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ФХД'!$BF$66</definedName>
    <definedName name="B_FHD_CHECK_INDEX_2">'Показатели ФХД'!$BF$68</definedName>
    <definedName name="B_FHD_COSTS_INDEX_1">'Показатели ФХД'!$H$65:$BD$65</definedName>
    <definedName name="B_FHD_COSTS_INDEX_2">'Показатели ФХД'!$H$67:$BD$67</definedName>
    <definedName name="B_FHD_DATA_TOP80_ACTIVITY">'Показатели ФХД'!$H$81:$BD$81</definedName>
    <definedName name="B_FHD_diff_1">'Показатели ФХД'!$I$25:$I$27</definedName>
    <definedName name="B_FHD_FLAG_DIFFERENTIATION">'Показатели ФХД'!$H$24:$BD$24</definedName>
    <definedName name="B_FHD_FLAG_INDEX_1">'Показатели ФХД'!$H$66:$BD$66</definedName>
    <definedName name="B_FHD_FLAG_INDEX_2">'Показатели ФХД'!$H$68:$BD$68</definedName>
    <definedName name="B_FHD_TKO_DATA_TOP80_ACTIVITY">'ТКО. Показатели ФХД'!$H$43:$BD$43</definedName>
    <definedName name="B_FHD_TKO_diff_1">'ТКО. Показатели ФХД'!$I$10:$I$12</definedName>
    <definedName name="B_FHD_TKO_FLAG_DIFFERENTIATION">'ТКО. Показатели ФХД'!$H$9:$BD$9</definedName>
    <definedName name="B_FHD_TKO_TRANS_DATA_TOP80_ACTIVITY">'ТКО. Транс. Показатели ФХД'!$H$35:$BD$35</definedName>
    <definedName name="B_FHD_TKO_TRANS_diff_1">'ТКО. Транс. Показатели ФХД'!$I$10:$I$12</definedName>
    <definedName name="B_FHD_TKO_TRANS_FLAG_DIFFERENTIATION">'ТКО. Транс. Показатели ФХД'!$H$9:$BD$9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&gt;20%'!$D$13:$S$437</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&gt;20%'!$V$11:$V$437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ОТЭП'!$L$9:$BI$9</definedName>
    <definedName name="B_OTEP_HEAT_DATA_TOP80_ACTIVITY">'Показатели ОТЭП'!$L$15:$BI$15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территорий'!$E$153:$I$153</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Дифференциация!$I$12:$I$108</definedName>
    <definedName name="DIFFERENTIATION_AREA_ID">Дифференциация!$U$11:$U$109</definedName>
    <definedName name="DIFFERENTIATION_CheckC">Дифференциация!$D$12:$M$108</definedName>
    <definedName name="DIFFERENTIATION_fieldMarker">Дифференциация!$W$12:$W$108</definedName>
    <definedName name="DIFFERENTIATION_ID">TEHSHEET!$E$57</definedName>
    <definedName name="DIFFERENTIATION_ID_DIFF">Дифференциация!$O$12:$O$108</definedName>
    <definedName name="DIFFERENTIATION_SYSTEM">Дифференциация!$M$12:$M$108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Дифференциация!$Q$12:$Q$108</definedName>
    <definedName name="DIFFERENTIATION_UNMERGE_SYSTEM">Дифференциация!$R$12:$R$108</definedName>
    <definedName name="DIFFERENTIATION_UNMERGE_VD">Дифференциация!$P$12:$P$108</definedName>
    <definedName name="DIFFERENTIATION_VD">Дифференциация!$E$12:$E$108</definedName>
    <definedName name="DIFFERENTIATION_VD_ID">Дифференциация!$V$11:$V$109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Ограничения!$F$36:$CY$36</definedName>
    <definedName name="flag_Q_LIMIT_p4">Ограничения!$F$38:$CY$38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Дифференциация!$G$12:$G$108</definedName>
    <definedName name="pDel_DIFFERENTIATION_SYSTEM">Дифференциация!$K$12:$K$108</definedName>
    <definedName name="pDel_DIFFERENTIATION_VD">Дифференциация!$C$12:$C$108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территорий'!$C$12:$C$153</definedName>
    <definedName name="pDel_LT_MO">'Список территорий'!$D$11:$D$153</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ФХД'!$BD$24</definedName>
    <definedName name="pIns_B_FHD_TKO_2">'ТКО. Показатели ФХД'!$F$34</definedName>
    <definedName name="pIns_B_FHD_TKO_DIFFERENTIATION">'ТКО. Показатели ФХД'!$BD$9</definedName>
    <definedName name="pIns_B_FHD_TKO_TRANS_2">'ТКО. Транс. Показатели ФХД'!$F$29</definedName>
    <definedName name="pIns_B_FHD_TKO_TRANS_DIFFERENTIATION">'ТКО. Транс. Показатели ФХД'!$BD$9</definedName>
    <definedName name="pIns_B_FHD20_DIFFERENTIATION">'Показатели ФХД &gt;20%'!$D$437</definedName>
    <definedName name="pIns_B_KNE_DIFFERENTIATION">'Показатели КНЭ'!$CY$6</definedName>
    <definedName name="pIns_B_OTEP_2">'Показатели ОТЭП'!$J$18</definedName>
    <definedName name="pIns_B_OTEP_DIFFERENTIATION">'Показатели ОТЭП'!$BH$9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территорий'!$G$153</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Ограничения!$CY$25</definedName>
    <definedName name="pIns_Q_PH_DIFFERENTIATION">'Потребительские характеристики'!$CY$8</definedName>
    <definedName name="pIns_Q_TP_1">ТП!$E$22</definedName>
    <definedName name="pIns_Q_TP_DIFFERENTIATION">ТП!$BC$8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Ограничения!$CY$26</definedName>
    <definedName name="pNote_Q_PH">'Потребительские характеристики'!$CY$9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Ограничения!$E$32:$CY$39</definedName>
    <definedName name="Q_LIMIT_diff_1">Ограничения!$I$26:$J$28</definedName>
    <definedName name="Q_LIMIT_p3">Ограничения!$F$36:$CY$37</definedName>
    <definedName name="Q_LIMIT_p4">Ограничения!$F$38:$CY$39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ФХД'!$BD$131</definedName>
    <definedName name="tblEnd_1_B_FHD_TKO">'ТКО. Показатели ФХД'!$BD$47</definedName>
    <definedName name="tblEnd_1_B_FHD_TKO_TRANS">'ТКО. Транс. Показатели ФХД'!$BD$38</definedName>
    <definedName name="tblEnd_1_B_KNE">'Показатели КНЭ'!$J$101</definedName>
    <definedName name="tblEnd_1_B_OTEP">'Показатели ОТЭП'!$BH$34</definedName>
    <definedName name="tblEnd_1_B_STANDARTS">'Стандарты качества'!$L$13</definedName>
    <definedName name="tblEnd_1_CHANGE_INFO">'Сведения об изменении'!$E$14</definedName>
    <definedName name="tblEnd_1_DIFFERENTIATION">Дифференциация!$M$109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Ограничения!$CY$40</definedName>
    <definedName name="tblEnd_1_Q_PH">'Потребительские характеристики'!$CY$21</definedName>
    <definedName name="tblEnd_1_Q_TP">ТП!$BC$23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территорий'!$I$154</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территорий'!$E$11:$I$153</definedName>
    <definedName name="TERRITORY_ID">TEHSHEET!$E$56</definedName>
    <definedName name="TERRITORY_LIST_ID">'Список территорий'!$F$11:$F$153</definedName>
    <definedName name="TERRITORY_MO_LIST">'Список территорий'!$H$11:$H$153</definedName>
    <definedName name="TERRITORY_MR_LIST">'Список территорий'!$G$11:$G$153</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Дифференциация!$F$12:$F$108</definedName>
    <definedName name="Y_N_DIFFERENTIATION_SYSTEM">Дифференциация!$J$12:$J$108</definedName>
    <definedName name="YEAR_IP_LIST">TEHSHEET!$BE$2:$BE$72</definedName>
    <definedName name="year_list">TEHSHEET!$C$2:$C$6</definedName>
    <definedName name="year_list1">TEHSHEET!$B$2:$B$27</definedName>
    <definedName name="REESTR_IP_RANGE">REESTR_IP!$A$2:$I$2</definedName>
    <definedName name="VD_LIST">REESTR_VED!$A$2:$B$4</definedName>
    <definedName name="VD_ID_LIST">REESTR_VED!$A$2:$A$4</definedName>
    <definedName name="VD_NAME_LIST">REESTR_VED!$B$2:$B$4</definedName>
    <definedName name="et_B_FHD20_1">et_union_hor!$115:$123</definedName>
    <definedName name="ter_5">'Список территорий'!$G$16:$I$16</definedName>
    <definedName name="ter_51">'Список территорий'!$G$19:$I$19</definedName>
    <definedName name="ter_511">'Список территорий'!$G$22:$I$22</definedName>
    <definedName name="ter_5111">'Список территорий'!$G$25:$I$25</definedName>
    <definedName name="ter_51111">'Список территорий'!$G$28:$I$28</definedName>
    <definedName name="ter_511111">'Список территорий'!$G$31:$I$31</definedName>
    <definedName name="ter_5111111">'Список территорий'!$G$34:$I$34</definedName>
    <definedName name="ter_51111111">'Список территорий'!$G$37:$I$37</definedName>
    <definedName name="ter_511111111">'Список территорий'!$G$40:$I$40</definedName>
    <definedName name="ter_5111111111">'Список территорий'!$G$43:$I$43</definedName>
    <definedName name="ter_51111111111">'Список территорий'!$G$46:$I$46</definedName>
    <definedName name="ter_511111111111">'Список территорий'!$G$49:$I$49</definedName>
    <definedName name="ter_5111111111111">'Список территорий'!$G$52:$I$52</definedName>
    <definedName name="ter_51111111111111">'Список территорий'!$G$55:$I$55</definedName>
    <definedName name="ter_511111111111111">'Список территорий'!$G$58:$I$58</definedName>
    <definedName name="ter_5111111111111111">'Список территорий'!$G$61:$I$61</definedName>
    <definedName name="ter_51111111111111111">'Список территорий'!$G$64:$I$64</definedName>
    <definedName name="ter_511111111111111111">'Список территорий'!$G$67:$I$67</definedName>
    <definedName name="ter_5111111111111111111">'Список территорий'!$G$70:$I$70</definedName>
    <definedName name="ter_51111111111111111111">'Список территорий'!$G$73:$I$73</definedName>
    <definedName name="ter_511111111111111111111">'Список территорий'!$G$76:$I$76</definedName>
    <definedName name="ter_5111111111111111111111">'Список территорий'!$G$79:$I$79</definedName>
    <definedName name="ter_51111111111111111111111">'Список территорий'!$G$82:$I$82</definedName>
    <definedName name="ter_511111111111111111111111">'Список территорий'!$G$85:$I$85</definedName>
    <definedName name="ter_5111111111111111111111111">'Список территорий'!$G$88:$I$88</definedName>
    <definedName name="ter_51111111111111111111111111">'Список территорий'!$G$91:$I$91</definedName>
    <definedName name="ter_511111111111111111111111111">'Список территорий'!$G$94:$I$94</definedName>
    <definedName name="ter_5111111111111111111111111111">'Список территорий'!$G$97:$I$97</definedName>
    <definedName name="ter_51111111111111111111111111111">'Список территорий'!$G$100:$I$100</definedName>
    <definedName name="ter_511111111111111111111111111111">'Список территорий'!$G$103:$I$103</definedName>
    <definedName name="ter_5111111111111111111111111111111">'Список территорий'!$G$106:$I$106</definedName>
    <definedName name="ter_51111111111111111111111111111111">'Список территорий'!$G$109:$I$109</definedName>
    <definedName name="ter_511111111111111111111111111111111">'Список территорий'!$G$112:$I$112</definedName>
    <definedName name="ter_5111111111111111111111111111111111">'Список территорий'!$G$115:$I$115</definedName>
    <definedName name="ter_51111111111111111111111111111111111">'Список территорий'!$G$118:$I$118</definedName>
    <definedName name="ter_511111111111111111111111111111111111">'Список территорий'!$G$121:$I$121</definedName>
    <definedName name="ter_5111111111111111111111111111111111111">'Список территорий'!$G$124:$I$124</definedName>
    <definedName name="ter_51111111111111111111111111111111111111">'Список территорий'!$G$127:$I$127</definedName>
    <definedName name="ter_511111111111111111111111111111111111111">'Список территорий'!$G$130:$I$130</definedName>
    <definedName name="ter_5111111111111111111111111111111111111111">'Список территорий'!$G$133:$I$133</definedName>
    <definedName name="ter_51111111111111111111111111111111111111111">'Список территорий'!$G$136:$I$136</definedName>
    <definedName name="ter_511111111111111111111111111111111111111111">'Список территорий'!$G$139:$I$139</definedName>
    <definedName name="ter_5111111111111111111111111111111111111111111">'Список территорий'!$G$142:$I$142</definedName>
    <definedName name="ter_51111111111111111111111111111111111111111111">'Список территорий'!$G$145:$I$145</definedName>
    <definedName name="ter_511111111111111111111111111111111111111111111">'Список территорий'!$G$148:$I$148</definedName>
    <definedName name="ter_5111111111111111111111111111111111111111111111">'Список территорий'!$G$151:$I$151</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1">'Потребительские характеристики'!$M$9:$N$11</definedName>
    <definedName name="Q_TP_diff_511">ТП!$J$9:$J$11</definedName>
    <definedName name="Q_Limit_diff_511">Ограничения!$M$26:$N$28</definedName>
    <definedName name="B_FHD_diff_511">'Показатели ФХД'!$K$25:$K$27</definedName>
    <definedName name="B_OTEP_diff_511">'Показатели ОТЭП'!$O$10:$O$12</definedName>
    <definedName name="B_FHD20_diff_511">'Показатели ФХД &gt;20%'!$H$32:$R$34</definedName>
    <definedName name="B_KNE_diff_511">'Показатели КНЭ'!$M$7:$N$9</definedName>
    <definedName name="B_FHD_TKO_diff_511">'ТКО. Показатели ФХД'!$K$10:$K$12</definedName>
    <definedName name="B_FHD_TKO_TRANS_diff_511">'ТКО. Транс. Показатели ФХД'!$K$10:$K$12</definedName>
    <definedName name="Q_PH_diff_5111">'Потребительские характеристики'!$O$9:$P$11</definedName>
    <definedName name="Q_TP_diff_5111">ТП!$K$9:$K$11</definedName>
    <definedName name="Q_Limit_diff_5111">Ограничения!$O$26:$P$28</definedName>
    <definedName name="B_FHD_diff_5111">'Показатели ФХД'!$L$25:$L$27</definedName>
    <definedName name="B_OTEP_diff_5111">'Показатели ОТЭП'!$P$10:$P$12</definedName>
    <definedName name="B_FHD20_diff_5111">'Показатели ФХД &gt;20%'!$H$41:$R$43</definedName>
    <definedName name="B_KNE_diff_5111">'Показатели КНЭ'!$O$7:$P$9</definedName>
    <definedName name="B_FHD_TKO_diff_5111">'ТКО. Показатели ФХД'!$L$10:$L$12</definedName>
    <definedName name="B_FHD_TKO_TRANS_diff_5111">'ТКО. Транс. Показатели ФХД'!$L$10:$L$12</definedName>
    <definedName name="Q_PH_diff_51111">'Потребительские характеристики'!$Q$9:$R$11</definedName>
    <definedName name="Q_TP_diff_51111">ТП!$L$9:$L$11</definedName>
    <definedName name="Q_Limit_diff_51111">Ограничения!$Q$26:$R$28</definedName>
    <definedName name="B_FHD_diff_51111">'Показатели ФХД'!$M$25:$M$27</definedName>
    <definedName name="B_OTEP_diff_51111">'Показатели ОТЭП'!$Q$10:$Q$12</definedName>
    <definedName name="B_FHD20_diff_51111">'Показатели ФХД &gt;20%'!$H$50:$R$52</definedName>
    <definedName name="B_KNE_diff_51111">'Показатели КНЭ'!$Q$7:$R$9</definedName>
    <definedName name="B_FHD_TKO_diff_51111">'ТКО. Показатели ФХД'!$M$10:$M$12</definedName>
    <definedName name="B_FHD_TKO_TRANS_diff_51111">'ТКО. Транс. Показатели ФХД'!$M$10:$M$12</definedName>
    <definedName name="Q_PH_diff_511111">'Потребительские характеристики'!$S$9:$T$11</definedName>
    <definedName name="Q_TP_diff_511111">ТП!$M$9:$M$11</definedName>
    <definedName name="Q_Limit_diff_511111">Ограничения!$S$26:$T$28</definedName>
    <definedName name="B_FHD_diff_511111">'Показатели ФХД'!$N$25:$N$27</definedName>
    <definedName name="B_OTEP_diff_511111">'Показатели ОТЭП'!$R$10:$R$12</definedName>
    <definedName name="B_FHD20_diff_511111">'Показатели ФХД &gt;20%'!$H$59:$R$61</definedName>
    <definedName name="B_KNE_diff_511111">'Показатели КНЭ'!$S$7:$T$9</definedName>
    <definedName name="B_FHD_TKO_diff_511111">'ТКО. Показатели ФХД'!$N$10:$N$12</definedName>
    <definedName name="B_FHD_TKO_TRANS_diff_511111">'ТКО. Транс. Показатели ФХД'!$N$10:$N$12</definedName>
    <definedName name="Q_PH_diff_5111111">'Потребительские характеристики'!$U$9:$V$11</definedName>
    <definedName name="Q_TP_diff_5111111">ТП!$N$9:$N$11</definedName>
    <definedName name="Q_Limit_diff_5111111">Ограничения!$U$26:$V$28</definedName>
    <definedName name="B_FHD_diff_5111111">'Показатели ФХД'!$O$25:$O$27</definedName>
    <definedName name="B_OTEP_diff_5111111">'Показатели ОТЭП'!$S$10:$S$12</definedName>
    <definedName name="B_FHD20_diff_5111111">'Показатели ФХД &gt;20%'!$H$68:$R$70</definedName>
    <definedName name="B_KNE_diff_5111111">'Показатели КНЭ'!$U$7:$V$9</definedName>
    <definedName name="B_FHD_TKO_diff_5111111">'ТКО. Показатели ФХД'!$O$10:$O$12</definedName>
    <definedName name="B_FHD_TKO_TRANS_diff_5111111">'ТКО. Транс. Показатели ФХД'!$O$10:$O$12</definedName>
    <definedName name="Q_PH_diff_51111111">'Потребительские характеристики'!$W$9:$X$11</definedName>
    <definedName name="Q_TP_diff_51111111">ТП!$O$9:$O$11</definedName>
    <definedName name="Q_Limit_diff_51111111">Ограничения!$W$26:$X$28</definedName>
    <definedName name="B_FHD_diff_51111111">'Показатели ФХД'!$P$25:$P$27</definedName>
    <definedName name="B_OTEP_diff_51111111">'Показатели ОТЭП'!$T$10:$T$12</definedName>
    <definedName name="B_FHD20_diff_51111111">'Показатели ФХД &gt;20%'!$H$77:$R$79</definedName>
    <definedName name="B_KNE_diff_51111111">'Показатели КНЭ'!$W$7:$X$9</definedName>
    <definedName name="B_FHD_TKO_diff_51111111">'ТКО. Показатели ФХД'!$P$10:$P$12</definedName>
    <definedName name="B_FHD_TKO_TRANS_diff_51111111">'ТКО. Транс. Показатели ФХД'!$P$10:$P$12</definedName>
    <definedName name="Q_PH_diff_511111111">'Потребительские характеристики'!$Y$9:$Z$11</definedName>
    <definedName name="Q_TP_diff_511111111">ТП!$P$9:$P$11</definedName>
    <definedName name="Q_Limit_diff_511111111">Ограничения!$Y$26:$Z$28</definedName>
    <definedName name="B_FHD_diff_511111111">'Показатели ФХД'!$Q$25:$Q$27</definedName>
    <definedName name="B_OTEP_diff_511111111">'Показатели ОТЭП'!$U$10:$U$12</definedName>
    <definedName name="B_FHD20_diff_511111111">'Показатели ФХД &gt;20%'!$H$86:$R$88</definedName>
    <definedName name="B_KNE_diff_511111111">'Показатели КНЭ'!$Y$7:$Z$9</definedName>
    <definedName name="B_FHD_TKO_diff_511111111">'ТКО. Показатели ФХД'!$Q$10:$Q$12</definedName>
    <definedName name="B_FHD_TKO_TRANS_diff_511111111">'ТКО. Транс. Показатели ФХД'!$Q$10:$Q$12</definedName>
    <definedName name="Q_PH_diff_5111111111">'Потребительские характеристики'!$AA$9:$AB$11</definedName>
    <definedName name="Q_TP_diff_5111111111">ТП!$Q$9:$Q$11</definedName>
    <definedName name="Q_Limit_diff_5111111111">Ограничения!$AA$26:$AB$28</definedName>
    <definedName name="B_FHD_diff_5111111111">'Показатели ФХД'!$R$25:$R$27</definedName>
    <definedName name="B_OTEP_diff_5111111111">'Показатели ОТЭП'!$V$10:$V$12</definedName>
    <definedName name="B_FHD20_diff_5111111111">'Показатели ФХД &gt;20%'!$H$95:$R$97</definedName>
    <definedName name="B_KNE_diff_5111111111">'Показатели КНЭ'!$AA$7:$AB$9</definedName>
    <definedName name="B_FHD_TKO_diff_5111111111">'ТКО. Показатели ФХД'!$R$10:$R$12</definedName>
    <definedName name="B_FHD_TKO_TRANS_diff_5111111111">'ТКО. Транс. Показатели ФХД'!$R$10:$R$12</definedName>
    <definedName name="Q_PH_diff_51111111111">'Потребительские характеристики'!$AC$9:$AD$11</definedName>
    <definedName name="Q_TP_diff_51111111111">ТП!$R$9:$R$11</definedName>
    <definedName name="Q_Limit_diff_51111111111">Ограничения!$AC$26:$AD$28</definedName>
    <definedName name="B_FHD_diff_51111111111">'Показатели ФХД'!$S$25:$S$27</definedName>
    <definedName name="B_OTEP_diff_51111111111">'Показатели ОТЭП'!$W$10:$W$12</definedName>
    <definedName name="B_FHD20_diff_51111111111">'Показатели ФХД &gt;20%'!$H$104:$R$106</definedName>
    <definedName name="B_KNE_diff_51111111111">'Показатели КНЭ'!$AC$7:$AD$9</definedName>
    <definedName name="B_FHD_TKO_diff_51111111111">'ТКО. Показатели ФХД'!$S$10:$S$12</definedName>
    <definedName name="B_FHD_TKO_TRANS_diff_51111111111">'ТКО. Транс. Показатели ФХД'!$S$10:$S$12</definedName>
    <definedName name="Q_PH_diff_511111111111">'Потребительские характеристики'!$AE$9:$AF$11</definedName>
    <definedName name="Q_TP_diff_511111111111">ТП!$S$9:$S$11</definedName>
    <definedName name="Q_Limit_diff_511111111111">Ограничения!$AE$26:$AF$28</definedName>
    <definedName name="B_FHD_diff_511111111111">'Показатели ФХД'!$T$25:$T$27</definedName>
    <definedName name="B_OTEP_diff_511111111111">'Показатели ОТЭП'!$X$10:$X$12</definedName>
    <definedName name="B_FHD20_diff_511111111111">'Показатели ФХД &gt;20%'!$H$113:$R$115</definedName>
    <definedName name="B_KNE_diff_511111111111">'Показатели КНЭ'!$AE$7:$AF$9</definedName>
    <definedName name="B_FHD_TKO_diff_511111111111">'ТКО. Показатели ФХД'!$T$10:$T$12</definedName>
    <definedName name="B_FHD_TKO_TRANS_diff_511111111111">'ТКО. Транс. Показатели ФХД'!$T$10:$T$12</definedName>
    <definedName name="Q_PH_diff_5111111111111">'Потребительские характеристики'!$AG$9:$AH$11</definedName>
    <definedName name="Q_TP_diff_5111111111111">ТП!$T$9:$T$11</definedName>
    <definedName name="Q_Limit_diff_5111111111111">Ограничения!$AG$26:$AH$28</definedName>
    <definedName name="B_FHD_diff_5111111111111">'Показатели ФХД'!$U$25:$U$27</definedName>
    <definedName name="B_OTEP_diff_5111111111111">'Показатели ОТЭП'!$Y$10:$Y$12</definedName>
    <definedName name="B_FHD20_diff_5111111111111">'Показатели ФХД &gt;20%'!$H$122:$R$124</definedName>
    <definedName name="B_KNE_diff_5111111111111">'Показатели КНЭ'!$AG$7:$AH$9</definedName>
    <definedName name="B_FHD_TKO_diff_5111111111111">'ТКО. Показатели ФХД'!$U$10:$U$12</definedName>
    <definedName name="B_FHD_TKO_TRANS_diff_5111111111111">'ТКО. Транс. Показатели ФХД'!$U$10:$U$12</definedName>
    <definedName name="Q_PH_diff_51111111111111">'Потребительские характеристики'!$AI$9:$AJ$11</definedName>
    <definedName name="Q_TP_diff_51111111111111">ТП!$U$9:$U$11</definedName>
    <definedName name="Q_Limit_diff_51111111111111">Ограничения!$AI$26:$AJ$28</definedName>
    <definedName name="B_FHD_diff_51111111111111">'Показатели ФХД'!$V$25:$V$27</definedName>
    <definedName name="B_OTEP_diff_51111111111111">'Показатели ОТЭП'!$Z$10:$Z$12</definedName>
    <definedName name="B_FHD20_diff_51111111111111">'Показатели ФХД &gt;20%'!$H$131:$R$133</definedName>
    <definedName name="B_KNE_diff_51111111111111">'Показатели КНЭ'!$AI$7:$AJ$9</definedName>
    <definedName name="B_FHD_TKO_diff_51111111111111">'ТКО. Показатели ФХД'!$V$10:$V$12</definedName>
    <definedName name="B_FHD_TKO_TRANS_diff_51111111111111">'ТКО. Транс. Показатели ФХД'!$V$10:$V$12</definedName>
    <definedName name="Q_PH_diff_511111111111111">'Потребительские характеристики'!$AK$9:$AL$11</definedName>
    <definedName name="Q_TP_diff_511111111111111">ТП!$V$9:$V$11</definedName>
    <definedName name="Q_Limit_diff_511111111111111">Ограничения!$AK$26:$AL$28</definedName>
    <definedName name="B_FHD_diff_511111111111111">'Показатели ФХД'!$W$25:$W$27</definedName>
    <definedName name="B_OTEP_diff_511111111111111">'Показатели ОТЭП'!$AA$10:$AA$12</definedName>
    <definedName name="B_FHD20_diff_511111111111111">'Показатели ФХД &gt;20%'!$H$140:$R$142</definedName>
    <definedName name="B_KNE_diff_511111111111111">'Показатели КНЭ'!$AK$7:$AL$9</definedName>
    <definedName name="B_FHD_TKO_diff_511111111111111">'ТКО. Показатели ФХД'!$W$10:$W$12</definedName>
    <definedName name="B_FHD_TKO_TRANS_diff_511111111111111">'ТКО. Транс. Показатели ФХД'!$W$10:$W$12</definedName>
    <definedName name="Q_PH_diff_5111111111111111">'Потребительские характеристики'!$AM$9:$AN$11</definedName>
    <definedName name="Q_TP_diff_5111111111111111">ТП!$W$9:$W$11</definedName>
    <definedName name="Q_Limit_diff_5111111111111111">Ограничения!$AM$26:$AN$28</definedName>
    <definedName name="B_FHD_diff_5111111111111111">'Показатели ФХД'!$X$25:$X$27</definedName>
    <definedName name="B_OTEP_diff_5111111111111111">'Показатели ОТЭП'!$AB$10:$AB$12</definedName>
    <definedName name="B_FHD20_diff_5111111111111111">'Показатели ФХД &gt;20%'!$H$149:$R$151</definedName>
    <definedName name="B_KNE_diff_5111111111111111">'Показатели КНЭ'!$AM$7:$AN$9</definedName>
    <definedName name="B_FHD_TKO_diff_5111111111111111">'ТКО. Показатели ФХД'!$X$10:$X$12</definedName>
    <definedName name="B_FHD_TKO_TRANS_diff_5111111111111111">'ТКО. Транс. Показатели ФХД'!$X$10:$X$12</definedName>
    <definedName name="Q_PH_diff_51111111111111111">'Потребительские характеристики'!$AO$9:$AP$11</definedName>
    <definedName name="Q_TP_diff_51111111111111111">ТП!$X$9:$X$11</definedName>
    <definedName name="Q_Limit_diff_51111111111111111">Ограничения!$AO$26:$AP$28</definedName>
    <definedName name="B_FHD_diff_51111111111111111">'Показатели ФХД'!$Y$25:$Y$27</definedName>
    <definedName name="B_OTEP_diff_51111111111111111">'Показатели ОТЭП'!$AC$10:$AC$12</definedName>
    <definedName name="B_FHD20_diff_51111111111111111">'Показатели ФХД &gt;20%'!$H$158:$R$160</definedName>
    <definedName name="B_KNE_diff_51111111111111111">'Показатели КНЭ'!$AO$7:$AP$9</definedName>
    <definedName name="B_FHD_TKO_diff_51111111111111111">'ТКО. Показатели ФХД'!$Y$10:$Y$12</definedName>
    <definedName name="B_FHD_TKO_TRANS_diff_51111111111111111">'ТКО. Транс. Показатели ФХД'!$Y$10:$Y$12</definedName>
    <definedName name="Q_PH_diff_511111111111111111">'Потребительские характеристики'!$AQ$9:$AR$11</definedName>
    <definedName name="Q_TP_diff_511111111111111111">ТП!$Y$9:$Y$11</definedName>
    <definedName name="Q_Limit_diff_511111111111111111">Ограничения!$AQ$26:$AR$28</definedName>
    <definedName name="B_FHD_diff_511111111111111111">'Показатели ФХД'!$Z$25:$Z$27</definedName>
    <definedName name="B_OTEP_diff_511111111111111111">'Показатели ОТЭП'!$AD$10:$AD$12</definedName>
    <definedName name="B_FHD20_diff_511111111111111111">'Показатели ФХД &gt;20%'!$H$167:$R$169</definedName>
    <definedName name="B_KNE_diff_511111111111111111">'Показатели КНЭ'!$AQ$7:$AR$9</definedName>
    <definedName name="B_FHD_TKO_diff_511111111111111111">'ТКО. Показатели ФХД'!$Z$10:$Z$12</definedName>
    <definedName name="B_FHD_TKO_TRANS_diff_511111111111111111">'ТКО. Транс. Показатели ФХД'!$Z$10:$Z$12</definedName>
    <definedName name="Q_PH_diff_5111111111111111111">'Потребительские характеристики'!$AS$9:$AT$11</definedName>
    <definedName name="Q_TP_diff_5111111111111111111">ТП!$Z$9:$Z$11</definedName>
    <definedName name="Q_Limit_diff_5111111111111111111">Ограничения!$AS$26:$AT$28</definedName>
    <definedName name="B_FHD_diff_5111111111111111111">'Показатели ФХД'!$AA$25:$AA$27</definedName>
    <definedName name="B_OTEP_diff_5111111111111111111">'Показатели ОТЭП'!$AE$10:$AE$12</definedName>
    <definedName name="B_FHD20_diff_5111111111111111111">'Показатели ФХД &gt;20%'!$H$176:$R$178</definedName>
    <definedName name="B_KNE_diff_5111111111111111111">'Показатели КНЭ'!$AS$7:$AT$9</definedName>
    <definedName name="B_FHD_TKO_diff_5111111111111111111">'ТКО. Показатели ФХД'!$AA$10:$AA$12</definedName>
    <definedName name="B_FHD_TKO_TRANS_diff_5111111111111111111">'ТКО. Транс. Показатели ФХД'!$AA$10:$AA$12</definedName>
    <definedName name="Q_PH_diff_51111111111111111111">'Потребительские характеристики'!$AU$9:$AV$11</definedName>
    <definedName name="Q_TP_diff_51111111111111111111">ТП!$AA$9:$AA$11</definedName>
    <definedName name="Q_Limit_diff_51111111111111111111">Ограничения!$AU$26:$AV$28</definedName>
    <definedName name="B_FHD_diff_51111111111111111111">'Показатели ФХД'!$AB$25:$AB$27</definedName>
    <definedName name="B_OTEP_diff_51111111111111111111">'Показатели ОТЭП'!$AF$10:$AF$12</definedName>
    <definedName name="B_FHD20_diff_51111111111111111111">'Показатели ФХД &gt;20%'!$H$185:$R$187</definedName>
    <definedName name="B_KNE_diff_51111111111111111111">'Показатели КНЭ'!$AU$7:$AV$9</definedName>
    <definedName name="B_FHD_TKO_diff_51111111111111111111">'ТКО. Показатели ФХД'!$AB$10:$AB$12</definedName>
    <definedName name="B_FHD_TKO_TRANS_diff_51111111111111111111">'ТКО. Транс. Показатели ФХД'!$AB$10:$AB$12</definedName>
    <definedName name="Q_PH_diff_511111111111111111111">'Потребительские характеристики'!$AW$9:$AX$11</definedName>
    <definedName name="Q_TP_diff_511111111111111111111">ТП!$AB$9:$AB$11</definedName>
    <definedName name="Q_Limit_diff_511111111111111111111">Ограничения!$AW$26:$AX$28</definedName>
    <definedName name="B_FHD_diff_511111111111111111111">'Показатели ФХД'!$AC$25:$AC$27</definedName>
    <definedName name="B_OTEP_diff_511111111111111111111">'Показатели ОТЭП'!$AG$10:$AG$12</definedName>
    <definedName name="B_FHD20_diff_511111111111111111111">'Показатели ФХД &gt;20%'!$H$194:$R$196</definedName>
    <definedName name="B_KNE_diff_511111111111111111111">'Показатели КНЭ'!$AW$7:$AX$9</definedName>
    <definedName name="B_FHD_TKO_diff_511111111111111111111">'ТКО. Показатели ФХД'!$AC$10:$AC$12</definedName>
    <definedName name="B_FHD_TKO_TRANS_diff_511111111111111111111">'ТКО. Транс. Показатели ФХД'!$AC$10:$AC$12</definedName>
    <definedName name="Q_PH_diff_5111111111111111111111">'Потребительские характеристики'!$AY$9:$AZ$11</definedName>
    <definedName name="Q_TP_diff_5111111111111111111111">ТП!$AC$9:$AC$11</definedName>
    <definedName name="Q_Limit_diff_5111111111111111111111">Ограничения!$AY$26:$AZ$28</definedName>
    <definedName name="B_FHD_diff_5111111111111111111111">'Показатели ФХД'!$AD$25:$AD$27</definedName>
    <definedName name="B_OTEP_diff_5111111111111111111111">'Показатели ОТЭП'!$AH$10:$AH$12</definedName>
    <definedName name="B_FHD20_diff_5111111111111111111111">'Показатели ФХД &gt;20%'!$H$203:$R$205</definedName>
    <definedName name="B_KNE_diff_5111111111111111111111">'Показатели КНЭ'!$AY$7:$AZ$9</definedName>
    <definedName name="B_FHD_TKO_diff_5111111111111111111111">'ТКО. Показатели ФХД'!$AD$10:$AD$12</definedName>
    <definedName name="B_FHD_TKO_TRANS_diff_5111111111111111111111">'ТКО. Транс. Показатели ФХД'!$AD$10:$AD$12</definedName>
    <definedName name="Q_PH_diff_51111111111111111111111">'Потребительские характеристики'!$BA$9:$BB$11</definedName>
    <definedName name="Q_TP_diff_51111111111111111111111">ТП!$AD$9:$AD$11</definedName>
    <definedName name="Q_Limit_diff_51111111111111111111111">Ограничения!$BA$26:$BB$28</definedName>
    <definedName name="B_FHD_diff_51111111111111111111111">'Показатели ФХД'!$AE$25:$AE$27</definedName>
    <definedName name="B_OTEP_diff_51111111111111111111111">'Показатели ОТЭП'!$AI$10:$AI$12</definedName>
    <definedName name="B_FHD20_diff_51111111111111111111111">'Показатели ФХД &gt;20%'!$H$212:$R$214</definedName>
    <definedName name="B_KNE_diff_51111111111111111111111">'Показатели КНЭ'!$BA$7:$BB$9</definedName>
    <definedName name="B_FHD_TKO_diff_51111111111111111111111">'ТКО. Показатели ФХД'!$AE$10:$AE$12</definedName>
    <definedName name="B_FHD_TKO_TRANS_diff_51111111111111111111111">'ТКО. Транс. Показатели ФХД'!$AE$10:$AE$12</definedName>
    <definedName name="Q_PH_diff_511111111111111111111111">'Потребительские характеристики'!$BC$9:$BD$11</definedName>
    <definedName name="Q_TP_diff_511111111111111111111111">ТП!$AE$9:$AE$11</definedName>
    <definedName name="Q_Limit_diff_511111111111111111111111">Ограничения!$BC$26:$BD$28</definedName>
    <definedName name="B_FHD_diff_511111111111111111111111">'Показатели ФХД'!$AF$25:$AF$27</definedName>
    <definedName name="B_OTEP_diff_511111111111111111111111">'Показатели ОТЭП'!$AJ$10:$AJ$12</definedName>
    <definedName name="B_FHD20_diff_511111111111111111111111">'Показатели ФХД &gt;20%'!$H$221:$R$223</definedName>
    <definedName name="B_KNE_diff_511111111111111111111111">'Показатели КНЭ'!$BC$7:$BD$9</definedName>
    <definedName name="B_FHD_TKO_diff_511111111111111111111111">'ТКО. Показатели ФХД'!$AF$10:$AF$12</definedName>
    <definedName name="B_FHD_TKO_TRANS_diff_511111111111111111111111">'ТКО. Транс. Показатели ФХД'!$AF$10:$AF$12</definedName>
    <definedName name="Q_PH_diff_5111111111111111111111111">'Потребительские характеристики'!$BE$9:$BF$11</definedName>
    <definedName name="Q_TP_diff_5111111111111111111111111">ТП!$AF$9:$AF$11</definedName>
    <definedName name="Q_Limit_diff_5111111111111111111111111">Ограничения!$BE$26:$BF$28</definedName>
    <definedName name="B_FHD_diff_5111111111111111111111111">'Показатели ФХД'!$AG$25:$AG$27</definedName>
    <definedName name="B_OTEP_diff_5111111111111111111111111">'Показатели ОТЭП'!$AK$10:$AK$12</definedName>
    <definedName name="B_FHD20_diff_5111111111111111111111111">'Показатели ФХД &gt;20%'!$H$230:$R$232</definedName>
    <definedName name="B_KNE_diff_5111111111111111111111111">'Показатели КНЭ'!$BE$7:$BF$9</definedName>
    <definedName name="B_FHD_TKO_diff_5111111111111111111111111">'ТКО. Показатели ФХД'!$AG$10:$AG$12</definedName>
    <definedName name="B_FHD_TKO_TRANS_diff_5111111111111111111111111">'ТКО. Транс. Показатели ФХД'!$AG$10:$AG$12</definedName>
    <definedName name="Q_PH_diff_51111111111111111111111111">'Потребительские характеристики'!$BG$9:$BH$11</definedName>
    <definedName name="Q_TP_diff_51111111111111111111111111">ТП!$AG$9:$AG$11</definedName>
    <definedName name="Q_Limit_diff_51111111111111111111111111">Ограничения!$BG$26:$BH$28</definedName>
    <definedName name="B_FHD_diff_51111111111111111111111111">'Показатели ФХД'!$AH$25:$AH$27</definedName>
    <definedName name="B_OTEP_diff_51111111111111111111111111">'Показатели ОТЭП'!$AL$10:$AL$12</definedName>
    <definedName name="B_FHD20_diff_51111111111111111111111111">'Показатели ФХД &gt;20%'!$H$239:$R$241</definedName>
    <definedName name="B_KNE_diff_51111111111111111111111111">'Показатели КНЭ'!$BG$7:$BH$9</definedName>
    <definedName name="B_FHD_TKO_diff_51111111111111111111111111">'ТКО. Показатели ФХД'!$AH$10:$AH$12</definedName>
    <definedName name="B_FHD_TKO_TRANS_diff_51111111111111111111111111">'ТКО. Транс. Показатели ФХД'!$AH$10:$AH$12</definedName>
    <definedName name="Q_PH_diff_511111111111111111111111111">'Потребительские характеристики'!$BI$9:$BJ$11</definedName>
    <definedName name="Q_TP_diff_511111111111111111111111111">ТП!$AH$9:$AH$11</definedName>
    <definedName name="Q_Limit_diff_511111111111111111111111111">Ограничения!$BI$26:$BJ$28</definedName>
    <definedName name="B_FHD_diff_511111111111111111111111111">'Показатели ФХД'!$AI$25:$AI$27</definedName>
    <definedName name="B_OTEP_diff_511111111111111111111111111">'Показатели ОТЭП'!$AM$10:$AM$12</definedName>
    <definedName name="B_FHD20_diff_511111111111111111111111111">'Показатели ФХД &gt;20%'!$H$248:$R$250</definedName>
    <definedName name="B_KNE_diff_511111111111111111111111111">'Показатели КНЭ'!$BI$7:$BJ$9</definedName>
    <definedName name="B_FHD_TKO_diff_511111111111111111111111111">'ТКО. Показатели ФХД'!$AI$10:$AI$12</definedName>
    <definedName name="B_FHD_TKO_TRANS_diff_511111111111111111111111111">'ТКО. Транс. Показатели ФХД'!$AI$10:$AI$12</definedName>
    <definedName name="Q_PH_diff_5111111111111111111111111111">'Потребительские характеристики'!$BK$9:$BL$11</definedName>
    <definedName name="Q_TP_diff_5111111111111111111111111111">ТП!$AI$9:$AI$11</definedName>
    <definedName name="Q_Limit_diff_5111111111111111111111111111">Ограничения!$BK$26:$BL$28</definedName>
    <definedName name="B_FHD_diff_5111111111111111111111111111">'Показатели ФХД'!$AJ$25:$AJ$27</definedName>
    <definedName name="B_OTEP_diff_5111111111111111111111111111">'Показатели ОТЭП'!$AN$10:$AN$12</definedName>
    <definedName name="B_FHD20_diff_5111111111111111111111111111">'Показатели ФХД &gt;20%'!$H$257:$R$259</definedName>
    <definedName name="B_KNE_diff_5111111111111111111111111111">'Показатели КНЭ'!$BK$7:$BL$9</definedName>
    <definedName name="B_FHD_TKO_diff_5111111111111111111111111111">'ТКО. Показатели ФХД'!$AJ$10:$AJ$12</definedName>
    <definedName name="B_FHD_TKO_TRANS_diff_5111111111111111111111111111">'ТКО. Транс. Показатели ФХД'!$AJ$10:$AJ$12</definedName>
    <definedName name="Q_PH_diff_51111111111111111111111111111">'Потребительские характеристики'!$BM$9:$BN$11</definedName>
    <definedName name="Q_TP_diff_51111111111111111111111111111">ТП!$AJ$9:$AJ$11</definedName>
    <definedName name="Q_Limit_diff_51111111111111111111111111111">Ограничения!$BM$26:$BN$28</definedName>
    <definedName name="B_FHD_diff_51111111111111111111111111111">'Показатели ФХД'!$AK$25:$AK$27</definedName>
    <definedName name="B_OTEP_diff_51111111111111111111111111111">'Показатели ОТЭП'!$AO$10:$AO$12</definedName>
    <definedName name="B_FHD20_diff_51111111111111111111111111111">'Показатели ФХД &gt;20%'!$H$266:$R$268</definedName>
    <definedName name="B_KNE_diff_51111111111111111111111111111">'Показатели КНЭ'!$BM$7:$BN$9</definedName>
    <definedName name="B_FHD_TKO_diff_51111111111111111111111111111">'ТКО. Показатели ФХД'!$AK$10:$AK$12</definedName>
    <definedName name="B_FHD_TKO_TRANS_diff_51111111111111111111111111111">'ТКО. Транс. Показатели ФХД'!$AK$10:$AK$12</definedName>
    <definedName name="Q_PH_diff_511111111111111111111111111111">'Потребительские характеристики'!$BO$9:$BP$11</definedName>
    <definedName name="Q_TP_diff_511111111111111111111111111111">ТП!$AK$9:$AK$11</definedName>
    <definedName name="Q_Limit_diff_511111111111111111111111111111">Ограничения!$BO$26:$BP$28</definedName>
    <definedName name="B_FHD_diff_511111111111111111111111111111">'Показатели ФХД'!$AL$25:$AL$27</definedName>
    <definedName name="B_OTEP_diff_511111111111111111111111111111">'Показатели ОТЭП'!$AP$10:$AP$12</definedName>
    <definedName name="B_FHD20_diff_511111111111111111111111111111">'Показатели ФХД &gt;20%'!$H$275:$R$277</definedName>
    <definedName name="B_KNE_diff_511111111111111111111111111111">'Показатели КНЭ'!$BO$7:$BP$9</definedName>
    <definedName name="B_FHD_TKO_diff_511111111111111111111111111111">'ТКО. Показатели ФХД'!$AL$10:$AL$12</definedName>
    <definedName name="B_FHD_TKO_TRANS_diff_511111111111111111111111111111">'ТКО. Транс. Показатели ФХД'!$AL$10:$AL$12</definedName>
    <definedName name="Q_PH_diff_5111111111111111111111111111111">'Потребительские характеристики'!$BQ$9:$BR$11</definedName>
    <definedName name="Q_TP_diff_5111111111111111111111111111111">ТП!$AL$9:$AL$11</definedName>
    <definedName name="Q_Limit_diff_5111111111111111111111111111111">Ограничения!$BQ$26:$BR$28</definedName>
    <definedName name="B_FHD_diff_5111111111111111111111111111111">'Показатели ФХД'!$AM$25:$AM$27</definedName>
    <definedName name="B_OTEP_diff_5111111111111111111111111111111">'Показатели ОТЭП'!$AQ$10:$AQ$12</definedName>
    <definedName name="B_FHD20_diff_5111111111111111111111111111111">'Показатели ФХД &gt;20%'!$H$284:$R$286</definedName>
    <definedName name="B_KNE_diff_5111111111111111111111111111111">'Показатели КНЭ'!$BQ$7:$BR$9</definedName>
    <definedName name="B_FHD_TKO_diff_5111111111111111111111111111111">'ТКО. Показатели ФХД'!$AM$10:$AM$12</definedName>
    <definedName name="B_FHD_TKO_TRANS_diff_5111111111111111111111111111111">'ТКО. Транс. Показатели ФХД'!$AM$10:$AM$12</definedName>
    <definedName name="Q_PH_diff_51111111111111111111111111111111">'Потребительские характеристики'!$BS$9:$BT$11</definedName>
    <definedName name="Q_TP_diff_51111111111111111111111111111111">ТП!$AM$9:$AM$11</definedName>
    <definedName name="Q_Limit_diff_51111111111111111111111111111111">Ограничения!$BS$26:$BT$28</definedName>
    <definedName name="B_FHD_diff_51111111111111111111111111111111">'Показатели ФХД'!$AN$25:$AN$27</definedName>
    <definedName name="B_OTEP_diff_51111111111111111111111111111111">'Показатели ОТЭП'!$AR$10:$AR$12</definedName>
    <definedName name="B_FHD20_diff_51111111111111111111111111111111">'Показатели ФХД &gt;20%'!$H$293:$R$295</definedName>
    <definedName name="B_KNE_diff_51111111111111111111111111111111">'Показатели КНЭ'!$BS$7:$BT$9</definedName>
    <definedName name="B_FHD_TKO_diff_51111111111111111111111111111111">'ТКО. Показатели ФХД'!$AN$10:$AN$12</definedName>
    <definedName name="B_FHD_TKO_TRANS_diff_51111111111111111111111111111111">'ТКО. Транс. Показатели ФХД'!$AN$10:$AN$12</definedName>
    <definedName name="Q_PH_diff_511111111111111111111111111111111">'Потребительские характеристики'!$BU$9:$BV$11</definedName>
    <definedName name="Q_TP_diff_511111111111111111111111111111111">ТП!$AN$9:$AN$11</definedName>
    <definedName name="Q_Limit_diff_511111111111111111111111111111111">Ограничения!$BU$26:$BV$28</definedName>
    <definedName name="B_FHD_diff_511111111111111111111111111111111">'Показатели ФХД'!$AO$25:$AO$27</definedName>
    <definedName name="B_OTEP_diff_511111111111111111111111111111111">'Показатели ОТЭП'!$AS$10:$AS$12</definedName>
    <definedName name="B_FHD20_diff_511111111111111111111111111111111">'Показатели ФХД &gt;20%'!$H$302:$R$304</definedName>
    <definedName name="B_KNE_diff_511111111111111111111111111111111">'Показатели КНЭ'!$BU$7:$BV$9</definedName>
    <definedName name="B_FHD_TKO_diff_511111111111111111111111111111111">'ТКО. Показатели ФХД'!$AO$10:$AO$12</definedName>
    <definedName name="B_FHD_TKO_TRANS_diff_511111111111111111111111111111111">'ТКО. Транс. Показатели ФХД'!$AO$10:$AO$12</definedName>
    <definedName name="Q_PH_diff_5111111111111111111111111111111111">'Потребительские характеристики'!$BW$9:$BX$11</definedName>
    <definedName name="Q_TP_diff_5111111111111111111111111111111111">ТП!$AO$9:$AO$11</definedName>
    <definedName name="Q_Limit_diff_5111111111111111111111111111111111">Ограничения!$BW$26:$BX$28</definedName>
    <definedName name="B_FHD_diff_5111111111111111111111111111111111">'Показатели ФХД'!$AP$25:$AP$27</definedName>
    <definedName name="B_OTEP_diff_5111111111111111111111111111111111">'Показатели ОТЭП'!$AT$10:$AT$12</definedName>
    <definedName name="B_FHD20_diff_5111111111111111111111111111111111">'Показатели ФХД &gt;20%'!$H$311:$R$313</definedName>
    <definedName name="B_KNE_diff_5111111111111111111111111111111111">'Показатели КНЭ'!$BW$7:$BX$9</definedName>
    <definedName name="B_FHD_TKO_diff_5111111111111111111111111111111111">'ТКО. Показатели ФХД'!$AP$10:$AP$12</definedName>
    <definedName name="B_FHD_TKO_TRANS_diff_5111111111111111111111111111111111">'ТКО. Транс. Показатели ФХД'!$AP$10:$AP$12</definedName>
    <definedName name="Q_PH_diff_51111111111111111111111111111111111">'Потребительские характеристики'!$BY$9:$BZ$11</definedName>
    <definedName name="Q_TP_diff_51111111111111111111111111111111111">ТП!$AP$9:$AP$11</definedName>
    <definedName name="Q_Limit_diff_51111111111111111111111111111111111">Ограничения!$BY$26:$BZ$28</definedName>
    <definedName name="B_FHD_diff_51111111111111111111111111111111111">'Показатели ФХД'!$AQ$25:$AQ$27</definedName>
    <definedName name="B_OTEP_diff_51111111111111111111111111111111111">'Показатели ОТЭП'!$AU$10:$AU$12</definedName>
    <definedName name="B_FHD20_diff_51111111111111111111111111111111111">'Показатели ФХД &gt;20%'!$H$320:$R$322</definedName>
    <definedName name="B_KNE_diff_51111111111111111111111111111111111">'Показатели КНЭ'!$BY$7:$BZ$9</definedName>
    <definedName name="B_FHD_TKO_diff_51111111111111111111111111111111111">'ТКО. Показатели ФХД'!$AQ$10:$AQ$12</definedName>
    <definedName name="B_FHD_TKO_TRANS_diff_51111111111111111111111111111111111">'ТКО. Транс. Показатели ФХД'!$AQ$10:$AQ$12</definedName>
    <definedName name="Q_PH_diff_511111111111111111111111111111111111">'Потребительские характеристики'!$CA$9:$CB$11</definedName>
    <definedName name="Q_TP_diff_511111111111111111111111111111111111">ТП!$AQ$9:$AQ$11</definedName>
    <definedName name="Q_Limit_diff_511111111111111111111111111111111111">Ограничения!$CA$26:$CB$28</definedName>
    <definedName name="B_FHD_diff_511111111111111111111111111111111111">'Показатели ФХД'!$AR$25:$AR$27</definedName>
    <definedName name="B_OTEP_diff_511111111111111111111111111111111111">'Показатели ОТЭП'!$AV$10:$AV$12</definedName>
    <definedName name="B_FHD20_diff_511111111111111111111111111111111111">'Показатели ФХД &gt;20%'!$H$329:$R$331</definedName>
    <definedName name="B_KNE_diff_511111111111111111111111111111111111">'Показатели КНЭ'!$CA$7:$CB$9</definedName>
    <definedName name="B_FHD_TKO_diff_511111111111111111111111111111111111">'ТКО. Показатели ФХД'!$AR$10:$AR$12</definedName>
    <definedName name="B_FHD_TKO_TRANS_diff_511111111111111111111111111111111111">'ТКО. Транс. Показатели ФХД'!$AR$10:$AR$12</definedName>
    <definedName name="Q_PH_diff_5111111111111111111111111111111111111">'Потребительские характеристики'!$CC$9:$CD$11</definedName>
    <definedName name="Q_TP_diff_5111111111111111111111111111111111111">ТП!$AR$9:$AR$11</definedName>
    <definedName name="Q_Limit_diff_5111111111111111111111111111111111111">Ограничения!$CC$26:$CD$28</definedName>
    <definedName name="B_FHD_diff_5111111111111111111111111111111111111">'Показатели ФХД'!$AS$25:$AS$27</definedName>
    <definedName name="B_OTEP_diff_5111111111111111111111111111111111111">'Показатели ОТЭП'!$AW$10:$AW$12</definedName>
    <definedName name="B_FHD20_diff_5111111111111111111111111111111111111">'Показатели ФХД &gt;20%'!$H$338:$R$340</definedName>
    <definedName name="B_KNE_diff_5111111111111111111111111111111111111">'Показатели КНЭ'!$CC$7:$CD$9</definedName>
    <definedName name="B_FHD_TKO_diff_5111111111111111111111111111111111111">'ТКО. Показатели ФХД'!$AS$10:$AS$12</definedName>
    <definedName name="B_FHD_TKO_TRANS_diff_5111111111111111111111111111111111111">'ТКО. Транс. Показатели ФХД'!$AS$10:$AS$12</definedName>
    <definedName name="Q_PH_diff_51111111111111111111111111111111111111">'Потребительские характеристики'!$CE$9:$CF$11</definedName>
    <definedName name="Q_TP_diff_51111111111111111111111111111111111111">ТП!$AS$9:$AS$11</definedName>
    <definedName name="Q_Limit_diff_51111111111111111111111111111111111111">Ограничения!$CE$26:$CF$28</definedName>
    <definedName name="B_FHD_diff_51111111111111111111111111111111111111">'Показатели ФХД'!$AT$25:$AT$27</definedName>
    <definedName name="B_OTEP_diff_51111111111111111111111111111111111111">'Показатели ОТЭП'!$AX$10:$AX$12</definedName>
    <definedName name="B_FHD20_diff_51111111111111111111111111111111111111">'Показатели ФХД &gt;20%'!$H$347:$R$349</definedName>
    <definedName name="B_KNE_diff_51111111111111111111111111111111111111">'Показатели КНЭ'!$CE$7:$CF$9</definedName>
    <definedName name="B_FHD_TKO_diff_51111111111111111111111111111111111111">'ТКО. Показатели ФХД'!$AT$10:$AT$12</definedName>
    <definedName name="B_FHD_TKO_TRANS_diff_51111111111111111111111111111111111111">'ТКО. Транс. Показатели ФХД'!$AT$10:$AT$12</definedName>
    <definedName name="Q_PH_diff_511111111111111111111111111111111111111">'Потребительские характеристики'!$CG$9:$CH$11</definedName>
    <definedName name="Q_TP_diff_511111111111111111111111111111111111111">ТП!$AT$9:$AT$11</definedName>
    <definedName name="Q_Limit_diff_511111111111111111111111111111111111111">Ограничения!$CG$26:$CH$28</definedName>
    <definedName name="B_FHD_diff_511111111111111111111111111111111111111">'Показатели ФХД'!$AU$25:$AU$27</definedName>
    <definedName name="B_OTEP_diff_511111111111111111111111111111111111111">'Показатели ОТЭП'!$AY$10:$AY$12</definedName>
    <definedName name="B_FHD20_diff_511111111111111111111111111111111111111">'Показатели ФХД &gt;20%'!$H$356:$R$358</definedName>
    <definedName name="B_KNE_diff_511111111111111111111111111111111111111">'Показатели КНЭ'!$CG$7:$CH$9</definedName>
    <definedName name="B_FHD_TKO_diff_511111111111111111111111111111111111111">'ТКО. Показатели ФХД'!$AU$10:$AU$12</definedName>
    <definedName name="B_FHD_TKO_TRANS_diff_511111111111111111111111111111111111111">'ТКО. Транс. Показатели ФХД'!$AU$10:$AU$12</definedName>
    <definedName name="Q_PH_diff_5111111111111111111111111111111111111111">'Потребительские характеристики'!$CI$9:$CJ$11</definedName>
    <definedName name="Q_TP_diff_5111111111111111111111111111111111111111">ТП!$AU$9:$AU$11</definedName>
    <definedName name="Q_Limit_diff_5111111111111111111111111111111111111111">Ограничения!$CI$26:$CJ$28</definedName>
    <definedName name="B_FHD_diff_5111111111111111111111111111111111111111">'Показатели ФХД'!$AV$25:$AV$27</definedName>
    <definedName name="B_OTEP_diff_5111111111111111111111111111111111111111">'Показатели ОТЭП'!$AZ$10:$AZ$12</definedName>
    <definedName name="B_FHD20_diff_5111111111111111111111111111111111111111">'Показатели ФХД &gt;20%'!$H$365:$R$367</definedName>
    <definedName name="B_KNE_diff_5111111111111111111111111111111111111111">'Показатели КНЭ'!$CI$7:$CJ$9</definedName>
    <definedName name="B_FHD_TKO_diff_5111111111111111111111111111111111111111">'ТКО. Показатели ФХД'!$AV$10:$AV$12</definedName>
    <definedName name="B_FHD_TKO_TRANS_diff_5111111111111111111111111111111111111111">'ТКО. Транс. Показатели ФХД'!$AV$10:$AV$12</definedName>
    <definedName name="Q_PH_diff_51111111111111111111111111111111111111111">'Потребительские характеристики'!$CK$9:$CL$11</definedName>
    <definedName name="Q_TP_diff_51111111111111111111111111111111111111111">ТП!$AV$9:$AV$11</definedName>
    <definedName name="Q_Limit_diff_51111111111111111111111111111111111111111">Ограничения!$CK$26:$CL$28</definedName>
    <definedName name="B_FHD_diff_51111111111111111111111111111111111111111">'Показатели ФХД'!$AW$25:$AW$27</definedName>
    <definedName name="B_OTEP_diff_51111111111111111111111111111111111111111">'Показатели ОТЭП'!$BA$10:$BA$12</definedName>
    <definedName name="B_FHD20_diff_51111111111111111111111111111111111111111">'Показатели ФХД &gt;20%'!$H$374:$R$376</definedName>
    <definedName name="B_KNE_diff_51111111111111111111111111111111111111111">'Показатели КНЭ'!$CK$7:$CL$9</definedName>
    <definedName name="B_FHD_TKO_diff_51111111111111111111111111111111111111111">'ТКО. Показатели ФХД'!$AW$10:$AW$12</definedName>
    <definedName name="B_FHD_TKO_TRANS_diff_51111111111111111111111111111111111111111">'ТКО. Транс. Показатели ФХД'!$AW$10:$AW$12</definedName>
    <definedName name="Q_PH_diff_511111111111111111111111111111111111111111">'Потребительские характеристики'!$CM$9:$CN$11</definedName>
    <definedName name="Q_TP_diff_511111111111111111111111111111111111111111">ТП!$AW$9:$AW$11</definedName>
    <definedName name="Q_Limit_diff_511111111111111111111111111111111111111111">Ограничения!$CM$26:$CN$28</definedName>
    <definedName name="B_FHD_diff_511111111111111111111111111111111111111111">'Показатели ФХД'!$AX$25:$AX$27</definedName>
    <definedName name="B_OTEP_diff_511111111111111111111111111111111111111111">'Показатели ОТЭП'!$BB$10:$BB$12</definedName>
    <definedName name="B_FHD20_diff_511111111111111111111111111111111111111111">'Показатели ФХД &gt;20%'!$H$383:$R$385</definedName>
    <definedName name="B_KNE_diff_511111111111111111111111111111111111111111">'Показатели КНЭ'!$CM$7:$CN$9</definedName>
    <definedName name="B_FHD_TKO_diff_511111111111111111111111111111111111111111">'ТКО. Показатели ФХД'!$AX$10:$AX$12</definedName>
    <definedName name="B_FHD_TKO_TRANS_diff_511111111111111111111111111111111111111111">'ТКО. Транс. Показатели ФХД'!$AX$10:$AX$12</definedName>
    <definedName name="Q_PH_diff_5111111111111111111111111111111111111111111">'Потребительские характеристики'!$CO$9:$CP$11</definedName>
    <definedName name="Q_TP_diff_5111111111111111111111111111111111111111111">ТП!$AX$9:$AX$11</definedName>
    <definedName name="Q_Limit_diff_5111111111111111111111111111111111111111111">Ограничения!$CO$26:$CP$28</definedName>
    <definedName name="B_FHD_diff_5111111111111111111111111111111111111111111">'Показатели ФХД'!$AY$25:$AY$27</definedName>
    <definedName name="B_OTEP_diff_5111111111111111111111111111111111111111111">'Показатели ОТЭП'!$BC$10:$BC$12</definedName>
    <definedName name="B_FHD20_diff_5111111111111111111111111111111111111111111">'Показатели ФХД &gt;20%'!$H$392:$R$394</definedName>
    <definedName name="B_KNE_diff_5111111111111111111111111111111111111111111">'Показатели КНЭ'!$CO$7:$CP$9</definedName>
    <definedName name="B_FHD_TKO_diff_5111111111111111111111111111111111111111111">'ТКО. Показатели ФХД'!$AY$10:$AY$12</definedName>
    <definedName name="B_FHD_TKO_TRANS_diff_5111111111111111111111111111111111111111111">'ТКО. Транс. Показатели ФХД'!$AY$10:$AY$12</definedName>
    <definedName name="Q_PH_diff_51111111111111111111111111111111111111111111">'Потребительские характеристики'!$CQ$9:$CR$11</definedName>
    <definedName name="Q_TP_diff_51111111111111111111111111111111111111111111">ТП!$AY$9:$AY$11</definedName>
    <definedName name="Q_Limit_diff_51111111111111111111111111111111111111111111">Ограничения!$CQ$26:$CR$28</definedName>
    <definedName name="B_FHD_diff_51111111111111111111111111111111111111111111">'Показатели ФХД'!$AZ$25:$AZ$27</definedName>
    <definedName name="B_OTEP_diff_51111111111111111111111111111111111111111111">'Показатели ОТЭП'!$BD$10:$BD$12</definedName>
    <definedName name="B_FHD20_diff_51111111111111111111111111111111111111111111">'Показатели ФХД &gt;20%'!$H$401:$R$403</definedName>
    <definedName name="B_KNE_diff_51111111111111111111111111111111111111111111">'Показатели КНЭ'!$CQ$7:$CR$9</definedName>
    <definedName name="B_FHD_TKO_diff_51111111111111111111111111111111111111111111">'ТКО. Показатели ФХД'!$AZ$10:$AZ$12</definedName>
    <definedName name="B_FHD_TKO_TRANS_diff_51111111111111111111111111111111111111111111">'ТКО. Транс. Показатели ФХД'!$AZ$10:$AZ$12</definedName>
    <definedName name="Q_PH_diff_511111111111111111111111111111111111111111111">'Потребительские характеристики'!$CS$9:$CT$11</definedName>
    <definedName name="Q_TP_diff_511111111111111111111111111111111111111111111">ТП!$AZ$9:$AZ$11</definedName>
    <definedName name="Q_Limit_diff_511111111111111111111111111111111111111111111">Ограничения!$CS$26:$CT$28</definedName>
    <definedName name="B_FHD_diff_511111111111111111111111111111111111111111111">'Показатели ФХД'!$BA$25:$BA$27</definedName>
    <definedName name="B_OTEP_diff_511111111111111111111111111111111111111111111">'Показатели ОТЭП'!$BE$10:$BE$12</definedName>
    <definedName name="B_FHD20_diff_511111111111111111111111111111111111111111111">'Показатели ФХД &gt;20%'!$H$410:$R$412</definedName>
    <definedName name="B_KNE_diff_511111111111111111111111111111111111111111111">'Показатели КНЭ'!$CS$7:$CT$9</definedName>
    <definedName name="B_FHD_TKO_diff_511111111111111111111111111111111111111111111">'ТКО. Показатели ФХД'!$BA$10:$BA$12</definedName>
    <definedName name="B_FHD_TKO_TRANS_diff_511111111111111111111111111111111111111111111">'ТКО. Транс. Показатели ФХД'!$BA$10:$BA$12</definedName>
    <definedName name="Q_PH_diff_5111111111111111111111111111111111111111111111">'Потребительские характеристики'!$CU$9:$CV$11</definedName>
    <definedName name="Q_TP_diff_5111111111111111111111111111111111111111111111">ТП!$BA$9:$BA$11</definedName>
    <definedName name="Q_Limit_diff_5111111111111111111111111111111111111111111111">Ограничения!$CU$26:$CV$28</definedName>
    <definedName name="B_FHD_diff_5111111111111111111111111111111111111111111111">'Показатели ФХД'!$BB$25:$BB$27</definedName>
    <definedName name="B_OTEP_diff_5111111111111111111111111111111111111111111111">'Показатели ОТЭП'!$BF$10:$BF$12</definedName>
    <definedName name="B_FHD20_diff_5111111111111111111111111111111111111111111111">'Показатели ФХД &gt;20%'!$H$419:$R$421</definedName>
    <definedName name="B_KNE_diff_5111111111111111111111111111111111111111111111">'Показатели КНЭ'!$CU$7:$CV$9</definedName>
    <definedName name="B_FHD_TKO_diff_5111111111111111111111111111111111111111111111">'ТКО. Показатели ФХД'!$BB$10:$BB$12</definedName>
    <definedName name="B_FHD_TKO_TRANS_diff_5111111111111111111111111111111111111111111111">'ТКО. Транс. Показатели ФХД'!$BB$10:$BB$12</definedName>
    <definedName name="Q_PH_diff_51111111111111111111111111111111111111111111111">'Потребительские характеристики'!$CW$9:$CX$11</definedName>
    <definedName name="Q_TP_diff_51111111111111111111111111111111111111111111111">ТП!$BB$9:$BB$11</definedName>
    <definedName name="Q_Limit_diff_51111111111111111111111111111111111111111111111">Ограничения!$CW$26:$CX$28</definedName>
    <definedName name="B_FHD_diff_51111111111111111111111111111111111111111111111">'Показатели ФХД'!$BC$25:$BC$27</definedName>
    <definedName name="B_OTEP_diff_51111111111111111111111111111111111111111111111">'Показатели ОТЭП'!$BG$10:$BG$12</definedName>
    <definedName name="B_FHD20_diff_51111111111111111111111111111111111111111111111">'Показатели ФХД &gt;20%'!$H$428:$R$430</definedName>
    <definedName name="B_KNE_diff_51111111111111111111111111111111111111111111111">'Показатели КНЭ'!$CW$7:$CX$9</definedName>
    <definedName name="B_FHD_TKO_diff_51111111111111111111111111111111111111111111111">'ТКО. Показатели ФХД'!$BC$10:$BC$12</definedName>
    <definedName name="B_FHD_TKO_TRANS_diff_51111111111111111111111111111111111111111111111">'ТКО. Транс. Показатели ФХД'!$BC$10:$BC$12</definedName>
    <definedName name="DESCRIPTION_TERRITORY">REESTR_DS!$B$2:$B$48</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<sst xmlns="http://schemas.openxmlformats.org/spreadsheetml/2006/main" count="18755" uniqueCount="3647">
  <si>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</si>
  <si>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</si>
  <si>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</si>
  <si>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</si>
  <si>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</si>
  <si>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</si>
  <si>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</si>
  <si>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</si>
  <si>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</si>
  <si>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</si>
  <si>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</si>
  <si>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</si>
  <si>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</si>
  <si>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31343966</t>
  </si>
  <si>
    <t>Flag_Row_Size</t>
  </si>
  <si>
    <t>Субъект РФ</t>
  </si>
  <si>
    <t>Белгородская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</si>
  <si>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</si>
  <si>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</si>
  <si>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</si>
  <si>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</si>
  <si>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</si>
  <si>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</si>
  <si>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</si>
  <si>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</si>
  <si>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</si>
  <si>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</si>
  <si>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</si>
  <si>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</si>
  <si>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</si>
  <si>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</si>
  <si>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</si>
  <si>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</si>
  <si>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</si>
  <si>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</si>
  <si>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</si>
  <si>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</si>
  <si>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</si>
  <si>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</si>
  <si>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</si>
  <si>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</si>
  <si>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</si>
  <si>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</si>
  <si>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</si>
  <si>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</si>
  <si>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</si>
  <si>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ГУП "Белоблводоканал"</t>
  </si>
  <si>
    <t>Наименование (описание) обособленного подразделения</t>
  </si>
  <si>
    <t>ИНН</t>
  </si>
  <si>
    <t>3123460476</t>
  </si>
  <si>
    <t>КПП</t>
  </si>
  <si>
    <t>312301001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</si>
  <si>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</si>
  <si>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</si>
  <si>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</si>
  <si>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</si>
  <si>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</si>
  <si>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</si>
  <si>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</si>
  <si>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</si>
  <si>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</si>
  <si>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</si>
  <si>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</si>
  <si>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</si>
  <si>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</si>
  <si>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</si>
  <si>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</si>
  <si>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</si>
  <si>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</si>
  <si>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308001, г. Белгород, ул. 3-го Интернационала, 40</t>
  </si>
  <si>
    <t>Фамилия, имя, отчество руководителя</t>
  </si>
  <si>
    <t>Тараканов Сергей Владимирович</t>
  </si>
  <si>
    <t>Ответственный за заполнение формы</t>
  </si>
  <si>
    <t>Фамилия, имя, отчество</t>
  </si>
  <si>
    <t>Башкатов Александр Васильевич</t>
  </si>
  <si>
    <t>Должность</t>
  </si>
  <si>
    <t>Начальник производственно-технического управления</t>
  </si>
  <si>
    <t>Контактный телефон</t>
  </si>
  <si>
    <t>8 (4722) 27-62-41</t>
  </si>
  <si>
    <t>E-mail</t>
  </si>
  <si>
    <t>bashkatov@belwater.ru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</si>
  <si>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</si>
  <si>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</si>
  <si>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</si>
  <si>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</si>
  <si>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</si>
  <si>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</si>
  <si>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</si>
  <si>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</si>
  <si>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</si>
  <si>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</si>
  <si>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</si>
  <si>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</si>
  <si>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</si>
  <si>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</si>
  <si>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</si>
  <si>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</si>
  <si>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</si>
  <si>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Алексеевский муниципальный округ</t>
  </si>
  <si>
    <t>2</t>
  </si>
  <si>
    <t>14510000</t>
  </si>
  <si>
    <t>Добавить МО</t>
  </si>
  <si>
    <t>×</t>
  </si>
  <si>
    <t>ter_5</t>
  </si>
  <si>
    <t>Беловское</t>
  </si>
  <si>
    <t>5</t>
  </si>
  <si>
    <t>Белгородский муниципальный район</t>
  </si>
  <si>
    <t>14610492</t>
  </si>
  <si>
    <t>ter_51</t>
  </si>
  <si>
    <t>Беломестненское</t>
  </si>
  <si>
    <t>14610404</t>
  </si>
  <si>
    <t>ter_511</t>
  </si>
  <si>
    <t>Веселолопанское</t>
  </si>
  <si>
    <t>8</t>
  </si>
  <si>
    <t>14610424</t>
  </si>
  <si>
    <t>ter_5111</t>
  </si>
  <si>
    <t>Головинское</t>
  </si>
  <si>
    <t>9</t>
  </si>
  <si>
    <t>14610428</t>
  </si>
  <si>
    <t>ter_51111</t>
  </si>
  <si>
    <t>Дубовское</t>
  </si>
  <si>
    <t>10</t>
  </si>
  <si>
    <t>14610476</t>
  </si>
  <si>
    <t>ter_511111</t>
  </si>
  <si>
    <t>Комсомольское</t>
  </si>
  <si>
    <t>13</t>
  </si>
  <si>
    <t>14610435</t>
  </si>
  <si>
    <t>ter_5111111</t>
  </si>
  <si>
    <t>Краснооктябрьское</t>
  </si>
  <si>
    <t>14</t>
  </si>
  <si>
    <t>14610436</t>
  </si>
  <si>
    <t>ter_51111111</t>
  </si>
  <si>
    <t>Майское</t>
  </si>
  <si>
    <t>16</t>
  </si>
  <si>
    <t>14610450</t>
  </si>
  <si>
    <t>ter_511111111</t>
  </si>
  <si>
    <t>Никольское</t>
  </si>
  <si>
    <t>18</t>
  </si>
  <si>
    <t>14610452</t>
  </si>
  <si>
    <t>11</t>
  </si>
  <si>
    <t>ter_5111111111</t>
  </si>
  <si>
    <t>Новосадовское</t>
  </si>
  <si>
    <t>19</t>
  </si>
  <si>
    <t>14610453</t>
  </si>
  <si>
    <t>12</t>
  </si>
  <si>
    <t>ter_51111111111</t>
  </si>
  <si>
    <t>Стрелецкое</t>
  </si>
  <si>
    <t>21</t>
  </si>
  <si>
    <t>14610472</t>
  </si>
  <si>
    <t>ter_511111111111</t>
  </si>
  <si>
    <t>Тавровское</t>
  </si>
  <si>
    <t>22</t>
  </si>
  <si>
    <t>14610474</t>
  </si>
  <si>
    <t>ter_5111111111111</t>
  </si>
  <si>
    <t>Яснозоренское</t>
  </si>
  <si>
    <t>25</t>
  </si>
  <si>
    <t>14610490</t>
  </si>
  <si>
    <t>15</t>
  </si>
  <si>
    <t>ter_51111111111111</t>
  </si>
  <si>
    <t>поселок Октябрьский</t>
  </si>
  <si>
    <t>26</t>
  </si>
  <si>
    <t>14610160</t>
  </si>
  <si>
    <t>ter_511111111111111</t>
  </si>
  <si>
    <t>поселок Разумное</t>
  </si>
  <si>
    <t>27</t>
  </si>
  <si>
    <t>14610165</t>
  </si>
  <si>
    <t>17</t>
  </si>
  <si>
    <t>ter_5111111111111111</t>
  </si>
  <si>
    <t>поселок Северный</t>
  </si>
  <si>
    <t>28</t>
  </si>
  <si>
    <t>14610167</t>
  </si>
  <si>
    <t>ter_51111111111111111</t>
  </si>
  <si>
    <t>поселок Борисовка</t>
  </si>
  <si>
    <t>40</t>
  </si>
  <si>
    <t>Борисовский район</t>
  </si>
  <si>
    <t>14615151</t>
  </si>
  <si>
    <t>ter_511111111111111111</t>
  </si>
  <si>
    <t>Валуйский муниципальный округ</t>
  </si>
  <si>
    <t>42</t>
  </si>
  <si>
    <t>14520000</t>
  </si>
  <si>
    <t>20</t>
  </si>
  <si>
    <t>ter_5111111111111111111</t>
  </si>
  <si>
    <t>поселок Вейделевка</t>
  </si>
  <si>
    <t>56</t>
  </si>
  <si>
    <t>Вейделевский муниципальный район</t>
  </si>
  <si>
    <t>14625151</t>
  </si>
  <si>
    <t>ter_51111111111111111111</t>
  </si>
  <si>
    <t>Поселок Пятницкое</t>
  </si>
  <si>
    <t>65</t>
  </si>
  <si>
    <t>Волоконовский муниципальный район</t>
  </si>
  <si>
    <t>14630162</t>
  </si>
  <si>
    <t>ter_511111111111111111111</t>
  </si>
  <si>
    <t>поселок Волоконовка</t>
  </si>
  <si>
    <t>72</t>
  </si>
  <si>
    <t>14630151</t>
  </si>
  <si>
    <t>23</t>
  </si>
  <si>
    <t>ter_5111111111111111111111</t>
  </si>
  <si>
    <t>Грайворонский муниципальный округ</t>
  </si>
  <si>
    <t>74</t>
  </si>
  <si>
    <t>14525000</t>
  </si>
  <si>
    <t>24</t>
  </si>
  <si>
    <t>ter_51111111111111111111111</t>
  </si>
  <si>
    <t>Верхопенское</t>
  </si>
  <si>
    <t>78</t>
  </si>
  <si>
    <t>Ивнянский район</t>
  </si>
  <si>
    <t>14638408</t>
  </si>
  <si>
    <t>ter_511111111111111111111111</t>
  </si>
  <si>
    <t>поселок Ивня</t>
  </si>
  <si>
    <t>92</t>
  </si>
  <si>
    <t>14638151</t>
  </si>
  <si>
    <t>ter_5111111111111111111111111</t>
  </si>
  <si>
    <t>Алексеевское</t>
  </si>
  <si>
    <t>94</t>
  </si>
  <si>
    <t>Корочанский район</t>
  </si>
  <si>
    <t>14640404</t>
  </si>
  <si>
    <t>ter_51111111111111111111111111</t>
  </si>
  <si>
    <t>Бехтеевское</t>
  </si>
  <si>
    <t>97</t>
  </si>
  <si>
    <t>14640416</t>
  </si>
  <si>
    <t>ter_511111111111111111111111111</t>
  </si>
  <si>
    <t>Погореловское</t>
  </si>
  <si>
    <t>110</t>
  </si>
  <si>
    <t>14640464</t>
  </si>
  <si>
    <t>29</t>
  </si>
  <si>
    <t>ter_5111111111111111111111111111</t>
  </si>
  <si>
    <t>Поповское</t>
  </si>
  <si>
    <t>111</t>
  </si>
  <si>
    <t>14640468</t>
  </si>
  <si>
    <t>30</t>
  </si>
  <si>
    <t>ter_51111111111111111111111111111</t>
  </si>
  <si>
    <t>город Короча</t>
  </si>
  <si>
    <t>117</t>
  </si>
  <si>
    <t>14640101</t>
  </si>
  <si>
    <t>31</t>
  </si>
  <si>
    <t>ter_511111111111111111111111111111</t>
  </si>
  <si>
    <t>Красненское</t>
  </si>
  <si>
    <t>124</t>
  </si>
  <si>
    <t>Красненский район</t>
  </si>
  <si>
    <t>14641478</t>
  </si>
  <si>
    <t>32</t>
  </si>
  <si>
    <t>ter_5111111111111111111111111111111</t>
  </si>
  <si>
    <t>Веселовское</t>
  </si>
  <si>
    <t>134</t>
  </si>
  <si>
    <t>Красногвардейский район</t>
  </si>
  <si>
    <t>14642420</t>
  </si>
  <si>
    <t>33</t>
  </si>
  <si>
    <t>ter_51111111111111111111111111111111</t>
  </si>
  <si>
    <t>Засосенское</t>
  </si>
  <si>
    <t>135</t>
  </si>
  <si>
    <t>14642424</t>
  </si>
  <si>
    <t>34</t>
  </si>
  <si>
    <t>ter_511111111111111111111111111111111</t>
  </si>
  <si>
    <t>Ливенское</t>
  </si>
  <si>
    <t>139</t>
  </si>
  <si>
    <t>14642436</t>
  </si>
  <si>
    <t>35</t>
  </si>
  <si>
    <t>ter_5111111111111111111111111111111111</t>
  </si>
  <si>
    <t>Никитовское</t>
  </si>
  <si>
    <t>141</t>
  </si>
  <si>
    <t>14642444</t>
  </si>
  <si>
    <t>36</t>
  </si>
  <si>
    <t>ter_51111111111111111111111111111111111</t>
  </si>
  <si>
    <t>Новооскольский муниципальный округ</t>
  </si>
  <si>
    <t>158</t>
  </si>
  <si>
    <t>14535000</t>
  </si>
  <si>
    <t>37</t>
  </si>
  <si>
    <t>ter_511111111111111111111111111111111111</t>
  </si>
  <si>
    <t>Колотиловское</t>
  </si>
  <si>
    <t>151</t>
  </si>
  <si>
    <t>Краснояружский район</t>
  </si>
  <si>
    <t>14643418</t>
  </si>
  <si>
    <t>38</t>
  </si>
  <si>
    <t>ter_5111111111111111111111111111111111111</t>
  </si>
  <si>
    <t>поселок Красная Яруга</t>
  </si>
  <si>
    <t>156</t>
  </si>
  <si>
    <t>14643151</t>
  </si>
  <si>
    <t>39</t>
  </si>
  <si>
    <t>ter_51111111111111111111111111111111111111</t>
  </si>
  <si>
    <t>поселок Прохоровка</t>
  </si>
  <si>
    <t>178</t>
  </si>
  <si>
    <t>Прохоровский район</t>
  </si>
  <si>
    <t>14646151</t>
  </si>
  <si>
    <t>ter_511111111111111111111111111111111111111</t>
  </si>
  <si>
    <t>поселок Пролетарский</t>
  </si>
  <si>
    <t>192</t>
  </si>
  <si>
    <t>Ракитянский муниципальный район</t>
  </si>
  <si>
    <t>14648170</t>
  </si>
  <si>
    <t>41</t>
  </si>
  <si>
    <t>ter_5111111111111111111111111111111111111111</t>
  </si>
  <si>
    <t>поселок Ракитное</t>
  </si>
  <si>
    <t>193</t>
  </si>
  <si>
    <t>14648151</t>
  </si>
  <si>
    <t>ter_51111111111111111111111111111111111111111</t>
  </si>
  <si>
    <t>поселок Чернянка</t>
  </si>
  <si>
    <t>226</t>
  </si>
  <si>
    <t>Чернянский муниципальный район</t>
  </si>
  <si>
    <t>14654151</t>
  </si>
  <si>
    <t>43</t>
  </si>
  <si>
    <t>ter_511111111111111111111111111111111111111111</t>
  </si>
  <si>
    <t>Шебекинский муниципальный округ</t>
  </si>
  <si>
    <t>228</t>
  </si>
  <si>
    <t>14550000</t>
  </si>
  <si>
    <t>44</t>
  </si>
  <si>
    <t>ter_5111111111111111111111111111111111111111111</t>
  </si>
  <si>
    <t>Яковлевский муниципальный округ</t>
  </si>
  <si>
    <t>230</t>
  </si>
  <si>
    <t>14555000</t>
  </si>
  <si>
    <t>45</t>
  </si>
  <si>
    <t>ter_51111111111111111111111111111111111111111111</t>
  </si>
  <si>
    <t>город Белгород</t>
  </si>
  <si>
    <t>231</t>
  </si>
  <si>
    <t>14701000</t>
  </si>
  <si>
    <t>46</t>
  </si>
  <si>
    <t>ter_511111111111111111111111111111111111111111111</t>
  </si>
  <si>
    <t>Губкинский городской округ</t>
  </si>
  <si>
    <t>75</t>
  </si>
  <si>
    <t>14730000</t>
  </si>
  <si>
    <t>47</t>
  </si>
  <si>
    <t>ter_5111111111111111111111111111111111111111111111</t>
  </si>
  <si>
    <t>Старооскольский городской округ</t>
  </si>
  <si>
    <t>208</t>
  </si>
  <si>
    <t>14740000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</si>
  <si>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</si>
  <si>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</si>
  <si>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</si>
  <si>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</si>
  <si>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</si>
  <si>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</si>
  <si>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</si>
  <si>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</si>
  <si>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</si>
  <si>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</si>
  <si>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</si>
  <si>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diff_1</t>
  </si>
  <si>
    <t>4189714; 4189713; 4189712</t>
  </si>
  <si>
    <t>a</t>
  </si>
  <si>
    <t>Добавить централизованную систему</t>
  </si>
  <si>
    <t>diff_5</t>
  </si>
  <si>
    <t>diff_511</t>
  </si>
  <si>
    <t>diff_5111</t>
  </si>
  <si>
    <t>diff_51111</t>
  </si>
  <si>
    <t>diff_511111</t>
  </si>
  <si>
    <t>diff_5111111</t>
  </si>
  <si>
    <t>diff_51111111</t>
  </si>
  <si>
    <t>diff_511111111</t>
  </si>
  <si>
    <t>diff_5111111111</t>
  </si>
  <si>
    <t>diff_51111111111</t>
  </si>
  <si>
    <t>diff_511111111111</t>
  </si>
  <si>
    <t>diff_5111111111111</t>
  </si>
  <si>
    <t>diff_51111111111111</t>
  </si>
  <si>
    <t>diff_511111111111111</t>
  </si>
  <si>
    <t>diff_5111111111111111</t>
  </si>
  <si>
    <t>diff_51111111111111111</t>
  </si>
  <si>
    <t>diff_511111111111111111</t>
  </si>
  <si>
    <t>diff_5111111111111111111</t>
  </si>
  <si>
    <t>diff_51111111111111111111</t>
  </si>
  <si>
    <t>diff_511111111111111111111</t>
  </si>
  <si>
    <t>diff_5111111111111111111111</t>
  </si>
  <si>
    <t>diff_51111111111111111111111</t>
  </si>
  <si>
    <t>diff_511111111111111111111111</t>
  </si>
  <si>
    <t>diff_5111111111111111111111111</t>
  </si>
  <si>
    <t>diff_51111111111111111111111111</t>
  </si>
  <si>
    <t>diff_511111111111111111111111111</t>
  </si>
  <si>
    <t>diff_5111111111111111111111111111</t>
  </si>
  <si>
    <t>diff_51111111111111111111111111111</t>
  </si>
  <si>
    <t>diff_511111111111111111111111111111</t>
  </si>
  <si>
    <t>diff_5111111111111111111111111111111</t>
  </si>
  <si>
    <t>diff_51111111111111111111111111111111</t>
  </si>
  <si>
    <t>diff_511111111111111111111111111111111</t>
  </si>
  <si>
    <t>diff_5111111111111111111111111111111111</t>
  </si>
  <si>
    <t>diff_51111111111111111111111111111111111</t>
  </si>
  <si>
    <t>diff_511111111111111111111111111111111111</t>
  </si>
  <si>
    <t>diff_5111111111111111111111111111111111111</t>
  </si>
  <si>
    <t>diff_51111111111111111111111111111111111111</t>
  </si>
  <si>
    <t>diff_511111111111111111111111111111111111111</t>
  </si>
  <si>
    <t>diff_5111111111111111111111111111111111111111</t>
  </si>
  <si>
    <t>diff_51111111111111111111111111111111111111111</t>
  </si>
  <si>
    <t>diff_511111111111111111111111111111111111111111</t>
  </si>
  <si>
    <t>diff_5111111111111111111111111111111111111111111</t>
  </si>
  <si>
    <t>diff_51111111111111111111111111111111111111111111</t>
  </si>
  <si>
    <t>diff_511111111111111111111111111111111111111111111</t>
  </si>
  <si>
    <t>diff_5111111111111111111111111111111111111111111111</t>
  </si>
  <si>
    <t>diff_51111111111111111111111111111111111111111111111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</si>
  <si>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</si>
  <si>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</si>
  <si>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</si>
  <si>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</si>
  <si>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</si>
  <si>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</si>
  <si>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</si>
  <si>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</si>
  <si>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</si>
  <si>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</si>
  <si>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</si>
  <si>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</si>
  <si>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</si>
  <si>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</si>
  <si>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</si>
  <si>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</si>
  <si>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</si>
  <si>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</si>
  <si>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</si>
  <si>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</si>
  <si>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</si>
  <si>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</si>
  <si>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</si>
  <si>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</si>
  <si>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</si>
  <si>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</si>
  <si>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</si>
  <si>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</si>
  <si>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</si>
  <si>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</si>
  <si>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</si>
  <si>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</si>
  <si>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</si>
  <si>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</si>
  <si>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</si>
  <si>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</si>
  <si>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</si>
  <si>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</si>
  <si>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</si>
  <si>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</si>
  <si>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</si>
  <si>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</si>
  <si>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</si>
  <si>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</si>
  <si>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</si>
  <si>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</si>
  <si>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</si>
  <si>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</si>
  <si>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</si>
  <si>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</si>
  <si>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</si>
  <si>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</si>
  <si>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</si>
  <si>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</si>
  <si>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</si>
  <si>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</si>
  <si>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</si>
  <si>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</si>
  <si>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</si>
  <si>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</si>
  <si>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</si>
  <si>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</si>
  <si>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</si>
  <si>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</si>
  <si>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</si>
  <si>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</si>
  <si>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</si>
  <si>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</si>
  <si>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</si>
  <si>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</si>
  <si>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</si>
  <si>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</si>
  <si>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</si>
  <si>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</si>
  <si>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</si>
  <si>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</si>
  <si>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</si>
  <si>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</si>
  <si>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</si>
  <si>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</si>
  <si>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</si>
  <si>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</si>
  <si>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</si>
  <si>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</si>
  <si>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</si>
  <si>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</si>
  <si>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</si>
  <si>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</si>
  <si>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</si>
  <si>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</si>
  <si>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</si>
  <si>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</si>
  <si>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</si>
  <si>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</si>
  <si>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</si>
  <si>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</si>
  <si>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</si>
  <si>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</si>
  <si>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</si>
  <si>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</si>
  <si>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</si>
  <si>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</si>
  <si>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</si>
  <si>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</si>
  <si>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</si>
  <si>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</si>
  <si>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</si>
  <si>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</si>
  <si>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</si>
  <si>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</si>
  <si>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</si>
  <si>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</si>
  <si>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</si>
  <si>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</si>
  <si>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</si>
  <si>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</si>
  <si>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</si>
  <si>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</si>
  <si>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</si>
  <si>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</si>
  <si>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</si>
  <si>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</si>
  <si>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</si>
  <si>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</si>
  <si>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</si>
  <si>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</si>
  <si>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</si>
  <si>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</si>
  <si>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</si>
  <si>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</si>
  <si>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</si>
  <si>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</si>
  <si>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</si>
  <si>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</si>
  <si>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</si>
  <si>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</si>
  <si>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</si>
  <si>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</si>
  <si>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</si>
  <si>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</si>
  <si>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</si>
  <si>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</si>
  <si>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</si>
  <si>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</si>
  <si>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</si>
  <si>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</si>
  <si>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</si>
  <si>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</si>
  <si>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</si>
  <si>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</si>
  <si>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</si>
  <si>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</si>
  <si>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</si>
  <si>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</si>
  <si>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</si>
  <si>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</si>
  <si>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</si>
  <si>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</si>
  <si>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</si>
  <si>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</si>
  <si>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</si>
  <si>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</si>
  <si>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</si>
  <si>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</si>
  <si>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</si>
  <si>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</si>
  <si>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</si>
  <si>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</si>
  <si>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</si>
  <si>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</si>
  <si>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</si>
  <si>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</si>
  <si>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</si>
  <si>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</si>
  <si>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</si>
  <si>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</si>
  <si>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</si>
  <si>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</si>
  <si>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</si>
  <si>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</si>
  <si>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</si>
  <si>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</si>
  <si>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</si>
  <si>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</si>
  <si>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</si>
  <si>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</si>
  <si>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</si>
  <si>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</si>
  <si>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</si>
  <si>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</si>
  <si>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</si>
  <si>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</si>
  <si>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</si>
  <si>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</si>
  <si>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</si>
  <si>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</si>
  <si>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</si>
  <si>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</si>
  <si>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</si>
  <si>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</si>
  <si>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</si>
  <si>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</si>
  <si>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</si>
  <si>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</si>
  <si>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</si>
  <si>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</si>
  <si>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</si>
  <si>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</si>
  <si>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</si>
  <si>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</si>
  <si>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</si>
  <si>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</si>
  <si>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</si>
  <si>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</si>
  <si>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</si>
  <si>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</si>
  <si>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</si>
  <si>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</si>
  <si>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</si>
  <si>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</si>
  <si>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</si>
  <si>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</si>
  <si>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</si>
  <si>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</si>
  <si>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</si>
  <si>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</si>
  <si>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</si>
  <si>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</si>
  <si>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</si>
  <si>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</si>
  <si>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</si>
  <si>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</si>
  <si>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</si>
  <si>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</si>
  <si>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</si>
  <si>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</si>
  <si>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</si>
  <si>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</si>
  <si>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</si>
  <si>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</si>
  <si>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</si>
  <si>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</si>
  <si>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</si>
  <si>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</si>
  <si>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</si>
  <si>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</si>
  <si>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</si>
  <si>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</si>
  <si>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</si>
  <si>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</si>
  <si>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</si>
  <si>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</si>
  <si>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</si>
  <si>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</si>
  <si>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</si>
  <si>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</si>
  <si>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</si>
  <si>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</si>
  <si>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</si>
  <si>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</si>
  <si>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</si>
  <si>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</si>
  <si>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</si>
  <si>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</si>
  <si>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</si>
  <si>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</si>
  <si>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</si>
  <si>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</si>
  <si>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</si>
  <si>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</si>
  <si>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</si>
  <si>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</si>
  <si>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</si>
  <si>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</si>
  <si>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</si>
  <si>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</si>
  <si>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</si>
  <si>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</si>
  <si>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</si>
  <si>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</si>
  <si>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</si>
  <si>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</si>
  <si>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</si>
  <si>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</si>
  <si>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</si>
  <si>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</si>
  <si>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</si>
  <si>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</si>
  <si>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</si>
  <si>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</si>
  <si>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</si>
  <si>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</si>
  <si>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</si>
  <si>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</si>
  <si>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</si>
  <si>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</si>
  <si>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</si>
  <si>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</si>
  <si>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</si>
  <si>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</si>
  <si>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</si>
  <si>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</si>
  <si>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</si>
  <si>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</si>
  <si>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</si>
  <si>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</si>
  <si>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</si>
  <si>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</si>
  <si>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</si>
  <si>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</si>
  <si>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</si>
  <si>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</si>
  <si>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</si>
  <si>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</si>
  <si>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</si>
  <si>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</si>
  <si>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</si>
  <si>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</si>
  <si>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</si>
  <si>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</si>
  <si>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</si>
  <si>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</si>
  <si>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</si>
  <si>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</si>
  <si>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</si>
  <si>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</si>
  <si>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</si>
  <si>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</si>
  <si>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</si>
  <si>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</si>
  <si>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</si>
  <si>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</si>
  <si>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</si>
  <si>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</si>
  <si>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</si>
  <si>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</si>
  <si>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</si>
  <si>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</si>
  <si>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</si>
  <si>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</si>
  <si>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</si>
  <si>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</si>
  <si>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</si>
  <si>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</si>
  <si>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</si>
  <si>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</si>
  <si>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</si>
  <si>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</si>
  <si>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</si>
  <si>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</si>
  <si>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</si>
  <si>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</si>
  <si>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</si>
  <si>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</si>
  <si>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</si>
  <si>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</si>
  <si>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</si>
  <si>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</si>
  <si>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</si>
  <si>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</si>
  <si>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</si>
  <si>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</si>
  <si>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</si>
  <si>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</si>
  <si>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</si>
  <si>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</si>
  <si>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</si>
  <si>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</si>
  <si>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</si>
  <si>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</si>
  <si>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</si>
  <si>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</si>
  <si>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</si>
  <si>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</si>
  <si>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</si>
  <si>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</si>
  <si>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</si>
  <si>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</si>
  <si>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</si>
  <si>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</si>
  <si>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</si>
  <si>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</si>
  <si>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</si>
  <si>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</si>
  <si>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</si>
  <si>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</si>
  <si>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</si>
  <si>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</si>
  <si>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</si>
  <si>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</si>
  <si>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</si>
  <si>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</si>
  <si>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</si>
  <si>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</si>
  <si>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</si>
  <si>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</si>
  <si>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</si>
  <si>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</si>
  <si>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</si>
  <si>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</si>
  <si>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</si>
  <si>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</si>
  <si>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</si>
  <si>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</si>
  <si>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</si>
  <si>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</si>
  <si>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</si>
  <si>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</si>
  <si>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</si>
  <si>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</si>
  <si>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</si>
  <si>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</si>
  <si>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</si>
  <si>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</si>
  <si>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</si>
  <si>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</si>
  <si>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</si>
  <si>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</si>
  <si>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</si>
  <si>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</si>
  <si>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</si>
  <si>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</si>
  <si>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</si>
  <si>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</si>
  <si>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</si>
  <si>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</si>
  <si>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</si>
  <si>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</si>
  <si>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</si>
  <si>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</si>
  <si>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</si>
  <si>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</si>
  <si>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</si>
  <si>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</si>
  <si>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</si>
  <si>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</si>
  <si>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</si>
  <si>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</si>
  <si>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</si>
  <si>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</si>
  <si>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</si>
  <si>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</si>
  <si>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</si>
  <si>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</si>
  <si>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</si>
  <si>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</si>
  <si>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</si>
  <si>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</si>
  <si>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</si>
  <si>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</si>
  <si>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</si>
  <si>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</si>
  <si>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</si>
  <si>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</si>
  <si>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</si>
  <si>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</si>
  <si>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</si>
  <si>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</si>
  <si>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</si>
  <si>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</si>
  <si>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</si>
  <si>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</si>
  <si>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</si>
  <si>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</si>
  <si>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</si>
  <si>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</si>
  <si>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</si>
  <si>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</si>
  <si>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</si>
  <si>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</si>
  <si>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</si>
  <si>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</si>
  <si>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</si>
  <si>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</si>
  <si>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</si>
  <si>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</si>
  <si>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</si>
  <si>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</si>
  <si>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</si>
  <si>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</si>
  <si>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</si>
  <si>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</si>
  <si>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</si>
  <si>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</si>
  <si>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</si>
  <si>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</si>
  <si>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</si>
  <si>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</si>
  <si>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1111</t>
  </si>
  <si>
    <t>11111</t>
  </si>
  <si>
    <t>111111</t>
  </si>
  <si>
    <t>1111111</t>
  </si>
  <si>
    <t>11111111</t>
  </si>
  <si>
    <t>111111111</t>
  </si>
  <si>
    <t>1111111111</t>
  </si>
  <si>
    <t>11111111111</t>
  </si>
  <si>
    <t>111111111111</t>
  </si>
  <si>
    <t>1111111111111</t>
  </si>
  <si>
    <t>11111111111111</t>
  </si>
  <si>
    <t>111111111111111</t>
  </si>
  <si>
    <t>1111111111111111</t>
  </si>
  <si>
    <t>11111111111111111</t>
  </si>
  <si>
    <t>111111111111111111</t>
  </si>
  <si>
    <t>1111111111111111111</t>
  </si>
  <si>
    <t>11111111111111111111</t>
  </si>
  <si>
    <t>111111111111111111111</t>
  </si>
  <si>
    <t>1111111111111111111111</t>
  </si>
  <si>
    <t>11111111111111111111111</t>
  </si>
  <si>
    <t>111111111111111111111111</t>
  </si>
  <si>
    <t>1111111111111111111111111</t>
  </si>
  <si>
    <t>11111111111111111111111111</t>
  </si>
  <si>
    <t>111111111111111111111111111</t>
  </si>
  <si>
    <t>1111111111111111111111111111</t>
  </si>
  <si>
    <t>11111111111111111111111111111</t>
  </si>
  <si>
    <t>111111111111111111111111111111</t>
  </si>
  <si>
    <t>1111111111111111111111111111111</t>
  </si>
  <si>
    <t>11111111111111111111111111111111</t>
  </si>
  <si>
    <t>111111111111111111111111111111111</t>
  </si>
  <si>
    <t>1111111111111111111111111111111111</t>
  </si>
  <si>
    <t>11111111111111111111111111111111111</t>
  </si>
  <si>
    <t>111111111111111111111111111111111111</t>
  </si>
  <si>
    <t>1111111111111111111111111111111111111</t>
  </si>
  <si>
    <t>11111111111111111111111111111111111111</t>
  </si>
  <si>
    <t>111111111111111111111111111111111111111</t>
  </si>
  <si>
    <t>1111111111111111111111111111111111111111</t>
  </si>
  <si>
    <t>11111111111111111111111111111111111111111</t>
  </si>
  <si>
    <t>111111111111111111111111111111111111111111</t>
  </si>
  <si>
    <t>1111111111111111111111111111111111111111111</t>
  </si>
  <si>
    <t>11111111111111111111111111111111111111111111</t>
  </si>
  <si>
    <t>111111111111111111111111111111111111111111111</t>
  </si>
  <si>
    <t>1111111111111111111111111111111111111111111111</t>
  </si>
  <si>
    <t>11111111111111111111111111111111111111111111111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</si>
  <si>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</si>
  <si>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</si>
  <si>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</si>
  <si>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</si>
  <si>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</si>
  <si>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</si>
  <si>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</si>
  <si>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</si>
  <si>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</si>
  <si>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</si>
  <si>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</si>
  <si>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</si>
  <si>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</si>
  <si>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</si>
  <si>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</si>
  <si>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</si>
  <si>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</si>
  <si>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</si>
  <si>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</si>
  <si>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</si>
  <si>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</si>
  <si>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</si>
  <si>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</si>
  <si>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</si>
  <si>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</si>
  <si>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</si>
  <si>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</si>
  <si>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</si>
  <si>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</si>
  <si>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</si>
  <si>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</si>
  <si>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</si>
  <si>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</si>
  <si>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</si>
  <si>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</si>
  <si>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</si>
  <si>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</si>
  <si>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</si>
  <si>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</si>
  <si>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</si>
  <si>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</si>
  <si>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</si>
  <si>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</si>
  <si>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</si>
  <si>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</si>
  <si>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</si>
  <si>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</si>
  <si>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</si>
  <si>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</si>
  <si>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</si>
  <si>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</si>
  <si>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</si>
  <si>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</si>
  <si>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</si>
  <si>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</si>
  <si>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</si>
  <si>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</si>
  <si>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</si>
  <si>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</si>
  <si>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</si>
  <si>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</si>
  <si>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</si>
  <si>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</si>
  <si>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</si>
  <si>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</si>
  <si>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</si>
  <si>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</si>
  <si>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</si>
  <si>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</si>
  <si>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</si>
  <si>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</si>
  <si>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</si>
  <si>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</si>
  <si>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</si>
  <si>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</si>
  <si>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</si>
  <si>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</si>
  <si>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</si>
  <si>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</si>
  <si>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</si>
  <si>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</si>
  <si>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</si>
  <si>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</si>
  <si>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</si>
  <si>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</si>
  <si>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</si>
  <si>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</si>
  <si>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</si>
  <si>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</si>
  <si>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</si>
  <si>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</si>
  <si>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</si>
  <si>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</si>
  <si>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</si>
  <si>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</si>
  <si>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</si>
  <si>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</si>
  <si>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</si>
  <si>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</si>
  <si>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</si>
  <si>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</si>
  <si>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</si>
  <si>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</si>
  <si>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</si>
  <si>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</si>
  <si>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</si>
  <si>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</si>
  <si>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</si>
  <si>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</si>
  <si>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</si>
  <si>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</si>
  <si>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</si>
  <si>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</si>
  <si>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</si>
  <si>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</si>
  <si>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</si>
  <si>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</si>
  <si>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</si>
  <si>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</si>
  <si>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</si>
  <si>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</si>
  <si>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</si>
  <si>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</si>
  <si>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</si>
  <si>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</si>
  <si>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</si>
  <si>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</si>
  <si>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</si>
  <si>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</si>
  <si>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</si>
  <si>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</si>
  <si>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</si>
  <si>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</si>
  <si>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</si>
  <si>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</si>
  <si>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</si>
  <si>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</si>
  <si>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</si>
  <si>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</si>
  <si>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</si>
  <si>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</si>
  <si>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</si>
  <si>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</si>
  <si>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</si>
  <si>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</si>
  <si>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</si>
  <si>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</si>
  <si>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</si>
  <si>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</si>
  <si>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</si>
  <si>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</si>
  <si>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</si>
  <si>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</si>
  <si>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</si>
  <si>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</si>
  <si>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</si>
  <si>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</si>
  <si>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</si>
  <si>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</si>
  <si>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</si>
  <si>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</si>
  <si>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</si>
  <si>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</si>
  <si>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</si>
  <si>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</si>
  <si>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</si>
  <si>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</si>
  <si>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</si>
  <si>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</si>
  <si>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</si>
  <si>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</si>
  <si>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</si>
  <si>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</si>
  <si>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</si>
  <si>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</si>
  <si>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</si>
  <si>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</si>
  <si>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</si>
  <si>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</si>
  <si>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</si>
  <si>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</si>
  <si>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</si>
  <si>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</si>
  <si>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</si>
  <si>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</si>
  <si>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</si>
  <si>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</si>
  <si>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</si>
  <si>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</si>
  <si>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</si>
  <si>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</si>
  <si>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</si>
  <si>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</si>
  <si>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</si>
  <si>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</si>
  <si>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</si>
  <si>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</si>
  <si>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</si>
  <si>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</si>
  <si>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</si>
  <si>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</si>
  <si>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</si>
  <si>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</si>
  <si>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</si>
  <si>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</si>
  <si>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</si>
  <si>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</si>
  <si>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</si>
  <si>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</si>
  <si>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</si>
  <si>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</si>
  <si>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</si>
  <si>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</si>
  <si>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</si>
  <si>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</si>
  <si>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</si>
  <si>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</si>
  <si>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</si>
  <si>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</si>
  <si>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</si>
  <si>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</si>
  <si>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</si>
  <si>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</si>
  <si>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</si>
  <si>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</si>
  <si>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</si>
  <si>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</si>
  <si>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</si>
  <si>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</si>
  <si>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</si>
  <si>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</si>
  <si>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</si>
  <si>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</si>
  <si>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</si>
  <si>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</si>
  <si>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</si>
  <si>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</si>
  <si>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</si>
  <si>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</si>
  <si>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</si>
  <si>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</si>
  <si>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</si>
  <si>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</si>
  <si>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</si>
  <si>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</si>
  <si>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</si>
  <si>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</si>
  <si>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</si>
  <si>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</si>
  <si>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</si>
  <si>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</si>
  <si>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</si>
  <si>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</si>
  <si>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</si>
  <si>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</si>
  <si>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</si>
  <si>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</si>
  <si>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</si>
  <si>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</si>
  <si>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</si>
  <si>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</si>
  <si>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</si>
  <si>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</si>
  <si>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</si>
  <si>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</si>
  <si>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</si>
  <si>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</si>
  <si>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</si>
  <si>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</si>
  <si>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</si>
  <si>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</si>
  <si>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</si>
  <si>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</si>
  <si>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</si>
  <si>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</si>
  <si>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</si>
  <si>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</si>
  <si>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</si>
  <si>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</si>
  <si>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</si>
  <si>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</si>
  <si>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</si>
  <si>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</si>
  <si>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</si>
  <si>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</si>
  <si>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</si>
  <si>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</si>
  <si>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</si>
  <si>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</si>
  <si>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</si>
  <si>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</si>
  <si>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</si>
  <si>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</si>
  <si>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</si>
  <si>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</si>
  <si>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</si>
  <si>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</si>
  <si>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</si>
  <si>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</si>
  <si>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</si>
  <si>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</si>
  <si>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</si>
  <si>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</si>
  <si>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</si>
  <si>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</si>
  <si>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</si>
  <si>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</si>
  <si>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</si>
  <si>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</si>
  <si>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</si>
  <si>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</si>
  <si>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</si>
  <si>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</si>
  <si>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</si>
  <si>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</si>
  <si>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</si>
  <si>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</si>
  <si>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</si>
  <si>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</si>
  <si>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</si>
  <si>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</si>
  <si>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</si>
  <si>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</si>
  <si>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</si>
  <si>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</si>
  <si>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</si>
  <si>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</si>
  <si>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</si>
  <si>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</si>
  <si>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</si>
  <si>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</si>
  <si>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</si>
  <si>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</si>
  <si>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</si>
  <si>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</si>
  <si>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</si>
  <si>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</si>
  <si>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</si>
  <si>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</si>
  <si>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</si>
  <si>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</si>
  <si>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</si>
  <si>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</si>
  <si>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</si>
  <si>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</si>
  <si>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</si>
  <si>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</si>
  <si>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</si>
  <si>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</si>
  <si>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</si>
  <si>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</si>
  <si>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</si>
  <si>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</si>
  <si>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</si>
  <si>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</si>
  <si>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</si>
  <si>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</si>
  <si>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</si>
  <si>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</si>
  <si>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</si>
  <si>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</si>
  <si>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</si>
  <si>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</si>
  <si>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</si>
  <si>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</si>
  <si>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</si>
  <si>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</si>
  <si>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</si>
  <si>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</si>
  <si>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</si>
  <si>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</si>
  <si>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</si>
  <si>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</si>
  <si>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</si>
  <si>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</si>
  <si>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</si>
  <si>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</si>
  <si>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</si>
  <si>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</si>
  <si>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</si>
  <si>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</si>
  <si>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</si>
  <si>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</si>
  <si>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</si>
  <si>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</si>
  <si>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</si>
  <si>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</si>
  <si>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</si>
  <si>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</si>
  <si>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</si>
  <si>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</si>
  <si>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</si>
  <si>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</si>
  <si>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</si>
  <si>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</si>
  <si>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</si>
  <si>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</si>
  <si>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</si>
  <si>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</si>
  <si>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</si>
  <si>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</si>
  <si>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</si>
  <si>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</si>
  <si>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</si>
  <si>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</si>
  <si>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</si>
  <si>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</si>
  <si>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</si>
  <si>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</si>
  <si>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</si>
  <si>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</si>
  <si>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</si>
  <si>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</si>
  <si>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</si>
  <si>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</si>
  <si>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</si>
  <si>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</si>
  <si>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</si>
  <si>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</si>
  <si>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</si>
  <si>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</si>
  <si>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</si>
  <si>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</si>
  <si>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</si>
  <si>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</si>
  <si>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</si>
  <si>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</si>
  <si>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</si>
  <si>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</si>
  <si>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</si>
  <si>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</si>
  <si>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</si>
  <si>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</si>
  <si>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</si>
  <si>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</si>
  <si>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</si>
  <si>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</si>
  <si>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</si>
  <si>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</si>
  <si>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</si>
  <si>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</si>
  <si>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</si>
  <si>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</si>
  <si>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</si>
  <si>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</si>
  <si>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</si>
  <si>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</si>
  <si>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</si>
  <si>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</si>
  <si>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</si>
  <si>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</si>
  <si>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</si>
  <si>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</si>
  <si>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</si>
  <si>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</si>
  <si>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</si>
  <si>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</si>
  <si>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</si>
  <si>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</si>
  <si>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</si>
  <si>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</si>
  <si>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</si>
  <si>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</si>
  <si>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</si>
  <si>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</si>
  <si>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</si>
  <si>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</si>
  <si>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</si>
  <si>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</si>
  <si>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</si>
  <si>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</si>
  <si>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</si>
  <si>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</si>
  <si>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</si>
  <si>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</si>
  <si>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</si>
  <si>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</si>
  <si>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</si>
  <si>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</si>
  <si>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</si>
  <si>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</si>
  <si>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</si>
  <si>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</si>
  <si>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</si>
  <si>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</si>
  <si>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</si>
  <si>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</si>
  <si>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</si>
  <si>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</si>
  <si>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</si>
  <si>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</si>
  <si>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</si>
  <si>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</si>
  <si>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</si>
  <si>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</si>
  <si>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</si>
  <si>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</si>
  <si>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</si>
  <si>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</si>
  <si>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</si>
  <si>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</si>
  <si>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Наличие свободной мощности (резерва мощности) на соответствующих объектах централизованных систем водоотведения в течение одного квартала, в том числе:</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</si>
  <si>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</si>
  <si>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</si>
  <si>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</si>
  <si>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</si>
  <si>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</si>
  <si>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</si>
  <si>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</si>
  <si>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</si>
  <si>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</si>
  <si>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</si>
  <si>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</si>
  <si>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</si>
  <si>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</si>
  <si>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</si>
  <si>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</si>
  <si>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</si>
  <si>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</si>
  <si>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</si>
  <si>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</si>
  <si>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</si>
  <si>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</si>
  <si>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</si>
  <si>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</si>
  <si>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</si>
  <si>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</si>
  <si>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</si>
  <si>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</si>
  <si>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</si>
  <si>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</si>
  <si>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</si>
  <si>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</si>
  <si>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</si>
  <si>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</si>
  <si>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</si>
  <si>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</si>
  <si>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</si>
  <si>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</si>
  <si>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</si>
  <si>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</si>
  <si>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</si>
  <si>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</si>
  <si>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</si>
  <si>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</si>
  <si>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</si>
  <si>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</si>
  <si>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</si>
  <si>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</si>
  <si>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</si>
  <si>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</si>
  <si>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</si>
  <si>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</si>
  <si>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</si>
  <si>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</si>
  <si>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</si>
  <si>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</si>
  <si>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</si>
  <si>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</si>
  <si>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</si>
  <si>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</si>
  <si>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</si>
  <si>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</si>
  <si>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</si>
  <si>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</si>
  <si>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</si>
  <si>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</si>
  <si>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</si>
  <si>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</si>
  <si>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</si>
  <si>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</si>
  <si>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</si>
  <si>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</si>
  <si>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</si>
  <si>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</si>
  <si>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</si>
  <si>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</si>
  <si>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</si>
  <si>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</si>
  <si>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</si>
  <si>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</si>
  <si>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</si>
  <si>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</si>
  <si>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</si>
  <si>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</si>
  <si>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</si>
  <si>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</si>
  <si>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</si>
  <si>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</si>
  <si>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</si>
  <si>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</si>
  <si>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</si>
  <si>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</si>
  <si>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</si>
  <si>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</si>
  <si>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</si>
  <si>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</si>
  <si>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</si>
  <si>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</si>
  <si>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</si>
  <si>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</si>
  <si>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</si>
  <si>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</si>
  <si>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</si>
  <si>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</si>
  <si>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</si>
  <si>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</si>
  <si>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</si>
  <si>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</si>
  <si>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</si>
  <si>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</si>
  <si>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</si>
  <si>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</si>
  <si>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</si>
  <si>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</si>
  <si>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</si>
  <si>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</si>
  <si>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</si>
  <si>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</si>
  <si>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</si>
  <si>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</si>
  <si>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</si>
  <si>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</si>
  <si>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</si>
  <si>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</si>
  <si>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</si>
  <si>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</si>
  <si>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</si>
  <si>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</si>
  <si>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</si>
  <si>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</si>
  <si>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</si>
  <si>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</si>
  <si>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</si>
  <si>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</si>
  <si>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</si>
  <si>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</si>
  <si>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</si>
  <si>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</si>
  <si>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</si>
  <si>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</si>
  <si>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</si>
  <si>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</si>
  <si>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</si>
  <si>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</si>
  <si>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</si>
  <si>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</si>
  <si>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</si>
  <si>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</si>
  <si>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</si>
  <si>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</si>
  <si>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</si>
  <si>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</si>
  <si>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</si>
  <si>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</si>
  <si>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</si>
  <si>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</si>
  <si>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</si>
  <si>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</si>
  <si>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</si>
  <si>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</si>
  <si>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</si>
  <si>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</si>
  <si>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</si>
  <si>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</si>
  <si>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</si>
  <si>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</si>
  <si>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</si>
  <si>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</si>
  <si>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</si>
  <si>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</si>
  <si>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</si>
  <si>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</si>
  <si>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</si>
  <si>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</si>
  <si>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</si>
  <si>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</si>
  <si>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</si>
  <si>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</si>
  <si>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</si>
  <si>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</si>
  <si>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</si>
  <si>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</si>
  <si>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</si>
  <si>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</si>
  <si>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</si>
  <si>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</si>
  <si>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</si>
  <si>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</si>
  <si>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</si>
  <si>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</si>
  <si>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</si>
  <si>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</si>
  <si>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</si>
  <si>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</si>
  <si>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</si>
  <si>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</si>
  <si>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</si>
  <si>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</si>
  <si>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</si>
  <si>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</si>
  <si>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</si>
  <si>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</si>
  <si>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</si>
  <si>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</si>
  <si>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</si>
  <si>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</si>
  <si>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</si>
  <si>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</si>
  <si>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</si>
  <si>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</si>
  <si>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</si>
  <si>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</si>
  <si>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</si>
  <si>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</si>
  <si>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</si>
  <si>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</si>
  <si>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</si>
  <si>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</si>
  <si>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</si>
  <si>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</si>
  <si>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</si>
  <si>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</si>
  <si>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</si>
  <si>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</si>
  <si>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</si>
  <si>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</si>
  <si>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</si>
  <si>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</si>
  <si>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</si>
  <si>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</si>
  <si>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</si>
  <si>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</si>
  <si>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</si>
  <si>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</si>
  <si>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</si>
  <si>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</si>
  <si>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</si>
  <si>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</si>
  <si>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</si>
  <si>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</si>
  <si>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</si>
  <si>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</si>
  <si>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</si>
  <si>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</si>
  <si>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</si>
  <si>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</si>
  <si>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</si>
  <si>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</si>
  <si>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</si>
  <si>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</si>
  <si>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</si>
  <si>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</si>
  <si>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</si>
  <si>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</si>
  <si>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</si>
  <si>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</si>
  <si>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</si>
  <si>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</si>
  <si>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</si>
  <si>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</si>
  <si>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</si>
  <si>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</si>
  <si>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</si>
  <si>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</si>
  <si>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</si>
  <si>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</si>
  <si>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</si>
  <si>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</si>
  <si>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</si>
  <si>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</si>
  <si>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</si>
  <si>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</si>
  <si>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</si>
  <si>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</si>
  <si>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</si>
  <si>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</si>
  <si>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</si>
  <si>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</si>
  <si>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</si>
  <si>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</si>
  <si>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</si>
  <si>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</si>
  <si>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</si>
  <si>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</si>
  <si>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</si>
  <si>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</si>
  <si>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</si>
  <si>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</si>
  <si>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</si>
  <si>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</si>
  <si>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</si>
  <si>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</si>
  <si>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</si>
  <si>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</si>
  <si>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</si>
  <si>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</si>
  <si>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</si>
  <si>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</si>
  <si>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</si>
  <si>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</si>
  <si>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</si>
  <si>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</si>
  <si>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</si>
  <si>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</si>
  <si>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</si>
  <si>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</si>
  <si>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</si>
  <si>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</si>
  <si>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</si>
  <si>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</si>
  <si>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</si>
  <si>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</si>
  <si>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</si>
  <si>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</si>
  <si>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</si>
  <si>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</si>
  <si>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</si>
  <si>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</si>
  <si>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</si>
  <si>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</si>
  <si>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</si>
  <si>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</si>
  <si>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</si>
  <si>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</si>
  <si>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</si>
  <si>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</si>
  <si>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</si>
  <si>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</si>
  <si>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</si>
  <si>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</si>
  <si>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</si>
  <si>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</si>
  <si>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</si>
  <si>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</si>
  <si>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</si>
  <si>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</si>
  <si>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</si>
  <si>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</si>
  <si>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</si>
  <si>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</si>
  <si>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</si>
  <si>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</si>
  <si>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</si>
  <si>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</si>
  <si>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</si>
  <si>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</si>
  <si>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</si>
  <si>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</si>
  <si>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</si>
  <si>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</si>
  <si>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</si>
  <si>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</si>
  <si>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</si>
  <si>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</si>
  <si>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</si>
  <si>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</si>
  <si>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</si>
  <si>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</si>
  <si>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</si>
  <si>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</si>
  <si>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</si>
  <si>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</si>
  <si>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</si>
  <si>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</si>
  <si>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</si>
  <si>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</si>
  <si>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</si>
  <si>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</si>
  <si>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</si>
  <si>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</si>
  <si>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</si>
  <si>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</si>
  <si>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</si>
  <si>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</si>
  <si>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</si>
  <si>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</si>
  <si>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</si>
  <si>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</si>
  <si>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</si>
  <si>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</si>
  <si>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</si>
  <si>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</si>
  <si>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</si>
  <si>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</si>
  <si>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</si>
  <si>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</si>
  <si>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</si>
  <si>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</si>
  <si>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</si>
  <si>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</si>
  <si>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</si>
  <si>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</si>
  <si>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</si>
  <si>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</si>
  <si>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</si>
  <si>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</si>
  <si>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</si>
  <si>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</si>
  <si>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</si>
  <si>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</si>
  <si>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</si>
  <si>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</si>
  <si>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</si>
  <si>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</si>
  <si>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</si>
  <si>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</si>
  <si>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</si>
  <si>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</si>
  <si>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</si>
  <si>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</si>
  <si>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</si>
  <si>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</si>
  <si>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</si>
  <si>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</si>
  <si>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</si>
  <si>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</si>
  <si>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</si>
  <si>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</si>
  <si>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</si>
  <si>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</si>
  <si>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</si>
  <si>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</si>
  <si>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</si>
  <si>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</si>
  <si>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</si>
  <si>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</si>
  <si>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</si>
  <si>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</si>
  <si>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</si>
  <si>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</si>
  <si>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</si>
  <si>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</si>
  <si>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</si>
  <si>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</si>
  <si>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</si>
  <si>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</si>
  <si>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</si>
  <si>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</si>
  <si>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</si>
  <si>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</si>
  <si>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</si>
  <si>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</si>
  <si>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</si>
  <si>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</si>
  <si>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население</t>
  </si>
  <si>
    <t xml:space="preserve">  Иные бюджетные средства</t>
  </si>
  <si>
    <t>Курганская область</t>
  </si>
  <si>
    <t>Виды деятельности</t>
  </si>
  <si>
    <t>https://appsrv.regportal-tariff.ru/procwsxls/</t>
  </si>
  <si>
    <t>Курская область</t>
  </si>
  <si>
    <t>Ленинградская область</t>
  </si>
  <si>
    <t>Липецкая область</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</si>
  <si>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</si>
  <si>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</si>
  <si>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</si>
  <si>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</si>
  <si>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</si>
  <si>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</si>
  <si>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</si>
  <si>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</si>
  <si>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</si>
  <si>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</si>
  <si>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</si>
  <si>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</si>
  <si>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</si>
  <si>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</si>
  <si>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</si>
  <si>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Мурманская область</t>
  </si>
  <si>
    <t>водоотведения</t>
  </si>
  <si>
    <t>водоотведение</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</si>
  <si>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</si>
  <si>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</si>
  <si>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</si>
  <si>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</si>
  <si>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</si>
  <si>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</si>
  <si>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</si>
  <si>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</si>
  <si>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</si>
  <si>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</si>
  <si>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</si>
  <si>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</si>
  <si>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</si>
  <si>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</si>
  <si>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</si>
  <si>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</si>
  <si>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</si>
  <si>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</si>
  <si>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</si>
  <si>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</si>
  <si>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</si>
  <si>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</si>
  <si>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</si>
  <si>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</si>
  <si>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</si>
  <si>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</si>
  <si>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</si>
  <si>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</si>
  <si>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</si>
  <si>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</si>
  <si>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</si>
  <si>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</si>
  <si>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Бюджет муниципального образования</t>
  </si>
  <si>
    <t>Пензенская область</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</si>
  <si>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</si>
  <si>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</si>
  <si>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</si>
  <si>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</si>
  <si>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</si>
  <si>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</si>
  <si>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</si>
  <si>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</si>
  <si>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</si>
  <si>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</si>
  <si>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</si>
  <si>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</si>
  <si>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</si>
  <si>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</si>
  <si>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</si>
  <si>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</si>
  <si>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</si>
  <si>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</si>
  <si>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</si>
  <si>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</si>
  <si>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</si>
  <si>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</si>
  <si>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</si>
  <si>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</si>
  <si>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</si>
  <si>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</si>
  <si>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</si>
  <si>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</si>
  <si>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</si>
  <si>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</si>
  <si>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</si>
  <si>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</si>
  <si>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51111111111111111111111111111111111111111111111</t>
  </si>
  <si>
    <t>начинать только с 2, остальное по умолчанию</t>
  </si>
  <si>
    <t>54</t>
  </si>
  <si>
    <t>Республика Калмыкия</t>
  </si>
  <si>
    <t>DIFFERENTIATION_ID</t>
  </si>
  <si>
    <t>511111111111111111111111111111111111111111111111</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</si>
  <si>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</si>
  <si>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</si>
  <si>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</si>
  <si>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</si>
  <si>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</si>
  <si>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</si>
  <si>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</si>
  <si>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</si>
  <si>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</si>
  <si>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</si>
  <si>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</si>
  <si>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</si>
  <si>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</si>
  <si>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</si>
  <si>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</si>
  <si>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</si>
  <si>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</si>
  <si>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</si>
  <si>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</si>
  <si>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</si>
  <si>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</si>
  <si>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</si>
  <si>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</si>
  <si>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</si>
  <si>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</si>
  <si>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</si>
  <si>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</si>
  <si>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</si>
  <si>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</si>
  <si>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</si>
  <si>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</si>
  <si>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</si>
  <si>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</si>
  <si>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</si>
  <si>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</si>
  <si>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</si>
  <si>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</si>
  <si>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</si>
  <si>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</si>
  <si>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</si>
  <si>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</si>
  <si>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</si>
  <si>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</si>
  <si>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</si>
  <si>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</si>
  <si>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</si>
  <si>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</si>
  <si>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</si>
  <si>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</si>
  <si>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</si>
  <si>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</si>
  <si>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</si>
  <si>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</si>
  <si>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</si>
  <si>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</si>
  <si>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</si>
  <si>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</si>
  <si>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</si>
  <si>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</si>
  <si>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</si>
  <si>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</si>
  <si>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</si>
  <si>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</si>
  <si>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</si>
  <si>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</si>
  <si>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</si>
  <si>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</si>
  <si>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</si>
  <si>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</si>
  <si>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</si>
  <si>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</si>
  <si>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</si>
  <si>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</si>
  <si>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</si>
  <si>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</si>
  <si>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</si>
  <si>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</si>
  <si>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</si>
  <si>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</si>
  <si>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</si>
  <si>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</si>
  <si>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</si>
  <si>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</si>
  <si>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</si>
  <si>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</si>
  <si>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</si>
  <si>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</si>
  <si>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</si>
  <si>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</si>
  <si>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</si>
  <si>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</si>
  <si>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</si>
  <si>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</si>
  <si>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</si>
  <si>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</si>
  <si>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</si>
  <si>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</si>
  <si>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</si>
  <si>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</si>
  <si>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</si>
  <si>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</si>
  <si>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</si>
  <si>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</si>
  <si>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</si>
  <si>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</si>
  <si>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</si>
  <si>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</si>
  <si>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</si>
  <si>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</si>
  <si>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</si>
  <si>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</si>
  <si>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</si>
  <si>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</si>
  <si>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</si>
  <si>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</si>
  <si>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</si>
  <si>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</si>
  <si>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</si>
  <si>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</si>
  <si>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</si>
  <si>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</si>
  <si>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</si>
  <si>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</si>
  <si>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</si>
  <si>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</si>
  <si>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</si>
  <si>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</si>
  <si>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</si>
  <si>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</si>
  <si>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</si>
  <si>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</si>
  <si>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</si>
  <si>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</si>
  <si>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</si>
  <si>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</si>
  <si>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</si>
  <si>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</si>
  <si>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</si>
  <si>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</si>
  <si>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</si>
  <si>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</si>
  <si>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</si>
  <si>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</si>
  <si>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</si>
  <si>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</si>
  <si>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</si>
  <si>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</si>
  <si>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</si>
  <si>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</si>
  <si>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</si>
  <si>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</si>
  <si>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</si>
  <si>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</si>
  <si>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</si>
  <si>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</si>
  <si>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</si>
  <si>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</si>
  <si>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</si>
  <si>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</si>
  <si>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</si>
  <si>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</si>
  <si>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</si>
  <si>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</si>
  <si>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</si>
  <si>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</si>
  <si>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</si>
  <si>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</si>
  <si>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</si>
  <si>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</si>
  <si>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</si>
  <si>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</si>
  <si>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</si>
  <si>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</si>
  <si>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</si>
  <si>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</si>
  <si>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</si>
  <si>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</si>
  <si>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</si>
  <si>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</si>
  <si>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</si>
  <si>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</si>
  <si>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</si>
  <si>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</si>
  <si>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</si>
  <si>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</si>
  <si>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</si>
  <si>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</si>
  <si>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</si>
  <si>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</si>
  <si>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</si>
  <si>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</si>
  <si>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</si>
  <si>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</si>
  <si>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</si>
  <si>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</si>
  <si>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</si>
  <si>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</si>
  <si>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</si>
  <si>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</si>
  <si>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</si>
  <si>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</si>
  <si>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</si>
  <si>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</si>
  <si>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</si>
  <si>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</si>
  <si>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</si>
  <si>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</si>
  <si>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</si>
  <si>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</si>
  <si>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</si>
  <si>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</si>
  <si>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</si>
  <si>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</si>
  <si>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</si>
  <si>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</si>
  <si>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</si>
  <si>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</si>
  <si>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</si>
  <si>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</si>
  <si>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</si>
  <si>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</si>
  <si>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</si>
  <si>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</si>
  <si>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</si>
  <si>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</si>
  <si>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</si>
  <si>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</si>
  <si>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</si>
  <si>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</si>
  <si>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</si>
  <si>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</si>
  <si>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</si>
  <si>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</si>
  <si>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</si>
  <si>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</si>
  <si>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</si>
  <si>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</si>
  <si>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</si>
  <si>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</si>
  <si>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</si>
  <si>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</si>
  <si>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</si>
  <si>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</si>
  <si>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</si>
  <si>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</si>
  <si>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</si>
  <si>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</si>
  <si>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</si>
  <si>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</si>
  <si>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</si>
  <si>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</si>
  <si>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</si>
  <si>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</si>
  <si>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</si>
  <si>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</si>
  <si>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</si>
  <si>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</si>
  <si>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</si>
  <si>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</si>
  <si>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</si>
  <si>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</si>
  <si>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</si>
  <si>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</si>
  <si>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</si>
  <si>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</si>
  <si>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</si>
  <si>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</si>
  <si>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</si>
  <si>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</si>
  <si>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</si>
  <si>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</si>
  <si>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</si>
  <si>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</si>
  <si>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</si>
  <si>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</si>
  <si>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</si>
  <si>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</si>
  <si>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</si>
  <si>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</si>
  <si>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</si>
  <si>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</si>
  <si>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</si>
  <si>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</si>
  <si>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</si>
  <si>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</si>
  <si>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</si>
  <si>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</si>
  <si>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</si>
  <si>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</si>
  <si>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</si>
  <si>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</si>
  <si>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</si>
  <si>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</si>
  <si>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</si>
  <si>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</si>
  <si>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</si>
  <si>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</si>
  <si>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</si>
  <si>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</si>
  <si>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</si>
  <si>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</si>
  <si>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</si>
  <si>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</si>
  <si>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</si>
  <si>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</si>
  <si>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</si>
  <si>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</si>
  <si>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</si>
  <si>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</si>
  <si>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</si>
  <si>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</si>
  <si>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</si>
  <si>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</si>
  <si>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</si>
  <si>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</si>
  <si>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</si>
  <si>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</si>
  <si>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</si>
  <si>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</si>
  <si>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</si>
  <si>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</si>
  <si>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</si>
  <si>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</si>
  <si>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</si>
  <si>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</si>
  <si>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</si>
  <si>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</si>
  <si>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</si>
  <si>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</si>
  <si>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</si>
  <si>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</si>
  <si>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</si>
  <si>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</si>
  <si>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</si>
  <si>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</si>
  <si>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</si>
  <si>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</si>
  <si>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</si>
  <si>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</si>
  <si>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</si>
  <si>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</si>
  <si>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</si>
  <si>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</si>
  <si>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</si>
  <si>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</si>
  <si>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</si>
  <si>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</si>
  <si>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</si>
  <si>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</si>
  <si>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</si>
  <si>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</si>
  <si>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</si>
  <si>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</si>
  <si>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</si>
  <si>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</si>
  <si>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</si>
  <si>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</si>
  <si>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</si>
  <si>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</si>
  <si>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</si>
  <si>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</si>
  <si>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</si>
  <si>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</si>
  <si>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</si>
  <si>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</si>
  <si>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</si>
  <si>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</si>
  <si>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</si>
  <si>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</si>
  <si>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</si>
  <si>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</si>
  <si>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</si>
  <si>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</si>
  <si>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</si>
  <si>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</si>
  <si>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</si>
  <si>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</si>
  <si>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</si>
  <si>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</si>
  <si>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</si>
  <si>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</si>
  <si>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</si>
  <si>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</si>
  <si>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</si>
  <si>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</si>
  <si>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</si>
  <si>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</si>
  <si>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</si>
  <si>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</si>
  <si>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</si>
  <si>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</si>
  <si>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</si>
  <si>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</si>
  <si>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</si>
  <si>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</si>
  <si>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</si>
  <si>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</si>
  <si>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</si>
  <si>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</si>
  <si>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</si>
  <si>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</si>
  <si>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</si>
  <si>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</si>
  <si>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</si>
  <si>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</si>
  <si>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</si>
  <si>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</si>
  <si>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</si>
  <si>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</si>
  <si>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</si>
  <si>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</si>
  <si>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</si>
  <si>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</si>
  <si>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</si>
  <si>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</si>
  <si>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</si>
  <si>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</si>
  <si>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</si>
  <si>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</si>
  <si>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</si>
  <si>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</si>
  <si>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</si>
  <si>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</si>
  <si>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</si>
  <si>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</si>
  <si>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</si>
  <si>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</si>
  <si>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</si>
  <si>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</si>
  <si>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</si>
  <si>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</si>
  <si>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</si>
  <si>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</si>
  <si>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</si>
  <si>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</si>
  <si>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</si>
  <si>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</si>
  <si>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</si>
  <si>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</si>
  <si>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</si>
  <si>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</si>
  <si>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</si>
  <si>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</si>
  <si>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</si>
  <si>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</si>
  <si>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</si>
  <si>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</si>
  <si>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</si>
  <si>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</si>
  <si>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</si>
  <si>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</si>
  <si>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</si>
  <si>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</si>
  <si>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</si>
  <si>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</si>
  <si>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</si>
  <si>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</si>
  <si>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</si>
  <si>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</si>
  <si>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</si>
  <si>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</si>
  <si>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</si>
  <si>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</si>
  <si>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</si>
  <si>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</si>
  <si>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</si>
  <si>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</si>
  <si>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</si>
  <si>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</si>
  <si>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</si>
  <si>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</si>
  <si>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</si>
  <si>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</si>
  <si>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</si>
  <si>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</si>
  <si>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</si>
  <si>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</si>
  <si>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</si>
  <si>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</si>
  <si>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</si>
  <si>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</si>
  <si>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</si>
  <si>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</si>
  <si>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</si>
  <si>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</si>
  <si>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</si>
  <si>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</si>
  <si>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</si>
  <si>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</si>
  <si>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</si>
  <si>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</si>
  <si>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</si>
  <si>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</si>
  <si>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</si>
  <si>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</si>
  <si>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</si>
  <si>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</si>
  <si>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</si>
  <si>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</si>
  <si>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</si>
  <si>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</si>
  <si>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</si>
  <si>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</si>
  <si>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</si>
  <si>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</si>
  <si>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</si>
  <si>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</si>
  <si>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</si>
  <si>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</si>
  <si>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</si>
  <si>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</si>
  <si>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</si>
  <si>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</si>
  <si>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</si>
  <si>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</si>
  <si>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</si>
  <si>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</si>
  <si>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</si>
  <si>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</si>
  <si>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</si>
  <si>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</si>
  <si>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</si>
  <si>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</si>
  <si>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</si>
  <si>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</si>
  <si>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</si>
  <si>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</si>
  <si>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</si>
  <si>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</si>
  <si>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</si>
  <si>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</si>
  <si>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</si>
  <si>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</si>
  <si>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</si>
  <si>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</si>
  <si>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</si>
  <si>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</si>
  <si>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</si>
  <si>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</si>
  <si>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</si>
  <si>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</si>
  <si>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</si>
  <si>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</si>
  <si>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</si>
  <si>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</si>
  <si>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</si>
  <si>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</si>
  <si>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</si>
  <si>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</si>
  <si>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</si>
  <si>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</si>
  <si>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</si>
  <si>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</si>
  <si>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</si>
  <si>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</si>
  <si>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2587</t>
  </si>
  <si>
    <t>31312451</t>
  </si>
  <si>
    <t>АО "Алексеевская сервисно-сбытовая компания"</t>
  </si>
  <si>
    <t>3122015264</t>
  </si>
  <si>
    <t>312201001</t>
  </si>
  <si>
    <t>31312427</t>
  </si>
  <si>
    <t>АО "Алексеевская теплосетевая компания"</t>
  </si>
  <si>
    <t>3122015257</t>
  </si>
  <si>
    <t>31046156</t>
  </si>
  <si>
    <t>АО "Белгородская региональная теплосетевая компания"</t>
  </si>
  <si>
    <t>3102041957</t>
  </si>
  <si>
    <t>310201001</t>
  </si>
  <si>
    <t>01-02-2018 00:00:00</t>
  </si>
  <si>
    <t>31228037</t>
  </si>
  <si>
    <t>АО "Борисовская теплосетевая компания"</t>
  </si>
  <si>
    <t>3103006137</t>
  </si>
  <si>
    <t>310301001</t>
  </si>
  <si>
    <t>28796046</t>
  </si>
  <si>
    <t>АО "ГТ Энерго"</t>
  </si>
  <si>
    <t>7703806647</t>
  </si>
  <si>
    <t>772801001</t>
  </si>
  <si>
    <t>30335229</t>
  </si>
  <si>
    <t>АО "ГУ ЖКХ"</t>
  </si>
  <si>
    <t>5116000922</t>
  </si>
  <si>
    <t>770401001</t>
  </si>
  <si>
    <t>26319211</t>
  </si>
  <si>
    <t>АО "Гормаш"</t>
  </si>
  <si>
    <t>3124013819</t>
  </si>
  <si>
    <t>31324291</t>
  </si>
  <si>
    <t>АО "Грайворон - теплоэнерго"</t>
  </si>
  <si>
    <t>3108008748</t>
  </si>
  <si>
    <t>310801001</t>
  </si>
  <si>
    <t>03-06-2019 00:00:00</t>
  </si>
  <si>
    <t>28097141</t>
  </si>
  <si>
    <t>АО "Дирекция по развитию промышленных зон"</t>
  </si>
  <si>
    <t>3123190205</t>
  </si>
  <si>
    <t>31228066</t>
  </si>
  <si>
    <t>АО "Ивнянская теплосетевая компания"</t>
  </si>
  <si>
    <t>3109005877</t>
  </si>
  <si>
    <t>310901001</t>
  </si>
  <si>
    <t>26540696</t>
  </si>
  <si>
    <t>АО "КФ "Славянка"</t>
  </si>
  <si>
    <t>3128001300</t>
  </si>
  <si>
    <t>312800001</t>
  </si>
  <si>
    <t>31324507</t>
  </si>
  <si>
    <t>АО "Красненские тепловые сети"</t>
  </si>
  <si>
    <t>3112004778</t>
  </si>
  <si>
    <t>311201001</t>
  </si>
  <si>
    <t>01-06-2019 00:00:00</t>
  </si>
  <si>
    <t>26319213</t>
  </si>
  <si>
    <t>АО "Лебединский горно-обогатительный комбинат"</t>
  </si>
  <si>
    <t>3127000014</t>
  </si>
  <si>
    <t>997550001</t>
  </si>
  <si>
    <t>26466720</t>
  </si>
  <si>
    <t>АО "ОЗММ"</t>
  </si>
  <si>
    <t>3128005590</t>
  </si>
  <si>
    <t>312801001</t>
  </si>
  <si>
    <t>26319223</t>
  </si>
  <si>
    <t>АО "ОЭМК им. А.А. Угарова"</t>
  </si>
  <si>
    <t>3128005752</t>
  </si>
  <si>
    <t>31398256</t>
  </si>
  <si>
    <t>АО "Прохоровский Теплоэнергетик"</t>
  </si>
  <si>
    <t>3115007618</t>
  </si>
  <si>
    <t>311501001</t>
  </si>
  <si>
    <t>26526453</t>
  </si>
  <si>
    <t>АО "РИР Энерго" (филиал АО "РИР Энерго" - "Белгородская генерация")</t>
  </si>
  <si>
    <t>6829012680</t>
  </si>
  <si>
    <t>312343001</t>
  </si>
  <si>
    <t>26838066</t>
  </si>
  <si>
    <t>АО "РЭУ"</t>
  </si>
  <si>
    <t>7714783092</t>
  </si>
  <si>
    <t>31312461</t>
  </si>
  <si>
    <t>АО "Районная теплосетевая компания"</t>
  </si>
  <si>
    <t>3122015240</t>
  </si>
  <si>
    <t>31215085</t>
  </si>
  <si>
    <t>АО "Ракитянская теплосетевая компания"</t>
  </si>
  <si>
    <t>3116006991</t>
  </si>
  <si>
    <t>311601001</t>
  </si>
  <si>
    <t>31228116</t>
  </si>
  <si>
    <t>АО "Ровеньские тепловые сети"</t>
  </si>
  <si>
    <t>3117012726</t>
  </si>
  <si>
    <t>311701001</t>
  </si>
  <si>
    <t>26319215</t>
  </si>
  <si>
    <t>АО "Стойленский горно-обогатительный комбинат"</t>
  </si>
  <si>
    <t>3128011788</t>
  </si>
  <si>
    <t>31309593</t>
  </si>
  <si>
    <t>АО "Тепловая компания"</t>
  </si>
  <si>
    <t>3114011629</t>
  </si>
  <si>
    <t>311401001</t>
  </si>
  <si>
    <t>31286929</t>
  </si>
  <si>
    <t>АО "Теплоком"</t>
  </si>
  <si>
    <t>3119009207</t>
  </si>
  <si>
    <t>311901001</t>
  </si>
  <si>
    <t>30358310</t>
  </si>
  <si>
    <t>АО "ЭФКО"</t>
  </si>
  <si>
    <t>3122000300</t>
  </si>
  <si>
    <t>12-11-2015 00:00:00</t>
  </si>
  <si>
    <t>26319226</t>
  </si>
  <si>
    <t>АО СЗ "КМАпроектжилстрой"</t>
  </si>
  <si>
    <t>3128001437</t>
  </si>
  <si>
    <t>26540724</t>
  </si>
  <si>
    <t>БГТУ им.Шухова</t>
  </si>
  <si>
    <t>3123017793</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</si>
  <si>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</si>
  <si>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</si>
  <si>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</si>
  <si>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</si>
  <si>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</si>
  <si>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</si>
  <si>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</si>
  <si>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</si>
  <si>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26466640</t>
  </si>
  <si>
    <t>ЗАО "Алексеевский молочноконсервный комбинат"</t>
  </si>
  <si>
    <t>3122000035</t>
  </si>
  <si>
    <t>26319224</t>
  </si>
  <si>
    <t>ЗАО "Строительный центр"</t>
  </si>
  <si>
    <t>3128032361</t>
  </si>
  <si>
    <t>31746757</t>
  </si>
  <si>
    <t>МБУ "Уразовское благоустройство"</t>
  </si>
  <si>
    <t>3126019439</t>
  </si>
  <si>
    <t>312601001</t>
  </si>
  <si>
    <t>МИНИСТЕРСТВО ЖИЛИЩНО-КОММУНАЛЬНОГО ХОЗЯЙСТВА БЕЛГОРОДСКОЙ ОБЛАСТИ</t>
  </si>
  <si>
    <t>3123368978</t>
  </si>
  <si>
    <t>26540684</t>
  </si>
  <si>
    <t>ОАО "Старооскольский механический завод"</t>
  </si>
  <si>
    <t>3128000345</t>
  </si>
  <si>
    <t>26540642</t>
  </si>
  <si>
    <t>ОАО "Теплоэнерго"</t>
  </si>
  <si>
    <t>3128089632</t>
  </si>
  <si>
    <t>26466718</t>
  </si>
  <si>
    <t>ООО "БЕЛГОРСОЛОД"</t>
  </si>
  <si>
    <t>3123163716</t>
  </si>
  <si>
    <t>01-06-2008 00:00:00</t>
  </si>
  <si>
    <t>26319219</t>
  </si>
  <si>
    <t>ООО "Белгородская сетевая компания"</t>
  </si>
  <si>
    <t>3123057563</t>
  </si>
  <si>
    <t>28073276</t>
  </si>
  <si>
    <t>ООО "Белгородский консервный комбинат"</t>
  </si>
  <si>
    <t>3123078080</t>
  </si>
  <si>
    <t>31563977</t>
  </si>
  <si>
    <t>ООО "Белгородстройзаказчик-ЖКХ"</t>
  </si>
  <si>
    <t>3123484269</t>
  </si>
  <si>
    <t>27545553</t>
  </si>
  <si>
    <t>ООО "Белрегионтеплоэнерго"</t>
  </si>
  <si>
    <t>3123088748</t>
  </si>
  <si>
    <t>312101001</t>
  </si>
  <si>
    <t>26651938</t>
  </si>
  <si>
    <t>ООО "Белэнергомаш-БЗЭМ"</t>
  </si>
  <si>
    <t>3123315768</t>
  </si>
  <si>
    <t>785050001</t>
  </si>
  <si>
    <t>06-03-2009 00:00:00</t>
  </si>
  <si>
    <t>30912965</t>
  </si>
  <si>
    <t>ООО "Бирюченская тепловая компания"</t>
  </si>
  <si>
    <t>3111006250</t>
  </si>
  <si>
    <t>311101001</t>
  </si>
  <si>
    <t>31304663</t>
  </si>
  <si>
    <t>ООО "Вейделевские тепловые сети"</t>
  </si>
  <si>
    <t>3105004689</t>
  </si>
  <si>
    <t>310501001</t>
  </si>
  <si>
    <t>26823245</t>
  </si>
  <si>
    <t>ООО "Дмитротарановский сахарный завод"</t>
  </si>
  <si>
    <t>3102022471</t>
  </si>
  <si>
    <t>31205396</t>
  </si>
  <si>
    <t>ООО "Дубрава Строй Сервис"</t>
  </si>
  <si>
    <t>3123356281</t>
  </si>
  <si>
    <t>28435840</t>
  </si>
  <si>
    <t>ООО "Жилищное управление-ЖБК-1"</t>
  </si>
  <si>
    <t>3123148080</t>
  </si>
  <si>
    <t>26568736</t>
  </si>
  <si>
    <t>ООО "Комбинат строительных материалов"</t>
  </si>
  <si>
    <t>3128077281</t>
  </si>
  <si>
    <t>17-06-2010 00:00:00</t>
  </si>
  <si>
    <t>26619776</t>
  </si>
  <si>
    <t>ООО "Красногвардейские тепловые сети"</t>
  </si>
  <si>
    <t>3111505860</t>
  </si>
  <si>
    <t>31229947</t>
  </si>
  <si>
    <t>ООО "Краснояружские тепловые сети"</t>
  </si>
  <si>
    <t>3113002251</t>
  </si>
  <si>
    <t>311301001</t>
  </si>
  <si>
    <t>31204483</t>
  </si>
  <si>
    <t>ООО "МАРС"</t>
  </si>
  <si>
    <t>3123356348</t>
  </si>
  <si>
    <t>31864565</t>
  </si>
  <si>
    <t>ООО "ППП "АДАРА"</t>
  </si>
  <si>
    <t>3121183139</t>
  </si>
  <si>
    <t>31508114</t>
  </si>
  <si>
    <t>ООО "Рубикон-ТТ Проект"</t>
  </si>
  <si>
    <t>3123468732</t>
  </si>
  <si>
    <t>30395052</t>
  </si>
  <si>
    <t>ООО "СОЭК"</t>
  </si>
  <si>
    <t>3128058144</t>
  </si>
  <si>
    <t>31759668</t>
  </si>
  <si>
    <t>ООО "Тепловик"</t>
  </si>
  <si>
    <t>3100034721</t>
  </si>
  <si>
    <t>310001001</t>
  </si>
  <si>
    <t>27815216</t>
  </si>
  <si>
    <t>ООО "УК"Тальвег"</t>
  </si>
  <si>
    <t>3123164830</t>
  </si>
  <si>
    <t>26651971</t>
  </si>
  <si>
    <t>ООО "Цитробел"</t>
  </si>
  <si>
    <t>3123189383</t>
  </si>
  <si>
    <t>31341005</t>
  </si>
  <si>
    <t>ООО "Шебекинские тепловые сети"</t>
  </si>
  <si>
    <t>3120104102</t>
  </si>
  <si>
    <t>312001001</t>
  </si>
  <si>
    <t>30833091</t>
  </si>
  <si>
    <t>ООО "Энергосервисная компания ЖБК-1"</t>
  </si>
  <si>
    <t>3123389689</t>
  </si>
  <si>
    <t>26540598</t>
  </si>
  <si>
    <t>ООО РИТЭК</t>
  </si>
  <si>
    <t>3120086767</t>
  </si>
  <si>
    <t>26619778</t>
  </si>
  <si>
    <t>ООО Управляющая компания "СИРИУС"</t>
  </si>
  <si>
    <t>3123095914</t>
  </si>
  <si>
    <t>28795205</t>
  </si>
  <si>
    <t>ООО Энергосервисная компания "СИРИУС"</t>
  </si>
  <si>
    <t>3123344670</t>
  </si>
  <si>
    <t>30366049</t>
  </si>
  <si>
    <t>ОП "Воронежское" АО "ГУ ЖКХ"</t>
  </si>
  <si>
    <t>366445001</t>
  </si>
  <si>
    <t>21-10-2015 00:00:00</t>
  </si>
  <si>
    <t>26319208</t>
  </si>
  <si>
    <t>ПАО " БЕЛГОРОДАСБЕСТОЦЕМЕНТ"</t>
  </si>
  <si>
    <t>3123004089</t>
  </si>
  <si>
    <t>УПРАВЛЕНИЕ ПО ГОСУДАРСТВЕННОМУ РЕГУЛИРОВАНИЮ ЦЕН И ТАРИФОВ В БЕЛГОРОДСКОЙ ОБЛАСТИ</t>
  </si>
  <si>
    <t>3123134810</t>
  </si>
  <si>
    <t>31170621</t>
  </si>
  <si>
    <t>ФКУ ИК-5 УФСИН России по Белгородской области</t>
  </si>
  <si>
    <t>3125008723</t>
  </si>
  <si>
    <t>26361059</t>
  </si>
  <si>
    <t>Филиал АО "Верофарм" в г. Белгороде</t>
  </si>
  <si>
    <t>7725081786</t>
  </si>
  <si>
    <t>312302001</t>
  </si>
  <si>
    <t>27135237</t>
  </si>
  <si>
    <t>Филиал ОАО "РЭУ" "Курский"</t>
  </si>
  <si>
    <t>463243001</t>
  </si>
  <si>
    <t>30941480</t>
  </si>
  <si>
    <t>Филиал ФГБУ "ЦЖКУ" Минобороны России (по МВО)</t>
  </si>
  <si>
    <t>7729314745</t>
  </si>
  <si>
    <t>503243002</t>
  </si>
  <si>
    <t>30903763</t>
  </si>
  <si>
    <t>ФГБУ "ЦЖКУ" МИНОБОРОНЫ РОССИИ</t>
  </si>
  <si>
    <t>770101001</t>
  </si>
  <si>
    <t>26560525</t>
  </si>
  <si>
    <t>511601001</t>
  </si>
  <si>
    <t>13-05-2009 00:00:00</t>
  </si>
  <si>
    <t>26466706</t>
  </si>
  <si>
    <t>АО "Комбинат КМАруда"</t>
  </si>
  <si>
    <t>3127000021</t>
  </si>
  <si>
    <t>424950001</t>
  </si>
  <si>
    <t>26319206</t>
  </si>
  <si>
    <t>ЗАО "Белгородский цемент"</t>
  </si>
  <si>
    <t>3123003920</t>
  </si>
  <si>
    <t>312350001</t>
  </si>
  <si>
    <t>26824580</t>
  </si>
  <si>
    <t>ЗАО "Должанское"</t>
  </si>
  <si>
    <t>3105000250</t>
  </si>
  <si>
    <t>26319205</t>
  </si>
  <si>
    <t>ЗАО "Спецэнерго"</t>
  </si>
  <si>
    <t>3128025082</t>
  </si>
  <si>
    <t>26824577</t>
  </si>
  <si>
    <t>ЗАО имени Кирова</t>
  </si>
  <si>
    <t>3105000010</t>
  </si>
  <si>
    <t>26466692</t>
  </si>
  <si>
    <t>ОАО "Завод ЖБК-1"</t>
  </si>
  <si>
    <t>3123093988</t>
  </si>
  <si>
    <t>27674831</t>
  </si>
  <si>
    <t>ОАО "Машиностроитель"</t>
  </si>
  <si>
    <t>3111000435</t>
  </si>
  <si>
    <t>26622015</t>
  </si>
  <si>
    <t>ОГАПОУ  "Ютановский агромеханический техникум им. Е.П. Ковалевского"</t>
  </si>
  <si>
    <t>3106001930</t>
  </si>
  <si>
    <t>310601001</t>
  </si>
  <si>
    <t>26466622</t>
  </si>
  <si>
    <t>ООО "Вода"</t>
  </si>
  <si>
    <t>3108007159</t>
  </si>
  <si>
    <t>26466678</t>
  </si>
  <si>
    <t>ООО "Возрождение"</t>
  </si>
  <si>
    <t>3111004207</t>
  </si>
  <si>
    <t>26621402</t>
  </si>
  <si>
    <t>ООО "ИвняВодСервис"</t>
  </si>
  <si>
    <t>3109005073</t>
  </si>
  <si>
    <t>26466614</t>
  </si>
  <si>
    <t>ООО "Красногвардейский водоканал"</t>
  </si>
  <si>
    <t>3111504721</t>
  </si>
  <si>
    <t>31448446</t>
  </si>
  <si>
    <t>ООО "МПЗ Агро-Белогорье"</t>
  </si>
  <si>
    <t>3123183960</t>
  </si>
  <si>
    <t>30942606</t>
  </si>
  <si>
    <t>ООО "РУСАГРО-БЕЛГОРОД"-Филиал "Чернянский"</t>
  </si>
  <si>
    <t>3126019943</t>
  </si>
  <si>
    <t>311943001</t>
  </si>
  <si>
    <t>26756178</t>
  </si>
  <si>
    <t>ООО "Ракитянский водсервис"</t>
  </si>
  <si>
    <t>3116006085</t>
  </si>
  <si>
    <t>02-06-2010 00:00:00</t>
  </si>
  <si>
    <t>30921702</t>
  </si>
  <si>
    <t>ООО "Русагро-Белгород"- Филиал "Ника"</t>
  </si>
  <si>
    <t>26466688</t>
  </si>
  <si>
    <t>ООО "УК "Пятницкое"</t>
  </si>
  <si>
    <t>3106006583</t>
  </si>
  <si>
    <t>31346634</t>
  </si>
  <si>
    <t>ООО "УК "Русь"</t>
  </si>
  <si>
    <t>3123356500</t>
  </si>
  <si>
    <t>31449928</t>
  </si>
  <si>
    <t>ООО "УК"СтандартПромПарк"</t>
  </si>
  <si>
    <t>3123455420</t>
  </si>
  <si>
    <t>31448454</t>
  </si>
  <si>
    <t>ООО "Яковлевский комбикормовый завод"</t>
  </si>
  <si>
    <t>3121000762</t>
  </si>
  <si>
    <t>31193801</t>
  </si>
  <si>
    <t>ОСП АО "Росспиртпром" "ВЕСЕЛАЯ ЛОПАНЬ"</t>
  </si>
  <si>
    <t>7730605160</t>
  </si>
  <si>
    <t>310245001</t>
  </si>
  <si>
    <t>26466682</t>
  </si>
  <si>
    <t>Общество с ограниченной ответственностью "Водсервис"</t>
  </si>
  <si>
    <t>3113001385</t>
  </si>
  <si>
    <t>26466632</t>
  </si>
  <si>
    <t>СПК "Большевик"</t>
  </si>
  <si>
    <t>3111000770</t>
  </si>
  <si>
    <t>30843068</t>
  </si>
  <si>
    <t>СПК "Колхоз имени Горина"</t>
  </si>
  <si>
    <t>3102003214</t>
  </si>
  <si>
    <t>31402403</t>
  </si>
  <si>
    <t>ЗАО "Томаровский мясокомбинат"</t>
  </si>
  <si>
    <t>3121070086</t>
  </si>
  <si>
    <t>26466754</t>
  </si>
  <si>
    <t>ООО "Коммунальщик-Л"</t>
  </si>
  <si>
    <t>3120011592</t>
  </si>
  <si>
    <t>31226945</t>
  </si>
  <si>
    <t>ООО "Экологические системы"</t>
  </si>
  <si>
    <t>3117012684</t>
  </si>
  <si>
    <t>31922416</t>
  </si>
  <si>
    <t>АО "Автодор"</t>
  </si>
  <si>
    <t>3100036888</t>
  </si>
  <si>
    <t>31706565</t>
  </si>
  <si>
    <t>АО "СОАТЭ"</t>
  </si>
  <si>
    <t>3128000673</t>
  </si>
  <si>
    <t>31763550</t>
  </si>
  <si>
    <t>МАУ "Благоустройство"</t>
  </si>
  <si>
    <t>3100035193</t>
  </si>
  <si>
    <t>28489622</t>
  </si>
  <si>
    <t>МАУ "Коммунальная служба сервиса"</t>
  </si>
  <si>
    <t>3120012187</t>
  </si>
  <si>
    <t>31713383</t>
  </si>
  <si>
    <t>МАУ "Экосервис"</t>
  </si>
  <si>
    <t>3100025501</t>
  </si>
  <si>
    <t>31706508</t>
  </si>
  <si>
    <t>МБУ "СГМПО КХ"</t>
  </si>
  <si>
    <t>3128142364</t>
  </si>
  <si>
    <t>31763106</t>
  </si>
  <si>
    <t>ООО " Новооскольский полигон ТКО"</t>
  </si>
  <si>
    <t>3100036006</t>
  </si>
  <si>
    <t>31706456</t>
  </si>
  <si>
    <t>ООО "БЛАГОСТРОЙ-ДВОР"</t>
  </si>
  <si>
    <t>3123170833</t>
  </si>
  <si>
    <t>31768448</t>
  </si>
  <si>
    <t>ООО "Валуйский полигон ТКО"</t>
  </si>
  <si>
    <t>3100037810</t>
  </si>
  <si>
    <t>31706498</t>
  </si>
  <si>
    <t>ООО "ДРЭП ДСК 2005"</t>
  </si>
  <si>
    <t>3123125559</t>
  </si>
  <si>
    <t>31701091</t>
  </si>
  <si>
    <t>ООО "ЕВРОЛОГИСТИК"</t>
  </si>
  <si>
    <t>3102635767</t>
  </si>
  <si>
    <t>31922872</t>
  </si>
  <si>
    <t>ООО "Зеленая Точка"</t>
  </si>
  <si>
    <t>3123423185</t>
  </si>
  <si>
    <t>31423847</t>
  </si>
  <si>
    <t>ООО "Коммунальщик п. Вейделевка"</t>
  </si>
  <si>
    <t>3105004752</t>
  </si>
  <si>
    <t>31827630</t>
  </si>
  <si>
    <t>ООО "Коммунальщик"</t>
  </si>
  <si>
    <t>3121183178</t>
  </si>
  <si>
    <t>31931164</t>
  </si>
  <si>
    <t>ООО "Компас"</t>
  </si>
  <si>
    <t>3100037585</t>
  </si>
  <si>
    <t>31706503</t>
  </si>
  <si>
    <t>ООО "ЛОГИСТАВТО"</t>
  </si>
  <si>
    <t>3128149955</t>
  </si>
  <si>
    <t>31923028</t>
  </si>
  <si>
    <t>ООО "Производственная компания Экология"</t>
  </si>
  <si>
    <t>3109006180</t>
  </si>
  <si>
    <t>26466858</t>
  </si>
  <si>
    <t>ООО "Спецэкотранс"</t>
  </si>
  <si>
    <t>3122506819</t>
  </si>
  <si>
    <t>31706819</t>
  </si>
  <si>
    <t>ООО "УК "Стройэксплуатация"</t>
  </si>
  <si>
    <t>3123185660</t>
  </si>
  <si>
    <t>31706683</t>
  </si>
  <si>
    <t>ООО "УК Аспект"</t>
  </si>
  <si>
    <t>3123106588</t>
  </si>
  <si>
    <t>31706806</t>
  </si>
  <si>
    <t>ООО "УК ЖКО-25"</t>
  </si>
  <si>
    <t>3123198540</t>
  </si>
  <si>
    <t>31706823</t>
  </si>
  <si>
    <t>ООО "Управляющая компания - 14"</t>
  </si>
  <si>
    <t>3123106620</t>
  </si>
  <si>
    <t>30933855</t>
  </si>
  <si>
    <t>ООО "Флагман"</t>
  </si>
  <si>
    <t>3123334834</t>
  </si>
  <si>
    <t>312701001</t>
  </si>
  <si>
    <t>31218595</t>
  </si>
  <si>
    <t>ООО "ЦЭБ"</t>
  </si>
  <si>
    <t>3114011097</t>
  </si>
  <si>
    <t>27951897</t>
  </si>
  <si>
    <t>ООО "Центр ЖКУ "Грайворонский"</t>
  </si>
  <si>
    <t>3108007857</t>
  </si>
  <si>
    <t>28-09-2012 00:00:00</t>
  </si>
  <si>
    <t>31004711</t>
  </si>
  <si>
    <t>ООО "Экотранс-С"</t>
  </si>
  <si>
    <t>3123151206</t>
  </si>
  <si>
    <t>31268590</t>
  </si>
  <si>
    <t>ООО «Регион Цемент»</t>
  </si>
  <si>
    <t>3102015932</t>
  </si>
  <si>
    <t>31706675</t>
  </si>
  <si>
    <t>ООО «СП ДСК "Центр"</t>
  </si>
  <si>
    <t>3123298897</t>
  </si>
  <si>
    <t>26466862</t>
  </si>
  <si>
    <t>ООО ТК "Экотранс"</t>
  </si>
  <si>
    <t>3123084038</t>
  </si>
  <si>
    <t>31706549</t>
  </si>
  <si>
    <t>ООО УК "СервисДом-20"</t>
  </si>
  <si>
    <t>3123357207</t>
  </si>
  <si>
    <t>NSRF</t>
  </si>
  <si>
    <t>MR_NAME</t>
  </si>
  <si>
    <t>OKTMO_MR_NAME</t>
  </si>
  <si>
    <t>MO_NAME</t>
  </si>
  <si>
    <t>OKTMO_NAME</t>
  </si>
  <si>
    <t>TYPE</t>
  </si>
  <si>
    <t>MR_ID</t>
  </si>
  <si>
    <t>Алексеевский городской округ</t>
  </si>
  <si>
    <t>14710000</t>
  </si>
  <si>
    <t>городской округ</t>
  </si>
  <si>
    <t>муниципальный округ</t>
  </si>
  <si>
    <t>Белгородский муниципальный округ</t>
  </si>
  <si>
    <t>14512000</t>
  </si>
  <si>
    <t>14610000</t>
  </si>
  <si>
    <t>муниципальный район</t>
  </si>
  <si>
    <t>сельское поселение</t>
  </si>
  <si>
    <t>Бессоновское</t>
  </si>
  <si>
    <t>14610408</t>
  </si>
  <si>
    <t>Ериковское</t>
  </si>
  <si>
    <t>14610430</t>
  </si>
  <si>
    <t>Журавлевское</t>
  </si>
  <si>
    <t>14610432</t>
  </si>
  <si>
    <t>Крутологское</t>
  </si>
  <si>
    <t>14610446</t>
  </si>
  <si>
    <t>Малиновское</t>
  </si>
  <si>
    <t>14610456</t>
  </si>
  <si>
    <t>Пушкарское</t>
  </si>
  <si>
    <t>14610460</t>
  </si>
  <si>
    <t>Хохловское</t>
  </si>
  <si>
    <t>14610475</t>
  </si>
  <si>
    <t>Щетиновское</t>
  </si>
  <si>
    <t>14610488</t>
  </si>
  <si>
    <t>городское поселение, в состав которого входит поселок</t>
  </si>
  <si>
    <t>Борисовский муниципальный округ</t>
  </si>
  <si>
    <t>14516000</t>
  </si>
  <si>
    <t>14615000</t>
  </si>
  <si>
    <t>Акулиновское</t>
  </si>
  <si>
    <t>14615404</t>
  </si>
  <si>
    <t>Белянское</t>
  </si>
  <si>
    <t>14615416</t>
  </si>
  <si>
    <t>Березовское</t>
  </si>
  <si>
    <t>14615420</t>
  </si>
  <si>
    <t>Грузсчанское</t>
  </si>
  <si>
    <t>14615432</t>
  </si>
  <si>
    <t>Краснокутское</t>
  </si>
  <si>
    <t>14615448</t>
  </si>
  <si>
    <t>Крюковское</t>
  </si>
  <si>
    <t>14615464</t>
  </si>
  <si>
    <t>Октябрьско-Готнянское</t>
  </si>
  <si>
    <t>14615476</t>
  </si>
  <si>
    <t>Стригуновское</t>
  </si>
  <si>
    <t>14615488</t>
  </si>
  <si>
    <t>Хотмыжское</t>
  </si>
  <si>
    <t>14615492</t>
  </si>
  <si>
    <t>Валуйский городской округ</t>
  </si>
  <si>
    <t>14720000</t>
  </si>
  <si>
    <t>Вейделевский муниципальный округ</t>
  </si>
  <si>
    <t>14522000</t>
  </si>
  <si>
    <t>14625000</t>
  </si>
  <si>
    <t>Белоколодезское</t>
  </si>
  <si>
    <t>14625404</t>
  </si>
  <si>
    <t>Большелипяговское</t>
  </si>
  <si>
    <t>14625408</t>
  </si>
  <si>
    <t>Викторопольское</t>
  </si>
  <si>
    <t>14625412</t>
  </si>
  <si>
    <t>Должанское</t>
  </si>
  <si>
    <t>14625416</t>
  </si>
  <si>
    <t>Закутчанское</t>
  </si>
  <si>
    <t>14625420</t>
  </si>
  <si>
    <t>Зенинское</t>
  </si>
  <si>
    <t>14625424</t>
  </si>
  <si>
    <t>Клименковское</t>
  </si>
  <si>
    <t>14625428</t>
  </si>
  <si>
    <t>Кубраковское</t>
  </si>
  <si>
    <t>14625432</t>
  </si>
  <si>
    <t>Малакеевское</t>
  </si>
  <si>
    <t>14625436</t>
  </si>
  <si>
    <t>Николаевское</t>
  </si>
  <si>
    <t>14625440</t>
  </si>
  <si>
    <t>Солонцинское</t>
  </si>
  <si>
    <t>14625449</t>
  </si>
  <si>
    <t>Волоконовский муниципальный округ</t>
  </si>
  <si>
    <t>14524000</t>
  </si>
  <si>
    <t>14630000</t>
  </si>
  <si>
    <t>Борисовское</t>
  </si>
  <si>
    <t>14630404</t>
  </si>
  <si>
    <t>Волчье-Александровское</t>
  </si>
  <si>
    <t>14630408</t>
  </si>
  <si>
    <t>60</t>
  </si>
  <si>
    <t>Голофеевское</t>
  </si>
  <si>
    <t>14630412</t>
  </si>
  <si>
    <t>61</t>
  </si>
  <si>
    <t>Грушевское</t>
  </si>
  <si>
    <t>14630416</t>
  </si>
  <si>
    <t>62</t>
  </si>
  <si>
    <t>Погромское</t>
  </si>
  <si>
    <t>14630420</t>
  </si>
  <si>
    <t>63</t>
  </si>
  <si>
    <t>Покровское</t>
  </si>
  <si>
    <t>14630424</t>
  </si>
  <si>
    <t>64</t>
  </si>
  <si>
    <t>Репьевское</t>
  </si>
  <si>
    <t>14630428</t>
  </si>
  <si>
    <t>Староивановское</t>
  </si>
  <si>
    <t>14630432</t>
  </si>
  <si>
    <t>67</t>
  </si>
  <si>
    <t>Тишанское</t>
  </si>
  <si>
    <t>14630436</t>
  </si>
  <si>
    <t>Фощеватовское</t>
  </si>
  <si>
    <t>14630440</t>
  </si>
  <si>
    <t>69</t>
  </si>
  <si>
    <t>Шидловское</t>
  </si>
  <si>
    <t>14630444</t>
  </si>
  <si>
    <t>70</t>
  </si>
  <si>
    <t>Ютановское</t>
  </si>
  <si>
    <t>14630448</t>
  </si>
  <si>
    <t>71</t>
  </si>
  <si>
    <t>Грайворонский городской округ</t>
  </si>
  <si>
    <t>14725000</t>
  </si>
  <si>
    <t>73</t>
  </si>
  <si>
    <t>Ивнянский муниципальный округ</t>
  </si>
  <si>
    <t>14527000</t>
  </si>
  <si>
    <t>76</t>
  </si>
  <si>
    <t>14638000</t>
  </si>
  <si>
    <t>Богатенское</t>
  </si>
  <si>
    <t>14638406</t>
  </si>
  <si>
    <t>77</t>
  </si>
  <si>
    <t>Владимировское</t>
  </si>
  <si>
    <t>14638410</t>
  </si>
  <si>
    <t>79</t>
  </si>
  <si>
    <t>Вознесеновское</t>
  </si>
  <si>
    <t>14638412</t>
  </si>
  <si>
    <t>80</t>
  </si>
  <si>
    <t>Драгунское</t>
  </si>
  <si>
    <t>14638416</t>
  </si>
  <si>
    <t>81</t>
  </si>
  <si>
    <t>82</t>
  </si>
  <si>
    <t>Кочетовское</t>
  </si>
  <si>
    <t>14638420</t>
  </si>
  <si>
    <t>83</t>
  </si>
  <si>
    <t>Курасовское</t>
  </si>
  <si>
    <t>14638424</t>
  </si>
  <si>
    <t>84</t>
  </si>
  <si>
    <t>Новенское</t>
  </si>
  <si>
    <t>14638428</t>
  </si>
  <si>
    <t>85</t>
  </si>
  <si>
    <t>14638436</t>
  </si>
  <si>
    <t>86</t>
  </si>
  <si>
    <t>Сафоновское</t>
  </si>
  <si>
    <t>14638440</t>
  </si>
  <si>
    <t>87</t>
  </si>
  <si>
    <t>Сухосолотинское</t>
  </si>
  <si>
    <t>14638444</t>
  </si>
  <si>
    <t>88</t>
  </si>
  <si>
    <t>Сырцевское</t>
  </si>
  <si>
    <t>14638448</t>
  </si>
  <si>
    <t>89</t>
  </si>
  <si>
    <t>Хомутчанское</t>
  </si>
  <si>
    <t>14638452</t>
  </si>
  <si>
    <t>90</t>
  </si>
  <si>
    <t>Череновское</t>
  </si>
  <si>
    <t>14638432</t>
  </si>
  <si>
    <t>91</t>
  </si>
  <si>
    <t>Корочанский муниципальный округ</t>
  </si>
  <si>
    <t>14529000</t>
  </si>
  <si>
    <t>93</t>
  </si>
  <si>
    <t>14640000</t>
  </si>
  <si>
    <t>Анновское</t>
  </si>
  <si>
    <t>14640408</t>
  </si>
  <si>
    <t>95</t>
  </si>
  <si>
    <t>Афанасовское</t>
  </si>
  <si>
    <t>14640412</t>
  </si>
  <si>
    <t>96</t>
  </si>
  <si>
    <t>Большехаланское</t>
  </si>
  <si>
    <t>14640420</t>
  </si>
  <si>
    <t>98</t>
  </si>
  <si>
    <t>Бубновское</t>
  </si>
  <si>
    <t>14640424</t>
  </si>
  <si>
    <t>99</t>
  </si>
  <si>
    <t>Жигайловское</t>
  </si>
  <si>
    <t>14640428</t>
  </si>
  <si>
    <t>100</t>
  </si>
  <si>
    <t>Заяченское</t>
  </si>
  <si>
    <t>14640431</t>
  </si>
  <si>
    <t>101</t>
  </si>
  <si>
    <t>Коротковское</t>
  </si>
  <si>
    <t>14640436</t>
  </si>
  <si>
    <t>102</t>
  </si>
  <si>
    <t>103</t>
  </si>
  <si>
    <t>Кощеевское</t>
  </si>
  <si>
    <t>14640440</t>
  </si>
  <si>
    <t>104</t>
  </si>
  <si>
    <t>Ломовское</t>
  </si>
  <si>
    <t>14640444</t>
  </si>
  <si>
    <t>105</t>
  </si>
  <si>
    <t>Мелиховское</t>
  </si>
  <si>
    <t>14640448</t>
  </si>
  <si>
    <t>106</t>
  </si>
  <si>
    <t>Новослободское</t>
  </si>
  <si>
    <t>14640452</t>
  </si>
  <si>
    <t>107</t>
  </si>
  <si>
    <t>Плосковское</t>
  </si>
  <si>
    <t>14640458</t>
  </si>
  <si>
    <t>108</t>
  </si>
  <si>
    <t>Плотавское</t>
  </si>
  <si>
    <t>14640460</t>
  </si>
  <si>
    <t>109</t>
  </si>
  <si>
    <t>Проходенское</t>
  </si>
  <si>
    <t>14640472</t>
  </si>
  <si>
    <t>112</t>
  </si>
  <si>
    <t>Соколовское</t>
  </si>
  <si>
    <t>14640476</t>
  </si>
  <si>
    <t>113</t>
  </si>
  <si>
    <t>Шеинское</t>
  </si>
  <si>
    <t>14640488</t>
  </si>
  <si>
    <t>114</t>
  </si>
  <si>
    <t>Шляховское</t>
  </si>
  <si>
    <t>14640492</t>
  </si>
  <si>
    <t>115</t>
  </si>
  <si>
    <t>Яблоновское</t>
  </si>
  <si>
    <t>14640496</t>
  </si>
  <si>
    <t>116</t>
  </si>
  <si>
    <t>городское поселение, в состав которого входит город</t>
  </si>
  <si>
    <t>Красненский муниципальный округ</t>
  </si>
  <si>
    <t>14531000</t>
  </si>
  <si>
    <t>118</t>
  </si>
  <si>
    <t>14641000</t>
  </si>
  <si>
    <t>Большовское</t>
  </si>
  <si>
    <t>14641409</t>
  </si>
  <si>
    <t>119</t>
  </si>
  <si>
    <t>Горкинское</t>
  </si>
  <si>
    <t>14641417</t>
  </si>
  <si>
    <t>120</t>
  </si>
  <si>
    <t>Готовское</t>
  </si>
  <si>
    <t>14641423</t>
  </si>
  <si>
    <t>121</t>
  </si>
  <si>
    <t>Камызинское</t>
  </si>
  <si>
    <t>14641448</t>
  </si>
  <si>
    <t>122</t>
  </si>
  <si>
    <t>123</t>
  </si>
  <si>
    <t>Кругловское</t>
  </si>
  <si>
    <t>14641453</t>
  </si>
  <si>
    <t>125</t>
  </si>
  <si>
    <t>Лесноуколовское</t>
  </si>
  <si>
    <t>14641459</t>
  </si>
  <si>
    <t>126</t>
  </si>
  <si>
    <t>Новоуколовское</t>
  </si>
  <si>
    <t>14641472</t>
  </si>
  <si>
    <t>127</t>
  </si>
  <si>
    <t>Расховецкое</t>
  </si>
  <si>
    <t>14641483</t>
  </si>
  <si>
    <t>128</t>
  </si>
  <si>
    <t>Сетищенское</t>
  </si>
  <si>
    <t>14641487</t>
  </si>
  <si>
    <t>129</t>
  </si>
  <si>
    <t>Красногвардейский муниципальный округ</t>
  </si>
  <si>
    <t>14533000</t>
  </si>
  <si>
    <t>130</t>
  </si>
  <si>
    <t>14642000</t>
  </si>
  <si>
    <t>Валуйчанское</t>
  </si>
  <si>
    <t>14642404</t>
  </si>
  <si>
    <t>131</t>
  </si>
  <si>
    <t>Верхнепокровское</t>
  </si>
  <si>
    <t>14642412</t>
  </si>
  <si>
    <t>132</t>
  </si>
  <si>
    <t>Верхососенское</t>
  </si>
  <si>
    <t>14642416</t>
  </si>
  <si>
    <t>133</t>
  </si>
  <si>
    <t>Калиновское</t>
  </si>
  <si>
    <t>14642428</t>
  </si>
  <si>
    <t>136</t>
  </si>
  <si>
    <t>Коломыцевское</t>
  </si>
  <si>
    <t>14642408</t>
  </si>
  <si>
    <t>137</t>
  </si>
  <si>
    <t>138</t>
  </si>
  <si>
    <t>Марьевское</t>
  </si>
  <si>
    <t>14642440</t>
  </si>
  <si>
    <t>140</t>
  </si>
  <si>
    <t>Новохуторное</t>
  </si>
  <si>
    <t>14642448</t>
  </si>
  <si>
    <t>142</t>
  </si>
  <si>
    <t>Палатовское</t>
  </si>
  <si>
    <t>14642452</t>
  </si>
  <si>
    <t>143</t>
  </si>
  <si>
    <t>14642456</t>
  </si>
  <si>
    <t>144</t>
  </si>
  <si>
    <t>Утянское</t>
  </si>
  <si>
    <t>14642460</t>
  </si>
  <si>
    <t>145</t>
  </si>
  <si>
    <t>город Бирюч</t>
  </si>
  <si>
    <t>14642151</t>
  </si>
  <si>
    <t>146</t>
  </si>
  <si>
    <t>Краснояружский муниципальный округ</t>
  </si>
  <si>
    <t>14534000</t>
  </si>
  <si>
    <t>147</t>
  </si>
  <si>
    <t>14643000</t>
  </si>
  <si>
    <t>Вязовское</t>
  </si>
  <si>
    <t>14643405</t>
  </si>
  <si>
    <t>148</t>
  </si>
  <si>
    <t>Графовское</t>
  </si>
  <si>
    <t>14643410</t>
  </si>
  <si>
    <t>149</t>
  </si>
  <si>
    <t>Илек-Пеньковское</t>
  </si>
  <si>
    <t>14643415</t>
  </si>
  <si>
    <t>150</t>
  </si>
  <si>
    <t>152</t>
  </si>
  <si>
    <t>Репяховское</t>
  </si>
  <si>
    <t>14643430</t>
  </si>
  <si>
    <t>153</t>
  </si>
  <si>
    <t>Сергиевское</t>
  </si>
  <si>
    <t>14643435</t>
  </si>
  <si>
    <t>154</t>
  </si>
  <si>
    <t>Теребренское</t>
  </si>
  <si>
    <t>14643440</t>
  </si>
  <si>
    <t>155</t>
  </si>
  <si>
    <t>Новооскольский городской округ</t>
  </si>
  <si>
    <t>14735000</t>
  </si>
  <si>
    <t>157</t>
  </si>
  <si>
    <t>Прохоровский муниципальный округ</t>
  </si>
  <si>
    <t>14538000</t>
  </si>
  <si>
    <t>159</t>
  </si>
  <si>
    <t>14646000</t>
  </si>
  <si>
    <t>Беленихинское</t>
  </si>
  <si>
    <t>14646404</t>
  </si>
  <si>
    <t>160</t>
  </si>
  <si>
    <t>Береговское</t>
  </si>
  <si>
    <t>14646408</t>
  </si>
  <si>
    <t>161</t>
  </si>
  <si>
    <t>14646412</t>
  </si>
  <si>
    <t>162</t>
  </si>
  <si>
    <t>Журавское</t>
  </si>
  <si>
    <t>14646420</t>
  </si>
  <si>
    <t>163</t>
  </si>
  <si>
    <t>14646428</t>
  </si>
  <si>
    <t>164</t>
  </si>
  <si>
    <t>Кривошеевское</t>
  </si>
  <si>
    <t>14646432</t>
  </si>
  <si>
    <t>165</t>
  </si>
  <si>
    <t>Лучковское</t>
  </si>
  <si>
    <t>14646436</t>
  </si>
  <si>
    <t>166</t>
  </si>
  <si>
    <t>Маломаяченское</t>
  </si>
  <si>
    <t>14646416</t>
  </si>
  <si>
    <t>167</t>
  </si>
  <si>
    <t>Петровское</t>
  </si>
  <si>
    <t>14646440</t>
  </si>
  <si>
    <t>168</t>
  </si>
  <si>
    <t>14646444</t>
  </si>
  <si>
    <t>169</t>
  </si>
  <si>
    <t>Подолешенское</t>
  </si>
  <si>
    <t>14646448</t>
  </si>
  <si>
    <t>170</t>
  </si>
  <si>
    <t>Прелестненское</t>
  </si>
  <si>
    <t>14646452</t>
  </si>
  <si>
    <t>171</t>
  </si>
  <si>
    <t>Призначенское</t>
  </si>
  <si>
    <t>14646456</t>
  </si>
  <si>
    <t>172</t>
  </si>
  <si>
    <t>173</t>
  </si>
  <si>
    <t>Радьковское</t>
  </si>
  <si>
    <t>14646460</t>
  </si>
  <si>
    <t>174</t>
  </si>
  <si>
    <t>Ржавецкое</t>
  </si>
  <si>
    <t>14646464</t>
  </si>
  <si>
    <t>175</t>
  </si>
  <si>
    <t>Холоднянское</t>
  </si>
  <si>
    <t>14646468</t>
  </si>
  <si>
    <t>176</t>
  </si>
  <si>
    <t>Шаховское</t>
  </si>
  <si>
    <t>14646472</t>
  </si>
  <si>
    <t>177</t>
  </si>
  <si>
    <t>Ракитянский муниципальный округ</t>
  </si>
  <si>
    <t>14541000</t>
  </si>
  <si>
    <t>179</t>
  </si>
  <si>
    <t>14648000</t>
  </si>
  <si>
    <t>Бобравское</t>
  </si>
  <si>
    <t>14648404</t>
  </si>
  <si>
    <t>180</t>
  </si>
  <si>
    <t>Введено-Готнянское</t>
  </si>
  <si>
    <t>14648410</t>
  </si>
  <si>
    <t>181</t>
  </si>
  <si>
    <t>Венгеровское</t>
  </si>
  <si>
    <t>14648412</t>
  </si>
  <si>
    <t>182</t>
  </si>
  <si>
    <t>Вышнепенское</t>
  </si>
  <si>
    <t>14648414</t>
  </si>
  <si>
    <t>183</t>
  </si>
  <si>
    <t>Дмитриевское</t>
  </si>
  <si>
    <t>14648428</t>
  </si>
  <si>
    <t>184</t>
  </si>
  <si>
    <t>Зинаидинское</t>
  </si>
  <si>
    <t>14648432</t>
  </si>
  <si>
    <t>185</t>
  </si>
  <si>
    <t>Илек-Кошарское</t>
  </si>
  <si>
    <t>14648436</t>
  </si>
  <si>
    <t>186</t>
  </si>
  <si>
    <t>Нижнепенское</t>
  </si>
  <si>
    <t>14648448</t>
  </si>
  <si>
    <t>187</t>
  </si>
  <si>
    <t>188</t>
  </si>
  <si>
    <t>Солдатское</t>
  </si>
  <si>
    <t>14648472</t>
  </si>
  <si>
    <t>189</t>
  </si>
  <si>
    <t>Трефиловское</t>
  </si>
  <si>
    <t>14648480</t>
  </si>
  <si>
    <t>190</t>
  </si>
  <si>
    <t>Центральное</t>
  </si>
  <si>
    <t>14648471</t>
  </si>
  <si>
    <t>191</t>
  </si>
  <si>
    <t>Ровеньский муниципальный округ</t>
  </si>
  <si>
    <t>14544000</t>
  </si>
  <si>
    <t>194</t>
  </si>
  <si>
    <t>Ровеньский район</t>
  </si>
  <si>
    <t>14650000</t>
  </si>
  <si>
    <t>Айдарское</t>
  </si>
  <si>
    <t>14650404</t>
  </si>
  <si>
    <t>195</t>
  </si>
  <si>
    <t>Верхнесеребрянское</t>
  </si>
  <si>
    <t>14650408</t>
  </si>
  <si>
    <t>196</t>
  </si>
  <si>
    <t>Ладомировское</t>
  </si>
  <si>
    <t>14650412</t>
  </si>
  <si>
    <t>197</t>
  </si>
  <si>
    <t>Лознянское</t>
  </si>
  <si>
    <t>14650416</t>
  </si>
  <si>
    <t>198</t>
  </si>
  <si>
    <t>Лозовское</t>
  </si>
  <si>
    <t>14650420</t>
  </si>
  <si>
    <t>199</t>
  </si>
  <si>
    <t>Наголенское</t>
  </si>
  <si>
    <t>14650424</t>
  </si>
  <si>
    <t>200</t>
  </si>
  <si>
    <t>Нагорьевское</t>
  </si>
  <si>
    <t>14650428</t>
  </si>
  <si>
    <t>201</t>
  </si>
  <si>
    <t>Новоалександровское</t>
  </si>
  <si>
    <t>14650432</t>
  </si>
  <si>
    <t>202</t>
  </si>
  <si>
    <t>Ржевское</t>
  </si>
  <si>
    <t>14650436</t>
  </si>
  <si>
    <t>203</t>
  </si>
  <si>
    <t>204</t>
  </si>
  <si>
    <t>Свистовское</t>
  </si>
  <si>
    <t>14650439</t>
  </si>
  <si>
    <t>205</t>
  </si>
  <si>
    <t>Харьковское</t>
  </si>
  <si>
    <t>14650448</t>
  </si>
  <si>
    <t>206</t>
  </si>
  <si>
    <t>поселок Ровеньки</t>
  </si>
  <si>
    <t>14650151</t>
  </si>
  <si>
    <t>207</t>
  </si>
  <si>
    <t>Чернянский муниципальный округ</t>
  </si>
  <si>
    <t>14547000</t>
  </si>
  <si>
    <t>209</t>
  </si>
  <si>
    <t>14654000</t>
  </si>
  <si>
    <t>Андреевское</t>
  </si>
  <si>
    <t>14654404</t>
  </si>
  <si>
    <t>210</t>
  </si>
  <si>
    <t>Большанское</t>
  </si>
  <si>
    <t>14654407</t>
  </si>
  <si>
    <t>211</t>
  </si>
  <si>
    <t>Волоконовское</t>
  </si>
  <si>
    <t>14654412</t>
  </si>
  <si>
    <t>212</t>
  </si>
  <si>
    <t>Волотовское</t>
  </si>
  <si>
    <t>14654416</t>
  </si>
  <si>
    <t>213</t>
  </si>
  <si>
    <t>Ездоченское</t>
  </si>
  <si>
    <t>14654424</t>
  </si>
  <si>
    <t>214</t>
  </si>
  <si>
    <t>Кочегуренское</t>
  </si>
  <si>
    <t>14654428</t>
  </si>
  <si>
    <t>215</t>
  </si>
  <si>
    <t>Лозновское</t>
  </si>
  <si>
    <t>14654432</t>
  </si>
  <si>
    <t>216</t>
  </si>
  <si>
    <t>Лубянское</t>
  </si>
  <si>
    <t>14654436</t>
  </si>
  <si>
    <t>217</t>
  </si>
  <si>
    <t>Малотроицкое</t>
  </si>
  <si>
    <t>14654440</t>
  </si>
  <si>
    <t>218</t>
  </si>
  <si>
    <t>Новореченское</t>
  </si>
  <si>
    <t>14654444</t>
  </si>
  <si>
    <t>219</t>
  </si>
  <si>
    <t>Огибнянское</t>
  </si>
  <si>
    <t>14654448</t>
  </si>
  <si>
    <t>220</t>
  </si>
  <si>
    <t>Ольшанское</t>
  </si>
  <si>
    <t>14654452</t>
  </si>
  <si>
    <t>221</t>
  </si>
  <si>
    <t>Орликовское</t>
  </si>
  <si>
    <t>14654456</t>
  </si>
  <si>
    <t>222</t>
  </si>
  <si>
    <t>Прилепенское</t>
  </si>
  <si>
    <t>14654460</t>
  </si>
  <si>
    <t>223</t>
  </si>
  <si>
    <t>Русскохаланское</t>
  </si>
  <si>
    <t>14654464</t>
  </si>
  <si>
    <t>224</t>
  </si>
  <si>
    <t>225</t>
  </si>
  <si>
    <t>Шебекинский городской округ</t>
  </si>
  <si>
    <t>14750000</t>
  </si>
  <si>
    <t>227</t>
  </si>
  <si>
    <t>Яковлевский городской округ</t>
  </si>
  <si>
    <t>14755000</t>
  </si>
  <si>
    <t>229</t>
  </si>
  <si>
    <t>NUMBER_POINT</t>
  </si>
  <si>
    <t>INVP_NAME</t>
  </si>
  <si>
    <t>INVP_ID</t>
  </si>
  <si>
    <t>L_START_DATE</t>
  </si>
  <si>
    <t>L_END_DATE</t>
  </si>
  <si>
    <t>L_DECISION_NAME</t>
  </si>
  <si>
    <t>L_DECISION_TYPE</t>
  </si>
  <si>
    <t>L_DECISION_NMBR</t>
  </si>
  <si>
    <t>L_DECISION_DATE</t>
  </si>
  <si>
    <t>Инвестиционная программа от 18.12.2023 ГУП "Белоблводоканал" в сфере водоотведения в отношении систем водоотведения на 2024-2028 годы</t>
  </si>
  <si>
    <t>01.01.2024</t>
  </si>
  <si>
    <t>31.12.2028</t>
  </si>
  <si>
    <t>TER_NAME</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</si>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</sst>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69" formatCode="_-* #,##0.00\ _₽_-;\-* #,##0.00\ _₽_-;_-* &quot;-&quot;??\ _₽_-;_-@_-"/>
    <numFmt numFmtId="370" formatCode="_-* #,##0\ _₽_-;\-* #,##0\ _₽_-;_-* &quot;-&quot;\ _₽_-;_-@_-"/>
    <numFmt numFmtId="371" formatCode="_-* #,##0.00\ &quot;₽&quot;_-;\-* #,##0.00\ &quot;₽&quot;_-;_-* &quot;-&quot;??\ &quot;₽&quot;_-;_-@_-"/>
    <numFmt numFmtId="372" formatCode="_-* #,##0\ &quot;₽&quot;_-;\-* #,##0\ &quot;₽&quot;_-;_-* &quot;-&quot;\ &quot;₽&quot;_-;_-@_-"/>
    <numFmt numFmtId="373" formatCode="_-* #,##0.00[$€-1]_-;\-* #,##0.00[$€-1]_-;_-* &quot;-&quot;??[$€-1]_-"/>
    <numFmt numFmtId="374" formatCode="#,##0.0"/>
    <numFmt numFmtId="375" formatCode="#,##0.000"/>
    <numFmt numFmtId="376" formatCode="#,##0.0000"/>
    <numFmt numFmtId="377" formatCode="dd\.mm\.yyyy"/>
    <numFmt numFmtId="378" formatCode="000000"/>
    <numFmt numFmtId="37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69" fontId="6" fillId="0" borderId="0" applyFont="0" applyFill="0" applyBorder="0" applyNumberFormat="1">
      <alignment vertical="top"/>
    </xf>
    <xf numFmtId="370" fontId="6" fillId="0" borderId="0" applyFont="0" applyFill="0" applyBorder="0" applyNumberFormat="1">
      <alignment vertical="top"/>
    </xf>
    <xf numFmtId="371" fontId="6" fillId="0" borderId="0" applyFont="0" applyFill="0" applyBorder="0" applyNumberFormat="1">
      <alignment vertical="top"/>
    </xf>
    <xf numFmtId="37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73" fontId="20" fillId="0" borderId="0" applyFont="1" applyFill="0" applyBorder="0" applyNumberFormat="1"/>
    <xf numFmtId="38" fontId="21" fillId="0" borderId="0" applyFont="1" applyFill="0" applyBorder="0" applyNumberFormat="1">
      <alignment vertical="top"/>
    </xf>
    <xf numFmtId="374" fontId="22" fillId="33" borderId="0" applyFont="1" applyFill="1" applyBorder="0" applyNumberFormat="1">
      <protection locked="0"/>
    </xf>
    <xf numFmtId="0" fontId="23" fillId="0" borderId="0" applyFont="1" applyFill="0" applyBorder="0">
      <alignment vertical="center"/>
    </xf>
    <xf numFmtId="375" fontId="22" fillId="33" borderId="0" applyFont="1" applyFill="1" applyBorder="0" applyNumberFormat="1">
      <protection locked="0"/>
    </xf>
    <xf numFmtId="37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69" fontId="6" fillId="0" borderId="0" xfId="28" applyFont="0" applyNumberFormat="1">
      <alignment vertical="top"/>
    </xf>
    <xf numFmtId="370" fontId="6" fillId="0" borderId="0" xfId="29" applyFont="0" applyNumberFormat="1">
      <alignment vertical="top"/>
    </xf>
    <xf numFmtId="371" fontId="6" fillId="0" borderId="0" xfId="30" applyFont="0" applyNumberFormat="1">
      <alignment vertical="top"/>
    </xf>
    <xf numFmtId="37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73" fontId="20" fillId="0" borderId="0" xfId="49" applyFont="1" applyNumberFormat="1"/>
    <xf numFmtId="38" fontId="21" fillId="0" borderId="0" xfId="50" applyFont="1" applyNumberFormat="1">
      <alignment vertical="top"/>
    </xf>
    <xf numFmtId="374" fontId="22" fillId="33" borderId="0" xfId="51" applyFont="1" applyFill="1" applyNumberFormat="1">
      <protection locked="0"/>
    </xf>
    <xf numFmtId="0" fontId="23" fillId="0" borderId="0" xfId="52" applyFont="1">
      <alignment vertical="center"/>
    </xf>
    <xf numFmtId="375" fontId="22" fillId="33" borderId="0" xfId="53" applyFont="1" applyFill="1" applyNumberFormat="1">
      <protection locked="0"/>
    </xf>
    <xf numFmtId="37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7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7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7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7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7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7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7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76" fontId="22" fillId="39" borderId="13" xfId="0" applyFont="1" applyFill="1" applyBorder="1" applyNumberFormat="1">
      <alignment horizontal="right" vertical="center" wrapText="1"/>
      <protection locked="0"/>
    </xf>
    <xf numFmtId="37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7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7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7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75" fontId="47" fillId="0" borderId="12" xfId="0" applyFont="1" applyBorder="1" applyNumberFormat="1">
      <alignment horizontal="right" vertical="center" wrapText="1"/>
    </xf>
    <xf numFmtId="37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7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7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7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7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77" fontId="0" fillId="39" borderId="12" xfId="0" applyFont="1" applyFill="1" applyBorder="1" applyNumberFormat="1">
      <alignment horizontal="left" vertical="center" wrapText="1" indent="1"/>
      <protection locked="0"/>
    </xf>
    <xf numFmtId="377" fontId="0" fillId="0" borderId="12" xfId="0" applyFont="1" applyBorder="1" applyNumberFormat="1">
      <alignment horizontal="left" vertical="center" wrapText="1" indent="1"/>
    </xf>
    <xf numFmtId="377" fontId="0" fillId="39" borderId="12" xfId="0" applyFont="1" applyFill="1" applyBorder="1" applyNumberFormat="1">
      <alignment horizontal="center" vertical="center" wrapText="1"/>
      <protection locked="0"/>
    </xf>
    <xf numFmtId="377" fontId="47" fillId="0" borderId="0" xfId="0" applyFont="1" applyNumberFormat="1">
      <alignment horizontal="center" vertical="center" wrapText="1"/>
    </xf>
    <xf numFmtId="377" fontId="47" fillId="0" borderId="12" xfId="0" applyFont="1" applyBorder="1" applyNumberFormat="1">
      <alignment horizontal="center" vertical="center" wrapText="1"/>
    </xf>
    <xf numFmtId="377" fontId="0" fillId="39" borderId="12" xfId="0" applyFont="1" applyFill="1" applyBorder="1" applyNumberFormat="1">
      <alignment horizontal="left" vertical="center" wrapText="1"/>
      <protection locked="0"/>
    </xf>
    <xf numFmtId="377" fontId="0" fillId="36" borderId="12" xfId="0" applyFont="1" applyFill="1" applyBorder="1" applyNumberFormat="1">
      <alignment horizontal="left" vertical="center" wrapText="1" indent="1"/>
      <protection locked="0"/>
    </xf>
    <xf numFmtId="37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77" fontId="0" fillId="39" borderId="14" xfId="0" applyFont="1" applyFill="1" applyBorder="1" applyNumberFormat="1">
      <alignment horizontal="left" vertical="center" wrapText="1"/>
      <protection locked="0"/>
    </xf>
    <xf numFmtId="37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7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7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7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78" fontId="44" fillId="0" borderId="19" xfId="0" applyFont="1" applyBorder="1" applyNumberFormat="1">
      <alignment horizontal="center" vertical="center" wrapText="1"/>
    </xf>
    <xf numFmtId="378" fontId="44" fillId="0" borderId="20" xfId="0" applyFont="1" applyBorder="1" applyNumberFormat="1">
      <alignment horizontal="center" vertical="center" wrapText="1"/>
    </xf>
    <xf numFmtId="379" fontId="22" fillId="39" borderId="12" xfId="0" applyFont="1" applyFill="1" applyBorder="1" applyNumberFormat="1">
      <alignment horizontal="left" vertical="center" wrapText="1" indent="1"/>
      <protection locked="0"/>
    </xf>
    <xf numFmtId="37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7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7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7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77" fontId="22" fillId="34" borderId="12" xfId="0" applyFont="1" applyFill="1" applyBorder="1" applyNumberFormat="1">
      <alignment horizontal="left" vertical="center" wrapText="1" indent="1"/>
    </xf>
    <xf numFmtId="37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7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7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7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78" fontId="22" fillId="0" borderId="17" xfId="0" applyFont="1" applyBorder="1" applyNumberFormat="1">
      <alignment horizontal="center" vertical="center" wrapText="1"/>
    </xf>
    <xf numFmtId="378" fontId="22" fillId="0" borderId="23" xfId="0" applyFont="1" applyBorder="1" applyNumberFormat="1">
      <alignment horizontal="center" vertical="center" wrapText="1"/>
    </xf>
    <xf numFmtId="378" fontId="22" fillId="0" borderId="14" xfId="0" applyFont="1" applyBorder="1" applyNumberFormat="1">
      <alignment horizontal="center" vertical="center" wrapText="1"/>
    </xf>
    <xf numFmtId="378" fontId="22" fillId="0" borderId="15" xfId="0" applyFont="1" applyBorder="1" applyNumberFormat="1">
      <alignment horizontal="center" vertical="center" wrapText="1"/>
    </xf>
    <xf numFmtId="37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78" fontId="22" fillId="0" borderId="36" xfId="0" applyFont="1" applyBorder="1" applyNumberFormat="1">
      <alignment horizontal="center" vertical="center" wrapText="1"/>
    </xf>
    <xf numFmtId="378" fontId="22" fillId="0" borderId="12" xfId="0" applyFont="1" applyBorder="1" applyNumberFormat="1">
      <alignment horizontal="center" vertical="center" wrapText="1"/>
    </xf>
    <xf numFmtId="37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7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7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7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bashkatov@belwater.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B1D37-A282-E6B6-6A54-0.6F4B183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0263E-D57A-366B-D03A-0.BFCBF53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643</v>
      </c>
      <c r="F4" s="2239"/>
      <c r="G4" s="2240"/>
      <c r="H4" s="2240"/>
      <c r="I4" s="2241"/>
      <c r="J4" s="492"/>
      <c r="K4" s="454"/>
      <c r="L4" s="454"/>
      <c r="W4" s="448">
        <v>22</v>
      </c>
    </row>
    <row s="1636" customFormat="1" customHeight="1" ht="18">
      <c r="A5" s="760"/>
      <c r="D5" s="823"/>
      <c r="E5" s="2215" t="str">
        <f>IF(org=0,"Не определено",org)</f>
        <v>ГУП "Белоблводоканал"</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555</v>
      </c>
      <c r="F7" s="2209"/>
      <c r="G7" s="2210"/>
      <c r="H7" s="2210"/>
      <c r="I7" s="2210"/>
      <c r="J7" s="2210"/>
      <c r="K7" s="2210"/>
      <c r="L7" s="2224" t="s">
        <v>556</v>
      </c>
      <c r="W7" s="448">
        <v>14</v>
      </c>
    </row>
    <row customHeight="1" ht="48.29999999999999">
      <c r="D8" s="451"/>
      <c r="E8" s="474" t="s">
        <v>87</v>
      </c>
      <c r="F8" s="824"/>
      <c r="G8" s="466" t="s">
        <v>85</v>
      </c>
      <c r="H8" s="466" t="s">
        <v>86</v>
      </c>
      <c r="I8" s="415" t="s">
        <v>84</v>
      </c>
      <c r="J8" s="415" t="s">
        <v>644</v>
      </c>
      <c r="K8" s="415" t="s">
        <v>645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646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647</v>
      </c>
      <c r="Q12" s="517" t="s">
        <v>648</v>
      </c>
      <c r="R12" s="518" t="s">
        <v>649</v>
      </c>
      <c r="S12" s="512" t="s">
        <v>650</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6B2FB3-A81C-AF19-CD96-0.24C7336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658</v>
      </c>
      <c r="M6" s="538"/>
      <c r="P6" s="2258">
        <v>1</v>
      </c>
      <c r="Q6" s="1306"/>
      <c r="R6" s="357"/>
      <c r="S6" s="1310">
        <f>$I6</f>
      </c>
      <c r="T6" s="286" t="s">
        <v>659</v>
      </c>
      <c r="U6" s="301"/>
      <c r="V6" s="2246"/>
      <c r="W6" s="2247"/>
      <c r="X6" s="2247"/>
      <c r="Y6" s="2247"/>
      <c r="Z6" s="2247"/>
      <c r="AA6" s="2247"/>
      <c r="AB6" s="2247"/>
      <c r="AC6" s="2248"/>
      <c r="AD6" s="2246"/>
      <c r="AE6" s="2247"/>
      <c r="AF6" s="2247"/>
      <c r="AG6" s="2247"/>
      <c r="AH6" s="2247"/>
      <c r="AI6" s="2247"/>
      <c r="AJ6" s="2247"/>
      <c r="AK6" s="2247"/>
      <c r="AL6" s="2248"/>
      <c r="AM6" s="1259" t="s">
        <v>660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661</v>
      </c>
      <c r="M7" s="538"/>
      <c r="N7" s="1367"/>
      <c r="P7" s="2258"/>
      <c r="Q7" s="2258">
        <v>1</v>
      </c>
      <c r="R7" s="358"/>
      <c r="S7" s="1310">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664</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665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666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667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668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672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673</v>
      </c>
      <c r="P22" s="1363"/>
      <c r="Q22" s="1372"/>
      <c r="R22" s="1372"/>
      <c r="S22" s="730"/>
      <c r="T22" s="1161" t="s">
        <v>674</v>
      </c>
      <c r="AA22" s="187" t="s">
        <v>675</v>
      </c>
      <c r="AC22" s="187" t="s">
        <v>676</v>
      </c>
      <c r="AD22" s="1161" t="s">
        <v>674</v>
      </c>
      <c r="AI22" s="187" t="s">
        <v>677</v>
      </c>
      <c r="AK22" s="187" t="s">
        <v>676</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678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679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680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681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682</v>
      </c>
      <c r="AD36" s="327"/>
      <c r="AE36" s="327"/>
      <c r="AF36" s="327"/>
      <c r="AG36" s="327"/>
      <c r="AH36" s="327"/>
      <c r="AI36" s="327"/>
      <c r="AJ36" s="327"/>
      <c r="AK36" s="279" t="s">
        <v>682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156">
        <v>14</v>
      </c>
    </row>
    <row customHeight="1" ht="14.699999999999998">
      <c r="Q39" s="377"/>
      <c r="R39" s="377"/>
      <c r="S39" s="2274" t="s">
        <v>87</v>
      </c>
      <c r="T39" s="2210" t="s">
        <v>683</v>
      </c>
      <c r="U39" s="302"/>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156">
        <v>14</v>
      </c>
    </row>
    <row customHeight="1" ht="35.699999999999996">
      <c r="Q40" s="377"/>
      <c r="R40" s="377"/>
      <c r="S40" s="2274"/>
      <c r="T40" s="2210"/>
      <c r="U40" s="1032"/>
      <c r="V40" s="2261" t="s">
        <v>688</v>
      </c>
      <c r="W40" s="2611" t="s">
        <v>689</v>
      </c>
      <c r="X40" s="2263" t="s">
        <v>690</v>
      </c>
      <c r="Y40" s="2264"/>
      <c r="Z40" s="2263" t="s">
        <v>691</v>
      </c>
      <c r="AA40" s="2270"/>
      <c r="AB40" s="2264"/>
      <c r="AC40" s="2279"/>
      <c r="AD40" s="2261" t="s">
        <v>688</v>
      </c>
      <c r="AE40" s="2284" t="s">
        <v>689</v>
      </c>
      <c r="AF40" s="2263" t="s">
        <v>690</v>
      </c>
      <c r="AG40" s="2264"/>
      <c r="AH40" s="2263" t="s">
        <v>691</v>
      </c>
      <c r="AI40" s="2270"/>
      <c r="AJ40" s="2264"/>
      <c r="AK40" s="2279"/>
      <c r="AL40" s="2282"/>
      <c r="AM40" s="2128"/>
      <c r="AS40" s="1156">
        <v>34</v>
      </c>
    </row>
    <row customHeight="1" ht="35.699999999999996">
      <c r="A41" s="1371"/>
      <c r="B41" s="1371" t="s">
        <v>398</v>
      </c>
      <c r="C41" s="1371" t="s">
        <v>399</v>
      </c>
      <c r="D41" s="1371" t="s">
        <v>400</v>
      </c>
      <c r="E41" s="1365" t="s">
        <v>692</v>
      </c>
      <c r="F41" s="1365" t="s">
        <v>693</v>
      </c>
      <c r="G41" s="1365" t="s">
        <v>694</v>
      </c>
      <c r="H41" s="1365" t="s">
        <v>695</v>
      </c>
      <c r="I41" s="1365" t="s">
        <v>696</v>
      </c>
      <c r="J41" s="1365" t="s">
        <v>697</v>
      </c>
      <c r="K41" s="1365" t="s">
        <v>698</v>
      </c>
      <c r="L41" s="1365" t="s">
        <v>673</v>
      </c>
      <c r="Q41" s="377"/>
      <c r="R41" s="377"/>
      <c r="S41" s="2274"/>
      <c r="T41" s="2210"/>
      <c r="U41" s="303"/>
      <c r="V41" s="2262"/>
      <c r="W41" s="2285"/>
      <c r="X41" s="1223" t="s">
        <v>699</v>
      </c>
      <c r="Y41" s="1223" t="s">
        <v>700</v>
      </c>
      <c r="Z41" s="1222" t="s">
        <v>701</v>
      </c>
      <c r="AA41" s="2271" t="s">
        <v>702</v>
      </c>
      <c r="AB41" s="2272"/>
      <c r="AC41" s="2280"/>
      <c r="AD41" s="2262"/>
      <c r="AE41" s="2285"/>
      <c r="AF41" s="1223" t="s">
        <v>699</v>
      </c>
      <c r="AG41" s="1223" t="s">
        <v>700</v>
      </c>
      <c r="AH41" s="1314" t="s">
        <v>701</v>
      </c>
      <c r="AI41" s="2271" t="s">
        <v>702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328</v>
      </c>
      <c r="T42" s="1256" t="s">
        <v>99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413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413</v>
      </c>
      <c r="B44" s="1364" t="s">
        <v>414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501"/>
      <c r="AP44" s="501" t="str">
        <f>IF(T44="","",T44)</f>
        <v>Территория действия тарифа</v>
      </c>
      <c r="AQ44" s="501"/>
      <c r="AR44" s="501"/>
      <c r="AS44" s="1156">
        <v>23</v>
      </c>
    </row>
    <row customHeight="1" ht="24">
      <c r="A45" s="1364" t="s">
        <v>413</v>
      </c>
      <c r="B45" s="1364" t="s">
        <v>414</v>
      </c>
      <c r="C45" s="1364" t="s">
        <v>415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501"/>
      <c r="AP45" s="501" t="str">
        <f>IF(T45="","",T45)</f>
        <v>Наименование системы теплоснабжения </v>
      </c>
      <c r="AQ45" s="501"/>
      <c r="AR45" s="501"/>
      <c r="AS45" s="1156">
        <v>23</v>
      </c>
    </row>
    <row customHeight="1" ht="24">
      <c r="A46" s="1364" t="s">
        <v>413</v>
      </c>
      <c r="B46" s="1364" t="s">
        <v>414</v>
      </c>
      <c r="C46" s="1364" t="s">
        <v>415</v>
      </c>
      <c r="D46" s="1364" t="s">
        <v>416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501"/>
      <c r="AP46" s="501" t="str">
        <f>IF(T46="","",T46)</f>
        <v>Источник тепловой энергии  </v>
      </c>
      <c r="AQ46" s="501"/>
      <c r="AR46" s="501"/>
      <c r="AS46" s="1156">
        <v>23</v>
      </c>
    </row>
    <row customHeight="1" ht="49.5">
      <c r="A47" s="1364" t="s">
        <v>413</v>
      </c>
      <c r="B47" s="1364" t="s">
        <v>414</v>
      </c>
      <c r="C47" s="1364" t="s">
        <v>415</v>
      </c>
      <c r="D47" s="1364" t="s">
        <v>416</v>
      </c>
      <c r="E47" s="2260"/>
      <c r="F47" s="2260"/>
      <c r="G47" s="2260"/>
      <c r="H47" s="2260"/>
      <c r="I47" s="2257" t="str">
        <f>S46&amp;".1"</f>
        <v>....1</v>
      </c>
      <c r="J47" s="1364"/>
      <c r="K47" s="1364"/>
      <c r="L47" s="1365" t="s">
        <v>658</v>
      </c>
      <c r="P47" s="2258">
        <v>1</v>
      </c>
      <c r="Q47" s="1221"/>
      <c r="R47" s="357"/>
      <c r="S47" s="1225" t="str">
        <f>$I47</f>
        <v>....1</v>
      </c>
      <c r="T47" s="286" t="s">
        <v>659</v>
      </c>
      <c r="U47" s="301"/>
      <c r="V47" s="2246"/>
      <c r="W47" s="2247"/>
      <c r="X47" s="2247"/>
      <c r="Y47" s="2247"/>
      <c r="Z47" s="2247"/>
      <c r="AA47" s="2247"/>
      <c r="AB47" s="2247"/>
      <c r="AC47" s="2248"/>
      <c r="AD47" s="2246"/>
      <c r="AE47" s="2247"/>
      <c r="AF47" s="2247"/>
      <c r="AG47" s="2247"/>
      <c r="AH47" s="2247"/>
      <c r="AI47" s="2247"/>
      <c r="AJ47" s="2247"/>
      <c r="AK47" s="2247"/>
      <c r="AL47" s="2248"/>
      <c r="AM47" s="1259" t="s">
        <v>660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413</v>
      </c>
      <c r="B48" s="1364" t="s">
        <v>414</v>
      </c>
      <c r="C48" s="1364" t="s">
        <v>415</v>
      </c>
      <c r="D48" s="1364" t="s">
        <v>416</v>
      </c>
      <c r="E48" s="2260"/>
      <c r="F48" s="2260"/>
      <c r="G48" s="2260"/>
      <c r="H48" s="2260"/>
      <c r="I48" s="2287"/>
      <c r="J48" s="2257" t="str">
        <f>I47&amp;".1"</f>
        <v>....1.1</v>
      </c>
      <c r="K48" s="1364"/>
      <c r="L48" s="1365" t="s">
        <v>661</v>
      </c>
      <c r="P48" s="2258"/>
      <c r="Q48" s="2258">
        <v>1</v>
      </c>
      <c r="R48" s="358"/>
      <c r="S48" s="1225" t="str">
        <f>$J48</f>
        <v>....1.1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501"/>
      <c r="AP48" s="501" t="str">
        <f>IF(T48="","",T48)</f>
        <v>Группа потребителей</v>
      </c>
      <c r="AQ48" s="501"/>
      <c r="AR48" s="501"/>
      <c r="AS48" s="1156">
        <v>23</v>
      </c>
    </row>
    <row customHeight="1" ht="24">
      <c r="A49" s="1364" t="s">
        <v>413</v>
      </c>
      <c r="B49" s="1364" t="s">
        <v>414</v>
      </c>
      <c r="C49" s="1364" t="s">
        <v>415</v>
      </c>
      <c r="D49" s="1364" t="s">
        <v>416</v>
      </c>
      <c r="E49" s="2260"/>
      <c r="F49" s="2260"/>
      <c r="G49" s="2260"/>
      <c r="H49" s="2260"/>
      <c r="I49" s="2287"/>
      <c r="J49" s="2287"/>
      <c r="K49" s="2257" t="str">
        <f>J48&amp;".1"</f>
        <v>....1.1.1</v>
      </c>
      <c r="L49" s="1365" t="s">
        <v>664</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665</v>
      </c>
      <c r="AN49" s="512">
        <f>STRCHECKDATE(V50:AL50)</f>
      </c>
      <c r="AO49" s="501"/>
      <c r="AP49" s="501" t="str">
        <f>IF(T49="","",T49)</f>
        <v/>
      </c>
      <c r="AQ49" s="501"/>
      <c r="AR49" s="501"/>
      <c r="AS49" s="1156">
        <v>23</v>
      </c>
    </row>
    <row customHeight="1" ht="1.05">
      <c r="A50" s="1364" t="s">
        <v>413</v>
      </c>
      <c r="B50" s="1364" t="s">
        <v>414</v>
      </c>
      <c r="C50" s="1364" t="s">
        <v>415</v>
      </c>
      <c r="D50" s="1364" t="s">
        <v>416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413</v>
      </c>
      <c r="B51" s="1364" t="s">
        <v>414</v>
      </c>
      <c r="C51" s="1364" t="s">
        <v>415</v>
      </c>
      <c r="D51" s="1364" t="s">
        <v>416</v>
      </c>
      <c r="E51" s="2260"/>
      <c r="F51" s="2260"/>
      <c r="G51" s="2260"/>
      <c r="H51" s="2260"/>
      <c r="I51" s="2287"/>
      <c r="J51" s="2257"/>
      <c r="K51" s="1364"/>
      <c r="L51" s="1365"/>
      <c r="P51" s="2258"/>
      <c r="Q51" s="2258"/>
      <c r="R51" s="357"/>
      <c r="S51" s="1279"/>
      <c r="T51" s="289" t="s">
        <v>666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413</v>
      </c>
      <c r="B52" s="1364" t="s">
        <v>414</v>
      </c>
      <c r="C52" s="1364" t="s">
        <v>415</v>
      </c>
      <c r="D52" s="1364" t="s">
        <v>416</v>
      </c>
      <c r="E52" s="2260"/>
      <c r="F52" s="2260"/>
      <c r="G52" s="2260"/>
      <c r="H52" s="2260"/>
      <c r="I52" s="2257"/>
      <c r="J52" s="1364"/>
      <c r="K52" s="1364"/>
      <c r="L52" s="1365"/>
      <c r="P52" s="2258"/>
      <c r="Q52" s="1221"/>
      <c r="R52" s="357"/>
      <c r="S52" s="1279"/>
      <c r="T52" s="288" t="s">
        <v>667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413</v>
      </c>
      <c r="B53" s="1364" t="s">
        <v>414</v>
      </c>
      <c r="C53" s="1364" t="s">
        <v>415</v>
      </c>
      <c r="D53" s="1364" t="s">
        <v>416</v>
      </c>
      <c r="E53" s="2260"/>
      <c r="F53" s="2260"/>
      <c r="G53" s="2260"/>
      <c r="H53" s="2259"/>
      <c r="I53" s="1364"/>
      <c r="J53" s="1364"/>
      <c r="K53" s="1364"/>
      <c r="L53" s="1365"/>
      <c r="M53" s="1366"/>
      <c r="N53" s="1366"/>
      <c r="O53" s="538"/>
      <c r="P53" s="361"/>
      <c r="Q53" s="376"/>
      <c r="R53" s="356"/>
      <c r="S53" s="1279"/>
      <c r="T53" s="366" t="s">
        <v>668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413</v>
      </c>
      <c r="B54" s="1344" t="s">
        <v>414</v>
      </c>
      <c r="C54" s="1344" t="s">
        <v>415</v>
      </c>
      <c r="D54" s="1315"/>
      <c r="E54" s="2260"/>
      <c r="F54" s="2260"/>
      <c r="G54" s="2259"/>
      <c r="H54" s="1315"/>
      <c r="I54" s="1315"/>
      <c r="J54" s="1315"/>
      <c r="K54" s="1315"/>
      <c r="L54" s="1340"/>
      <c r="M54" s="1316"/>
      <c r="N54" s="131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413</v>
      </c>
      <c r="B55" s="1344" t="s">
        <v>414</v>
      </c>
      <c r="C55" s="1315"/>
      <c r="D55" s="1315"/>
      <c r="E55" s="2260"/>
      <c r="F55" s="2259"/>
      <c r="G55" s="1315"/>
      <c r="H55" s="1315"/>
      <c r="I55" s="1315"/>
      <c r="J55" s="1315"/>
      <c r="K55" s="1315"/>
      <c r="L55" s="1340"/>
      <c r="M55" s="1322"/>
      <c r="N55" s="132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413</v>
      </c>
      <c r="B56" s="1344"/>
      <c r="C56" s="1344"/>
      <c r="D56" s="1344"/>
      <c r="E56" s="2259"/>
      <c r="F56" s="1344"/>
      <c r="G56" s="1344"/>
      <c r="H56" s="1344"/>
      <c r="I56" s="1344"/>
      <c r="J56" s="1344"/>
      <c r="K56" s="1344"/>
      <c r="L56" s="1347"/>
      <c r="M56" s="1322"/>
      <c r="N56" s="1322"/>
      <c r="O56" s="519"/>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121C3-1481-DCEF-CB4F-0.2F1F91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658</v>
      </c>
      <c r="M6" s="538"/>
      <c r="P6" s="2258">
        <v>1</v>
      </c>
      <c r="Q6" s="1332"/>
      <c r="R6" s="357"/>
      <c r="S6" s="1337">
        <f>$I6</f>
      </c>
      <c r="T6" s="286" t="s">
        <v>659</v>
      </c>
      <c r="U6" s="301"/>
      <c r="V6" s="2246"/>
      <c r="W6" s="2247"/>
      <c r="X6" s="2247"/>
      <c r="Y6" s="2247"/>
      <c r="Z6" s="2247"/>
      <c r="AA6" s="2247"/>
      <c r="AB6" s="2247"/>
      <c r="AC6" s="2248"/>
      <c r="AD6" s="2246"/>
      <c r="AE6" s="2247"/>
      <c r="AF6" s="2247"/>
      <c r="AG6" s="2247"/>
      <c r="AH6" s="2247"/>
      <c r="AI6" s="2247"/>
      <c r="AJ6" s="2247"/>
      <c r="AK6" s="2247"/>
      <c r="AL6" s="2248"/>
      <c r="AM6" s="1259" t="s">
        <v>660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661</v>
      </c>
      <c r="M7" s="538"/>
      <c r="N7" s="1367"/>
      <c r="P7" s="2258"/>
      <c r="Q7" s="2258">
        <v>1</v>
      </c>
      <c r="R7" s="358"/>
      <c r="S7" s="1337">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664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665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666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667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668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672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673</v>
      </c>
      <c r="P22" s="1363"/>
      <c r="Q22" s="1372"/>
      <c r="R22" s="1372"/>
      <c r="S22" s="730"/>
      <c r="T22" s="1161" t="s">
        <v>674</v>
      </c>
      <c r="AA22" s="187" t="s">
        <v>675</v>
      </c>
      <c r="AC22" s="187" t="s">
        <v>676</v>
      </c>
      <c r="AD22" s="1161" t="s">
        <v>674</v>
      </c>
      <c r="AI22" s="187" t="s">
        <v>677</v>
      </c>
      <c r="AK22" s="187" t="s">
        <v>676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678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679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680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681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682</v>
      </c>
      <c r="AD36" s="327"/>
      <c r="AE36" s="327"/>
      <c r="AF36" s="327"/>
      <c r="AG36" s="327"/>
      <c r="AH36" s="327"/>
      <c r="AI36" s="327"/>
      <c r="AJ36" s="327"/>
      <c r="AK36" s="279" t="s">
        <v>682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156">
        <v>14</v>
      </c>
    </row>
    <row customHeight="1" ht="14.699999999999998">
      <c r="Q39" s="377"/>
      <c r="R39" s="377"/>
      <c r="S39" s="2274" t="s">
        <v>87</v>
      </c>
      <c r="T39" s="2210" t="s">
        <v>683</v>
      </c>
      <c r="U39" s="302"/>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156">
        <v>14</v>
      </c>
    </row>
    <row customHeight="1" ht="35.699999999999996">
      <c r="Q40" s="377"/>
      <c r="R40" s="377"/>
      <c r="S40" s="2274"/>
      <c r="T40" s="2210"/>
      <c r="U40" s="1032"/>
      <c r="V40" s="2261" t="s">
        <v>688</v>
      </c>
      <c r="W40" s="2284" t="s">
        <v>689</v>
      </c>
      <c r="X40" s="2263" t="s">
        <v>690</v>
      </c>
      <c r="Y40" s="2264"/>
      <c r="Z40" s="2263" t="s">
        <v>704</v>
      </c>
      <c r="AA40" s="2270"/>
      <c r="AB40" s="2264"/>
      <c r="AC40" s="2279"/>
      <c r="AD40" s="2261" t="s">
        <v>688</v>
      </c>
      <c r="AE40" s="2284" t="s">
        <v>689</v>
      </c>
      <c r="AF40" s="2263" t="s">
        <v>690</v>
      </c>
      <c r="AG40" s="2264"/>
      <c r="AH40" s="2263" t="s">
        <v>691</v>
      </c>
      <c r="AI40" s="2270"/>
      <c r="AJ40" s="2264"/>
      <c r="AK40" s="2279"/>
      <c r="AL40" s="2282"/>
      <c r="AM40" s="2128"/>
      <c r="AS40" s="1156">
        <v>34</v>
      </c>
    </row>
    <row customHeight="1" ht="35.699999999999996">
      <c r="A41" s="1371"/>
      <c r="B41" s="1371" t="s">
        <v>398</v>
      </c>
      <c r="C41" s="1371" t="s">
        <v>399</v>
      </c>
      <c r="D41" s="1371" t="s">
        <v>400</v>
      </c>
      <c r="E41" s="1365" t="s">
        <v>692</v>
      </c>
      <c r="F41" s="1365" t="s">
        <v>693</v>
      </c>
      <c r="G41" s="1365" t="s">
        <v>694</v>
      </c>
      <c r="H41" s="1365" t="s">
        <v>695</v>
      </c>
      <c r="I41" s="1365" t="s">
        <v>696</v>
      </c>
      <c r="J41" s="1365" t="s">
        <v>697</v>
      </c>
      <c r="K41" s="1365" t="s">
        <v>698</v>
      </c>
      <c r="L41" s="1365" t="s">
        <v>673</v>
      </c>
      <c r="Q41" s="377"/>
      <c r="R41" s="377"/>
      <c r="S41" s="2274"/>
      <c r="T41" s="2210"/>
      <c r="U41" s="303"/>
      <c r="V41" s="2262"/>
      <c r="W41" s="2285"/>
      <c r="X41" s="1223" t="s">
        <v>699</v>
      </c>
      <c r="Y41" s="1223" t="s">
        <v>700</v>
      </c>
      <c r="Z41" s="1339" t="s">
        <v>701</v>
      </c>
      <c r="AA41" s="2271" t="s">
        <v>702</v>
      </c>
      <c r="AB41" s="2272"/>
      <c r="AC41" s="2280"/>
      <c r="AD41" s="2262"/>
      <c r="AE41" s="2285"/>
      <c r="AF41" s="1223" t="s">
        <v>699</v>
      </c>
      <c r="AG41" s="1223" t="s">
        <v>700</v>
      </c>
      <c r="AH41" s="1339" t="s">
        <v>701</v>
      </c>
      <c r="AI41" s="2271" t="s">
        <v>702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328</v>
      </c>
      <c r="T42" s="1256" t="s">
        <v>99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418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418</v>
      </c>
      <c r="B44" s="1364" t="s">
        <v>419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501"/>
      <c r="AP44" s="501" t="str">
        <f>IF(T44="","",T44)</f>
        <v>Территория действия тарифа</v>
      </c>
      <c r="AQ44" s="501"/>
      <c r="AR44" s="501"/>
      <c r="AS44" s="1156">
        <v>21</v>
      </c>
    </row>
    <row customHeight="1" ht="24">
      <c r="A45" s="1364" t="s">
        <v>418</v>
      </c>
      <c r="B45" s="1364" t="s">
        <v>419</v>
      </c>
      <c r="C45" s="1364" t="s">
        <v>420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501"/>
      <c r="AP45" s="501" t="str">
        <f>IF(T45="","",T45)</f>
        <v>Наименование системы теплоснабжения </v>
      </c>
      <c r="AQ45" s="501"/>
      <c r="AR45" s="501"/>
      <c r="AS45" s="1156">
        <v>23</v>
      </c>
    </row>
    <row customHeight="1" ht="22.049999999999997">
      <c r="A46" s="1364" t="s">
        <v>418</v>
      </c>
      <c r="B46" s="1364" t="s">
        <v>419</v>
      </c>
      <c r="C46" s="1364" t="s">
        <v>420</v>
      </c>
      <c r="D46" s="1364" t="s">
        <v>421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501"/>
      <c r="AP46" s="501" t="str">
        <f>IF(T46="","",T46)</f>
        <v>Источник тепловой энергии  </v>
      </c>
      <c r="AQ46" s="501"/>
      <c r="AR46" s="501"/>
      <c r="AS46" s="1156">
        <v>21</v>
      </c>
    </row>
    <row customHeight="1" ht="49.5">
      <c r="A47" s="1364" t="s">
        <v>418</v>
      </c>
      <c r="B47" s="1364" t="s">
        <v>419</v>
      </c>
      <c r="C47" s="1364" t="s">
        <v>420</v>
      </c>
      <c r="D47" s="1364" t="s">
        <v>421</v>
      </c>
      <c r="E47" s="2260"/>
      <c r="F47" s="2260"/>
      <c r="G47" s="2260"/>
      <c r="H47" s="2260"/>
      <c r="I47" s="2257" t="str">
        <f>S46&amp;".1"</f>
        <v>....1</v>
      </c>
      <c r="J47" s="1364"/>
      <c r="K47" s="1364"/>
      <c r="L47" s="1365" t="s">
        <v>658</v>
      </c>
      <c r="P47" s="2258">
        <v>1</v>
      </c>
      <c r="Q47" s="1332"/>
      <c r="R47" s="357"/>
      <c r="S47" s="1337" t="str">
        <f>$I47</f>
        <v>....1</v>
      </c>
      <c r="T47" s="286" t="s">
        <v>659</v>
      </c>
      <c r="U47" s="301"/>
      <c r="V47" s="2246"/>
      <c r="W47" s="2247"/>
      <c r="X47" s="2247"/>
      <c r="Y47" s="2247"/>
      <c r="Z47" s="2247"/>
      <c r="AA47" s="2247"/>
      <c r="AB47" s="2247"/>
      <c r="AC47" s="2248"/>
      <c r="AD47" s="2246"/>
      <c r="AE47" s="2247"/>
      <c r="AF47" s="2247"/>
      <c r="AG47" s="2247"/>
      <c r="AH47" s="2247"/>
      <c r="AI47" s="2247"/>
      <c r="AJ47" s="2247"/>
      <c r="AK47" s="2247"/>
      <c r="AL47" s="2248"/>
      <c r="AM47" s="1259" t="s">
        <v>660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418</v>
      </c>
      <c r="B48" s="1364" t="s">
        <v>419</v>
      </c>
      <c r="C48" s="1364" t="s">
        <v>420</v>
      </c>
      <c r="D48" s="1364" t="s">
        <v>421</v>
      </c>
      <c r="E48" s="2260"/>
      <c r="F48" s="2260"/>
      <c r="G48" s="2260"/>
      <c r="H48" s="2260"/>
      <c r="I48" s="2287"/>
      <c r="J48" s="2257" t="str">
        <f>I47&amp;".1"</f>
        <v>....1.1</v>
      </c>
      <c r="K48" s="1364"/>
      <c r="L48" s="1365" t="s">
        <v>661</v>
      </c>
      <c r="P48" s="2258"/>
      <c r="Q48" s="2258">
        <v>1</v>
      </c>
      <c r="R48" s="358"/>
      <c r="S48" s="1337" t="str">
        <f>$J48</f>
        <v>....1.1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501"/>
      <c r="AP48" s="501" t="str">
        <f>IF(T48="","",T48)</f>
        <v>Группа потребителей</v>
      </c>
      <c r="AQ48" s="501"/>
      <c r="AR48" s="501"/>
      <c r="AS48" s="1156">
        <v>21</v>
      </c>
    </row>
    <row customHeight="1" ht="22.049999999999997">
      <c r="A49" s="1364" t="s">
        <v>418</v>
      </c>
      <c r="B49" s="1364" t="s">
        <v>419</v>
      </c>
      <c r="C49" s="1364" t="s">
        <v>420</v>
      </c>
      <c r="D49" s="1364" t="s">
        <v>421</v>
      </c>
      <c r="E49" s="2260"/>
      <c r="F49" s="2260"/>
      <c r="G49" s="2260"/>
      <c r="H49" s="2260"/>
      <c r="I49" s="2287"/>
      <c r="J49" s="2287"/>
      <c r="K49" s="2257" t="str">
        <f>J48&amp;".1"</f>
        <v>....1.1.1</v>
      </c>
      <c r="L49" s="1365" t="s">
        <v>664</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665</v>
      </c>
      <c r="AN49" s="512">
        <f>STRCHECKDATE(V50:AL50)</f>
      </c>
      <c r="AO49" s="501"/>
      <c r="AP49" s="501" t="str">
        <f>IF(T49="","",T49)</f>
        <v/>
      </c>
      <c r="AQ49" s="501"/>
      <c r="AR49" s="501"/>
      <c r="AS49" s="1156">
        <v>21</v>
      </c>
    </row>
    <row customHeight="1" ht="1.05">
      <c r="A50" s="1364" t="s">
        <v>418</v>
      </c>
      <c r="B50" s="1364" t="s">
        <v>419</v>
      </c>
      <c r="C50" s="1364" t="s">
        <v>420</v>
      </c>
      <c r="D50" s="1364" t="s">
        <v>421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418</v>
      </c>
      <c r="B51" s="1364" t="s">
        <v>419</v>
      </c>
      <c r="C51" s="1364" t="s">
        <v>420</v>
      </c>
      <c r="D51" s="1364" t="s">
        <v>421</v>
      </c>
      <c r="E51" s="2260"/>
      <c r="F51" s="2260"/>
      <c r="G51" s="2260"/>
      <c r="H51" s="2260"/>
      <c r="I51" s="2287"/>
      <c r="J51" s="2257"/>
      <c r="K51" s="1364"/>
      <c r="L51" s="1365"/>
      <c r="P51" s="2258"/>
      <c r="Q51" s="2258"/>
      <c r="R51" s="357"/>
      <c r="S51" s="1279"/>
      <c r="T51" s="289" t="s">
        <v>666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418</v>
      </c>
      <c r="B52" s="1364" t="s">
        <v>419</v>
      </c>
      <c r="C52" s="1364" t="s">
        <v>420</v>
      </c>
      <c r="D52" s="1364" t="s">
        <v>421</v>
      </c>
      <c r="E52" s="2260"/>
      <c r="F52" s="2260"/>
      <c r="G52" s="2260"/>
      <c r="H52" s="2260"/>
      <c r="I52" s="2257"/>
      <c r="J52" s="1364"/>
      <c r="K52" s="1364"/>
      <c r="L52" s="1365"/>
      <c r="P52" s="2258"/>
      <c r="Q52" s="1332"/>
      <c r="R52" s="357"/>
      <c r="S52" s="1279"/>
      <c r="T52" s="288" t="s">
        <v>667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418</v>
      </c>
      <c r="B53" s="1364" t="s">
        <v>419</v>
      </c>
      <c r="C53" s="1364" t="s">
        <v>420</v>
      </c>
      <c r="D53" s="1364" t="s">
        <v>421</v>
      </c>
      <c r="E53" s="2260"/>
      <c r="F53" s="2260"/>
      <c r="G53" s="2260"/>
      <c r="H53" s="2259"/>
      <c r="I53" s="1364"/>
      <c r="J53" s="1364"/>
      <c r="K53" s="1364"/>
      <c r="L53" s="1365"/>
      <c r="M53" s="1366"/>
      <c r="N53" s="1366"/>
      <c r="O53" s="538"/>
      <c r="P53" s="361"/>
      <c r="Q53" s="376"/>
      <c r="R53" s="356"/>
      <c r="S53" s="1279"/>
      <c r="T53" s="366" t="s">
        <v>668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418</v>
      </c>
      <c r="B54" s="1344" t="s">
        <v>419</v>
      </c>
      <c r="C54" s="1344" t="s">
        <v>420</v>
      </c>
      <c r="D54" s="1315"/>
      <c r="E54" s="2260"/>
      <c r="F54" s="2260"/>
      <c r="G54" s="2259"/>
      <c r="H54" s="1315"/>
      <c r="I54" s="1315"/>
      <c r="J54" s="1315"/>
      <c r="K54" s="1315"/>
      <c r="L54" s="1340"/>
      <c r="M54" s="1316"/>
      <c r="N54" s="131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418</v>
      </c>
      <c r="B55" s="1344" t="s">
        <v>419</v>
      </c>
      <c r="C55" s="1315"/>
      <c r="D55" s="1315"/>
      <c r="E55" s="2260"/>
      <c r="F55" s="2259"/>
      <c r="G55" s="1315"/>
      <c r="H55" s="1315"/>
      <c r="I55" s="1315"/>
      <c r="J55" s="1315"/>
      <c r="K55" s="1315"/>
      <c r="L55" s="1340"/>
      <c r="M55" s="1322"/>
      <c r="N55" s="132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418</v>
      </c>
      <c r="B56" s="1344"/>
      <c r="C56" s="1344"/>
      <c r="D56" s="1344"/>
      <c r="E56" s="2259"/>
      <c r="F56" s="1344"/>
      <c r="G56" s="1344"/>
      <c r="H56" s="1344"/>
      <c r="I56" s="1344"/>
      <c r="J56" s="1344"/>
      <c r="K56" s="1344"/>
      <c r="L56" s="1347"/>
      <c r="M56" s="1322"/>
      <c r="N56" s="1322"/>
      <c r="O56" s="519"/>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BFD50A-FB39-3B8C-147F-0.7D96E71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658</v>
      </c>
      <c r="M6" s="1636"/>
      <c r="P6" s="2258">
        <v>1</v>
      </c>
      <c r="Q6" s="1955"/>
      <c r="R6" s="357"/>
      <c r="S6" s="1959">
        <f>$I6</f>
      </c>
      <c r="T6" s="286" t="s">
        <v>659</v>
      </c>
      <c r="U6" s="301"/>
      <c r="V6" s="2246"/>
      <c r="W6" s="2247"/>
      <c r="X6" s="2247"/>
      <c r="Y6" s="2247"/>
      <c r="Z6" s="2247"/>
      <c r="AA6" s="2247"/>
      <c r="AB6" s="2247"/>
      <c r="AC6" s="2248"/>
      <c r="AD6" s="2246"/>
      <c r="AE6" s="2247"/>
      <c r="AF6" s="2247"/>
      <c r="AG6" s="2247"/>
      <c r="AH6" s="2247"/>
      <c r="AI6" s="2247"/>
      <c r="AJ6" s="2247"/>
      <c r="AK6" s="2247"/>
      <c r="AL6" s="2248"/>
      <c r="AM6" s="1259" t="s">
        <v>660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661</v>
      </c>
      <c r="M7" s="1636"/>
      <c r="N7" s="1632"/>
      <c r="P7" s="2258"/>
      <c r="Q7" s="2258">
        <v>1</v>
      </c>
      <c r="R7" s="358"/>
      <c r="S7" s="1959">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664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665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666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667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668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672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673</v>
      </c>
      <c r="P22" s="1363"/>
      <c r="Q22" s="1372"/>
      <c r="R22" s="1372"/>
      <c r="S22" s="730"/>
      <c r="T22" s="1367" t="s">
        <v>674</v>
      </c>
      <c r="AA22" s="596" t="s">
        <v>675</v>
      </c>
      <c r="AC22" s="596" t="s">
        <v>676</v>
      </c>
      <c r="AD22" s="1367" t="s">
        <v>674</v>
      </c>
      <c r="AI22" s="596" t="s">
        <v>677</v>
      </c>
      <c r="AK22" s="596" t="s">
        <v>676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678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679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680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681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682</v>
      </c>
      <c r="AD36" s="1636"/>
      <c r="AE36" s="1636"/>
      <c r="AF36" s="1636"/>
      <c r="AG36" s="1636"/>
      <c r="AH36" s="1636"/>
      <c r="AI36" s="1636"/>
      <c r="AJ36" s="1636"/>
      <c r="AK36" s="1643" t="s">
        <v>682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632">
        <v>14</v>
      </c>
    </row>
    <row customHeight="1" ht="14.699999999999998">
      <c r="Q39" s="377"/>
      <c r="R39" s="377"/>
      <c r="S39" s="2274" t="s">
        <v>87</v>
      </c>
      <c r="T39" s="2210" t="s">
        <v>683</v>
      </c>
      <c r="U39" s="338"/>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632">
        <v>14</v>
      </c>
    </row>
    <row customHeight="1" ht="35.699999999999996">
      <c r="Q40" s="377"/>
      <c r="R40" s="377"/>
      <c r="S40" s="2274"/>
      <c r="T40" s="2210"/>
      <c r="U40" s="1032"/>
      <c r="V40" s="2261" t="s">
        <v>688</v>
      </c>
      <c r="W40" s="2284" t="s">
        <v>689</v>
      </c>
      <c r="X40" s="2263" t="s">
        <v>690</v>
      </c>
      <c r="Y40" s="2264"/>
      <c r="Z40" s="2263" t="s">
        <v>704</v>
      </c>
      <c r="AA40" s="2270"/>
      <c r="AB40" s="2264"/>
      <c r="AC40" s="2279"/>
      <c r="AD40" s="2261" t="s">
        <v>688</v>
      </c>
      <c r="AE40" s="2284" t="s">
        <v>689</v>
      </c>
      <c r="AF40" s="2263" t="s">
        <v>690</v>
      </c>
      <c r="AG40" s="2264"/>
      <c r="AH40" s="2263" t="s">
        <v>691</v>
      </c>
      <c r="AI40" s="2270"/>
      <c r="AJ40" s="2264"/>
      <c r="AK40" s="2279"/>
      <c r="AL40" s="2282"/>
      <c r="AM40" s="2128"/>
      <c r="AS40" s="1632">
        <v>34</v>
      </c>
    </row>
    <row customHeight="1" ht="35.699999999999996">
      <c r="A41" s="1267"/>
      <c r="B41" s="1267" t="s">
        <v>398</v>
      </c>
      <c r="C41" s="1267" t="s">
        <v>399</v>
      </c>
      <c r="D41" s="1267" t="s">
        <v>400</v>
      </c>
      <c r="E41" s="1311" t="s">
        <v>692</v>
      </c>
      <c r="F41" s="1311" t="s">
        <v>693</v>
      </c>
      <c r="G41" s="1311" t="s">
        <v>694</v>
      </c>
      <c r="H41" s="1311" t="s">
        <v>695</v>
      </c>
      <c r="I41" s="1311" t="s">
        <v>696</v>
      </c>
      <c r="J41" s="1311" t="s">
        <v>697</v>
      </c>
      <c r="K41" s="1311" t="s">
        <v>698</v>
      </c>
      <c r="L41" s="1311" t="s">
        <v>673</v>
      </c>
      <c r="Q41" s="377"/>
      <c r="R41" s="377"/>
      <c r="S41" s="2274"/>
      <c r="T41" s="2210"/>
      <c r="U41" s="303"/>
      <c r="V41" s="2262"/>
      <c r="W41" s="2285"/>
      <c r="X41" s="1939" t="s">
        <v>699</v>
      </c>
      <c r="Y41" s="1939" t="s">
        <v>700</v>
      </c>
      <c r="Z41" s="1939" t="s">
        <v>701</v>
      </c>
      <c r="AA41" s="2271" t="s">
        <v>702</v>
      </c>
      <c r="AB41" s="2272"/>
      <c r="AC41" s="2280"/>
      <c r="AD41" s="2262"/>
      <c r="AE41" s="2285"/>
      <c r="AF41" s="1939" t="s">
        <v>699</v>
      </c>
      <c r="AG41" s="1939" t="s">
        <v>700</v>
      </c>
      <c r="AH41" s="1939" t="s">
        <v>701</v>
      </c>
      <c r="AI41" s="2271" t="s">
        <v>702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328</v>
      </c>
      <c r="T42" s="1256" t="s">
        <v>99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467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467</v>
      </c>
      <c r="B44" s="1268" t="s">
        <v>468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1625"/>
      <c r="AP44" s="1625" t="str">
        <f>IF(T44="","",T44)</f>
        <v>Территория действия тарифа</v>
      </c>
      <c r="AQ44" s="1625"/>
      <c r="AR44" s="1625"/>
      <c r="AS44" s="1632">
        <v>21</v>
      </c>
    </row>
    <row customHeight="1" ht="24">
      <c r="A45" s="1268" t="s">
        <v>467</v>
      </c>
      <c r="B45" s="1268" t="s">
        <v>468</v>
      </c>
      <c r="C45" s="1268" t="s">
        <v>469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1625"/>
      <c r="AP45" s="1625" t="str">
        <f>IF(T45="","",T45)</f>
        <v>Наименование системы теплоснабжения </v>
      </c>
      <c r="AQ45" s="1625"/>
      <c r="AR45" s="1625"/>
      <c r="AS45" s="1632">
        <v>23</v>
      </c>
    </row>
    <row customHeight="1" ht="22.049999999999997">
      <c r="A46" s="1268" t="s">
        <v>467</v>
      </c>
      <c r="B46" s="1268" t="s">
        <v>468</v>
      </c>
      <c r="C46" s="1268" t="s">
        <v>469</v>
      </c>
      <c r="D46" s="1268" t="s">
        <v>470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1625"/>
      <c r="AP46" s="1625" t="str">
        <f>IF(T46="","",T46)</f>
        <v>Источник тепловой энергии  </v>
      </c>
      <c r="AQ46" s="1625"/>
      <c r="AR46" s="1625"/>
      <c r="AS46" s="1632">
        <v>21</v>
      </c>
    </row>
    <row customHeight="1" ht="49.5">
      <c r="A47" s="1268" t="s">
        <v>467</v>
      </c>
      <c r="B47" s="1268" t="s">
        <v>468</v>
      </c>
      <c r="C47" s="1268" t="s">
        <v>469</v>
      </c>
      <c r="D47" s="1268" t="s">
        <v>470</v>
      </c>
      <c r="E47" s="2291"/>
      <c r="F47" s="2291"/>
      <c r="G47" s="2291"/>
      <c r="H47" s="2291"/>
      <c r="I47" s="2128" t="str">
        <f>S46&amp;".1"</f>
        <v>....1</v>
      </c>
      <c r="J47" s="1268"/>
      <c r="K47" s="1268"/>
      <c r="L47" s="1311" t="s">
        <v>658</v>
      </c>
      <c r="P47" s="2258">
        <v>1</v>
      </c>
      <c r="Q47" s="1955"/>
      <c r="R47" s="357"/>
      <c r="S47" s="1959" t="str">
        <f>$I47</f>
        <v>....1</v>
      </c>
      <c r="T47" s="286" t="s">
        <v>659</v>
      </c>
      <c r="U47" s="301"/>
      <c r="V47" s="2246"/>
      <c r="W47" s="2247"/>
      <c r="X47" s="2247"/>
      <c r="Y47" s="2247"/>
      <c r="Z47" s="2247"/>
      <c r="AA47" s="2247"/>
      <c r="AB47" s="2247"/>
      <c r="AC47" s="2248"/>
      <c r="AD47" s="2246"/>
      <c r="AE47" s="2247"/>
      <c r="AF47" s="2247"/>
      <c r="AG47" s="2247"/>
      <c r="AH47" s="2247"/>
      <c r="AI47" s="2247"/>
      <c r="AJ47" s="2247"/>
      <c r="AK47" s="2247"/>
      <c r="AL47" s="2248"/>
      <c r="AM47" s="1259" t="s">
        <v>660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467</v>
      </c>
      <c r="B48" s="1268" t="s">
        <v>468</v>
      </c>
      <c r="C48" s="1268" t="s">
        <v>469</v>
      </c>
      <c r="D48" s="1268" t="s">
        <v>470</v>
      </c>
      <c r="E48" s="2291"/>
      <c r="F48" s="2291"/>
      <c r="G48" s="2291"/>
      <c r="H48" s="2291"/>
      <c r="I48" s="2102"/>
      <c r="J48" s="2128" t="str">
        <f>I47&amp;".1"</f>
        <v>....1.1</v>
      </c>
      <c r="K48" s="1268"/>
      <c r="L48" s="1311" t="s">
        <v>661</v>
      </c>
      <c r="P48" s="2258"/>
      <c r="Q48" s="2258">
        <v>1</v>
      </c>
      <c r="R48" s="358"/>
      <c r="S48" s="1959" t="str">
        <f>$J48</f>
        <v>....1.1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1625"/>
      <c r="AP48" s="1625" t="str">
        <f>IF(T48="","",T48)</f>
        <v>Группа потребителей</v>
      </c>
      <c r="AQ48" s="1625"/>
      <c r="AR48" s="1625"/>
      <c r="AS48" s="1632">
        <v>21</v>
      </c>
    </row>
    <row customHeight="1" ht="22.049999999999997">
      <c r="A49" s="1268" t="s">
        <v>467</v>
      </c>
      <c r="B49" s="1268" t="s">
        <v>468</v>
      </c>
      <c r="C49" s="1268" t="s">
        <v>469</v>
      </c>
      <c r="D49" s="1268" t="s">
        <v>470</v>
      </c>
      <c r="E49" s="2291"/>
      <c r="F49" s="2291"/>
      <c r="G49" s="2291"/>
      <c r="H49" s="2291"/>
      <c r="I49" s="2102"/>
      <c r="J49" s="2102"/>
      <c r="K49" s="2128" t="str">
        <f>J48&amp;".1"</f>
        <v>....1.1.1</v>
      </c>
      <c r="L49" s="1311" t="s">
        <v>664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665</v>
      </c>
      <c r="AN49" s="1637">
        <f>STRCHECKDATE(V50:AL50)</f>
      </c>
      <c r="AO49" s="1625"/>
      <c r="AP49" s="1625" t="str">
        <f>IF(T49="","",T49)</f>
        <v/>
      </c>
      <c r="AQ49" s="1625"/>
      <c r="AR49" s="1625"/>
      <c r="AS49" s="1632">
        <v>21</v>
      </c>
    </row>
    <row customHeight="1" ht="1.05">
      <c r="A50" s="1268" t="s">
        <v>467</v>
      </c>
      <c r="B50" s="1268" t="s">
        <v>468</v>
      </c>
      <c r="C50" s="1268" t="s">
        <v>469</v>
      </c>
      <c r="D50" s="1268" t="s">
        <v>470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467</v>
      </c>
      <c r="B51" s="1268" t="s">
        <v>468</v>
      </c>
      <c r="C51" s="1268" t="s">
        <v>469</v>
      </c>
      <c r="D51" s="1268" t="s">
        <v>470</v>
      </c>
      <c r="E51" s="2291"/>
      <c r="F51" s="2291"/>
      <c r="G51" s="2291"/>
      <c r="H51" s="2291"/>
      <c r="I51" s="2102"/>
      <c r="J51" s="2128"/>
      <c r="K51" s="1268"/>
      <c r="L51" s="1311"/>
      <c r="P51" s="2258"/>
      <c r="Q51" s="2258"/>
      <c r="R51" s="357"/>
      <c r="S51" s="1279"/>
      <c r="T51" s="289" t="s">
        <v>666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467</v>
      </c>
      <c r="B52" s="1268" t="s">
        <v>468</v>
      </c>
      <c r="C52" s="1268" t="s">
        <v>469</v>
      </c>
      <c r="D52" s="1268" t="s">
        <v>470</v>
      </c>
      <c r="E52" s="2291"/>
      <c r="F52" s="2291"/>
      <c r="G52" s="2291"/>
      <c r="H52" s="2291"/>
      <c r="I52" s="2128"/>
      <c r="J52" s="1268"/>
      <c r="K52" s="1268"/>
      <c r="L52" s="1311"/>
      <c r="P52" s="2258"/>
      <c r="Q52" s="1955"/>
      <c r="R52" s="357"/>
      <c r="S52" s="1279"/>
      <c r="T52" s="288" t="s">
        <v>667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467</v>
      </c>
      <c r="B53" s="1268" t="s">
        <v>468</v>
      </c>
      <c r="C53" s="1268" t="s">
        <v>469</v>
      </c>
      <c r="D53" s="1268" t="s">
        <v>470</v>
      </c>
      <c r="E53" s="2291"/>
      <c r="F53" s="2291"/>
      <c r="G53" s="2291"/>
      <c r="H53" s="2290"/>
      <c r="I53" s="1268"/>
      <c r="J53" s="1268"/>
      <c r="K53" s="1268"/>
      <c r="L53" s="1311"/>
      <c r="M53" s="1611"/>
      <c r="N53" s="1611"/>
      <c r="O53" s="1636"/>
      <c r="P53" s="361"/>
      <c r="Q53" s="376"/>
      <c r="R53" s="356"/>
      <c r="S53" s="1279"/>
      <c r="T53" s="366" t="s">
        <v>668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467</v>
      </c>
      <c r="B54" s="1376" t="s">
        <v>468</v>
      </c>
      <c r="C54" s="1376" t="s">
        <v>469</v>
      </c>
      <c r="D54" s="1375"/>
      <c r="E54" s="2291"/>
      <c r="F54" s="2291"/>
      <c r="G54" s="2290"/>
      <c r="H54" s="1375"/>
      <c r="I54" s="1375"/>
      <c r="J54" s="1375"/>
      <c r="K54" s="1375"/>
      <c r="L54" s="1378"/>
      <c r="M54" s="1379"/>
      <c r="N54" s="1379"/>
      <c r="O54" s="352"/>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467</v>
      </c>
      <c r="B55" s="1376" t="s">
        <v>468</v>
      </c>
      <c r="C55" s="1375"/>
      <c r="D55" s="1375"/>
      <c r="E55" s="2291"/>
      <c r="F55" s="2290"/>
      <c r="G55" s="1375"/>
      <c r="H55" s="1375"/>
      <c r="I55" s="1375"/>
      <c r="J55" s="1375"/>
      <c r="K55" s="1375"/>
      <c r="L55" s="1378"/>
      <c r="M55" s="1380"/>
      <c r="N55" s="1380"/>
      <c r="O55" s="35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467</v>
      </c>
      <c r="B56" s="1376"/>
      <c r="C56" s="1376"/>
      <c r="D56" s="1376"/>
      <c r="E56" s="2290"/>
      <c r="F56" s="1376"/>
      <c r="G56" s="1376"/>
      <c r="H56" s="1376"/>
      <c r="I56" s="1376"/>
      <c r="J56" s="1376"/>
      <c r="K56" s="1376"/>
      <c r="L56" s="1382"/>
      <c r="M56" s="1380"/>
      <c r="N56" s="1380"/>
      <c r="O56" s="352"/>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98F05-140E-3C3E-E41C-0.12323FB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658</v>
      </c>
      <c r="M6" s="1636"/>
      <c r="P6" s="2258">
        <v>1</v>
      </c>
      <c r="Q6" s="1955"/>
      <c r="R6" s="357"/>
      <c r="S6" s="1959">
        <f>$I6</f>
      </c>
      <c r="T6" s="286" t="s">
        <v>659</v>
      </c>
      <c r="U6" s="301"/>
      <c r="V6" s="2246"/>
      <c r="W6" s="2247"/>
      <c r="X6" s="2247"/>
      <c r="Y6" s="2247"/>
      <c r="Z6" s="2247"/>
      <c r="AA6" s="2247"/>
      <c r="AB6" s="2247"/>
      <c r="AC6" s="2248"/>
      <c r="AD6" s="2246"/>
      <c r="AE6" s="2247"/>
      <c r="AF6" s="2247"/>
      <c r="AG6" s="2247"/>
      <c r="AH6" s="2247"/>
      <c r="AI6" s="2247"/>
      <c r="AJ6" s="2247"/>
      <c r="AK6" s="2247"/>
      <c r="AL6" s="2248"/>
      <c r="AM6" s="1259" t="s">
        <v>660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661</v>
      </c>
      <c r="M7" s="1636"/>
      <c r="N7" s="1632"/>
      <c r="P7" s="2258"/>
      <c r="Q7" s="2258">
        <v>1</v>
      </c>
      <c r="R7" s="358"/>
      <c r="S7" s="1959">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664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665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666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667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668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672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673</v>
      </c>
      <c r="P22" s="1363"/>
      <c r="Q22" s="1372"/>
      <c r="R22" s="1372"/>
      <c r="S22" s="730"/>
      <c r="T22" s="1367" t="s">
        <v>674</v>
      </c>
      <c r="AA22" s="596" t="s">
        <v>675</v>
      </c>
      <c r="AC22" s="596" t="s">
        <v>676</v>
      </c>
      <c r="AD22" s="1367" t="s">
        <v>674</v>
      </c>
      <c r="AI22" s="596" t="s">
        <v>677</v>
      </c>
      <c r="AK22" s="596" t="s">
        <v>676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678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679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680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681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682</v>
      </c>
      <c r="AD36" s="1636"/>
      <c r="AE36" s="1636"/>
      <c r="AF36" s="1636"/>
      <c r="AG36" s="1636"/>
      <c r="AH36" s="1636"/>
      <c r="AI36" s="1636"/>
      <c r="AJ36" s="1636"/>
      <c r="AK36" s="1643" t="s">
        <v>682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632">
        <v>14</v>
      </c>
    </row>
    <row customHeight="1" ht="14.699999999999998">
      <c r="Q39" s="377"/>
      <c r="R39" s="377"/>
      <c r="S39" s="2274" t="s">
        <v>87</v>
      </c>
      <c r="T39" s="2210" t="s">
        <v>683</v>
      </c>
      <c r="U39" s="338"/>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632">
        <v>14</v>
      </c>
    </row>
    <row customHeight="1" ht="35.699999999999996">
      <c r="Q40" s="377"/>
      <c r="R40" s="377"/>
      <c r="S40" s="2274"/>
      <c r="T40" s="2210"/>
      <c r="U40" s="1032"/>
      <c r="V40" s="2261" t="s">
        <v>688</v>
      </c>
      <c r="W40" s="2284" t="s">
        <v>689</v>
      </c>
      <c r="X40" s="2263" t="s">
        <v>690</v>
      </c>
      <c r="Y40" s="2264"/>
      <c r="Z40" s="2263" t="s">
        <v>704</v>
      </c>
      <c r="AA40" s="2270"/>
      <c r="AB40" s="2264"/>
      <c r="AC40" s="2279"/>
      <c r="AD40" s="2261" t="s">
        <v>688</v>
      </c>
      <c r="AE40" s="2284" t="s">
        <v>689</v>
      </c>
      <c r="AF40" s="2263" t="s">
        <v>690</v>
      </c>
      <c r="AG40" s="2264"/>
      <c r="AH40" s="2263" t="s">
        <v>691</v>
      </c>
      <c r="AI40" s="2270"/>
      <c r="AJ40" s="2264"/>
      <c r="AK40" s="2279"/>
      <c r="AL40" s="2282"/>
      <c r="AM40" s="2128"/>
      <c r="AS40" s="1632">
        <v>34</v>
      </c>
    </row>
    <row customHeight="1" ht="35.699999999999996">
      <c r="A41" s="1267"/>
      <c r="B41" s="1267" t="s">
        <v>398</v>
      </c>
      <c r="C41" s="1267" t="s">
        <v>399</v>
      </c>
      <c r="D41" s="1267" t="s">
        <v>400</v>
      </c>
      <c r="E41" s="1311" t="s">
        <v>692</v>
      </c>
      <c r="F41" s="1311" t="s">
        <v>693</v>
      </c>
      <c r="G41" s="1311" t="s">
        <v>694</v>
      </c>
      <c r="H41" s="1311" t="s">
        <v>695</v>
      </c>
      <c r="I41" s="1311" t="s">
        <v>696</v>
      </c>
      <c r="J41" s="1311" t="s">
        <v>697</v>
      </c>
      <c r="K41" s="1311" t="s">
        <v>698</v>
      </c>
      <c r="L41" s="1311" t="s">
        <v>673</v>
      </c>
      <c r="Q41" s="377"/>
      <c r="R41" s="377"/>
      <c r="S41" s="2274"/>
      <c r="T41" s="2210"/>
      <c r="U41" s="303"/>
      <c r="V41" s="2262"/>
      <c r="W41" s="2285"/>
      <c r="X41" s="1939" t="s">
        <v>699</v>
      </c>
      <c r="Y41" s="1939" t="s">
        <v>700</v>
      </c>
      <c r="Z41" s="1939" t="s">
        <v>701</v>
      </c>
      <c r="AA41" s="2271" t="s">
        <v>702</v>
      </c>
      <c r="AB41" s="2272"/>
      <c r="AC41" s="2280"/>
      <c r="AD41" s="2262"/>
      <c r="AE41" s="2285"/>
      <c r="AF41" s="1939" t="s">
        <v>699</v>
      </c>
      <c r="AG41" s="1939" t="s">
        <v>700</v>
      </c>
      <c r="AH41" s="1939" t="s">
        <v>701</v>
      </c>
      <c r="AI41" s="2271" t="s">
        <v>702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328</v>
      </c>
      <c r="T42" s="1256" t="s">
        <v>99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467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467</v>
      </c>
      <c r="B44" s="1268" t="s">
        <v>468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1625"/>
      <c r="AP44" s="1625" t="str">
        <f>IF(T44="","",T44)</f>
        <v>Территория действия тарифа</v>
      </c>
      <c r="AQ44" s="1625"/>
      <c r="AR44" s="1625"/>
      <c r="AS44" s="1632">
        <v>21</v>
      </c>
    </row>
    <row customHeight="1" ht="24">
      <c r="A45" s="1268" t="s">
        <v>467</v>
      </c>
      <c r="B45" s="1268" t="s">
        <v>468</v>
      </c>
      <c r="C45" s="1268" t="s">
        <v>469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1625"/>
      <c r="AP45" s="1625" t="str">
        <f>IF(T45="","",T45)</f>
        <v>Наименование системы теплоснабжения </v>
      </c>
      <c r="AQ45" s="1625"/>
      <c r="AR45" s="1625"/>
      <c r="AS45" s="1632">
        <v>23</v>
      </c>
    </row>
    <row customHeight="1" ht="22.049999999999997">
      <c r="A46" s="1268" t="s">
        <v>467</v>
      </c>
      <c r="B46" s="1268" t="s">
        <v>468</v>
      </c>
      <c r="C46" s="1268" t="s">
        <v>469</v>
      </c>
      <c r="D46" s="1268" t="s">
        <v>470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1625"/>
      <c r="AP46" s="1625" t="str">
        <f>IF(T46="","",T46)</f>
        <v>Источник тепловой энергии  </v>
      </c>
      <c r="AQ46" s="1625"/>
      <c r="AR46" s="1625"/>
      <c r="AS46" s="1632">
        <v>21</v>
      </c>
    </row>
    <row customHeight="1" ht="49.5">
      <c r="A47" s="1268" t="s">
        <v>467</v>
      </c>
      <c r="B47" s="1268" t="s">
        <v>468</v>
      </c>
      <c r="C47" s="1268" t="s">
        <v>469</v>
      </c>
      <c r="D47" s="1268" t="s">
        <v>470</v>
      </c>
      <c r="E47" s="2291"/>
      <c r="F47" s="2291"/>
      <c r="G47" s="2291"/>
      <c r="H47" s="2291"/>
      <c r="I47" s="2128" t="str">
        <f>S46&amp;".1"</f>
        <v>....1</v>
      </c>
      <c r="J47" s="1268"/>
      <c r="K47" s="1268"/>
      <c r="L47" s="1311" t="s">
        <v>658</v>
      </c>
      <c r="P47" s="2258">
        <v>1</v>
      </c>
      <c r="Q47" s="1955"/>
      <c r="R47" s="357"/>
      <c r="S47" s="1959" t="str">
        <f>$I47</f>
        <v>....1</v>
      </c>
      <c r="T47" s="286" t="s">
        <v>659</v>
      </c>
      <c r="U47" s="301"/>
      <c r="V47" s="2246"/>
      <c r="W47" s="2247"/>
      <c r="X47" s="2247"/>
      <c r="Y47" s="2247"/>
      <c r="Z47" s="2247"/>
      <c r="AA47" s="2247"/>
      <c r="AB47" s="2247"/>
      <c r="AC47" s="2248"/>
      <c r="AD47" s="2246"/>
      <c r="AE47" s="2247"/>
      <c r="AF47" s="2247"/>
      <c r="AG47" s="2247"/>
      <c r="AH47" s="2247"/>
      <c r="AI47" s="2247"/>
      <c r="AJ47" s="2247"/>
      <c r="AK47" s="2247"/>
      <c r="AL47" s="2248"/>
      <c r="AM47" s="1259" t="s">
        <v>660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467</v>
      </c>
      <c r="B48" s="1268" t="s">
        <v>468</v>
      </c>
      <c r="C48" s="1268" t="s">
        <v>469</v>
      </c>
      <c r="D48" s="1268" t="s">
        <v>470</v>
      </c>
      <c r="E48" s="2291"/>
      <c r="F48" s="2291"/>
      <c r="G48" s="2291"/>
      <c r="H48" s="2291"/>
      <c r="I48" s="2102"/>
      <c r="J48" s="2128" t="str">
        <f>I47&amp;".1"</f>
        <v>....1.1</v>
      </c>
      <c r="K48" s="1268"/>
      <c r="L48" s="1311" t="s">
        <v>661</v>
      </c>
      <c r="P48" s="2258"/>
      <c r="Q48" s="2258">
        <v>1</v>
      </c>
      <c r="R48" s="358"/>
      <c r="S48" s="1959" t="str">
        <f>$J48</f>
        <v>....1.1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1625"/>
      <c r="AP48" s="1625" t="str">
        <f>IF(T48="","",T48)</f>
        <v>Группа потребителей</v>
      </c>
      <c r="AQ48" s="1625"/>
      <c r="AR48" s="1625"/>
      <c r="AS48" s="1632">
        <v>21</v>
      </c>
    </row>
    <row customHeight="1" ht="22.049999999999997">
      <c r="A49" s="1268" t="s">
        <v>467</v>
      </c>
      <c r="B49" s="1268" t="s">
        <v>468</v>
      </c>
      <c r="C49" s="1268" t="s">
        <v>469</v>
      </c>
      <c r="D49" s="1268" t="s">
        <v>470</v>
      </c>
      <c r="E49" s="2291"/>
      <c r="F49" s="2291"/>
      <c r="G49" s="2291"/>
      <c r="H49" s="2291"/>
      <c r="I49" s="2102"/>
      <c r="J49" s="2102"/>
      <c r="K49" s="2128" t="str">
        <f>J48&amp;".1"</f>
        <v>....1.1.1</v>
      </c>
      <c r="L49" s="1311" t="s">
        <v>664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665</v>
      </c>
      <c r="AN49" s="1637">
        <f>STRCHECKDATE(V50:AL50)</f>
      </c>
      <c r="AO49" s="1625"/>
      <c r="AP49" s="1625" t="str">
        <f>IF(T49="","",T49)</f>
        <v/>
      </c>
      <c r="AQ49" s="1625"/>
      <c r="AR49" s="1625"/>
      <c r="AS49" s="1632">
        <v>21</v>
      </c>
    </row>
    <row customHeight="1" ht="1.05">
      <c r="A50" s="1268" t="s">
        <v>467</v>
      </c>
      <c r="B50" s="1268" t="s">
        <v>468</v>
      </c>
      <c r="C50" s="1268" t="s">
        <v>469</v>
      </c>
      <c r="D50" s="1268" t="s">
        <v>470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467</v>
      </c>
      <c r="B51" s="1268" t="s">
        <v>468</v>
      </c>
      <c r="C51" s="1268" t="s">
        <v>469</v>
      </c>
      <c r="D51" s="1268" t="s">
        <v>470</v>
      </c>
      <c r="E51" s="2291"/>
      <c r="F51" s="2291"/>
      <c r="G51" s="2291"/>
      <c r="H51" s="2291"/>
      <c r="I51" s="2102"/>
      <c r="J51" s="2128"/>
      <c r="K51" s="1268"/>
      <c r="L51" s="1311"/>
      <c r="P51" s="2258"/>
      <c r="Q51" s="2258"/>
      <c r="R51" s="357"/>
      <c r="S51" s="1279"/>
      <c r="T51" s="289" t="s">
        <v>666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467</v>
      </c>
      <c r="B52" s="1268" t="s">
        <v>468</v>
      </c>
      <c r="C52" s="1268" t="s">
        <v>469</v>
      </c>
      <c r="D52" s="1268" t="s">
        <v>470</v>
      </c>
      <c r="E52" s="2291"/>
      <c r="F52" s="2291"/>
      <c r="G52" s="2291"/>
      <c r="H52" s="2291"/>
      <c r="I52" s="2128"/>
      <c r="J52" s="1268"/>
      <c r="K52" s="1268"/>
      <c r="L52" s="1311"/>
      <c r="P52" s="2258"/>
      <c r="Q52" s="1955"/>
      <c r="R52" s="357"/>
      <c r="S52" s="1279"/>
      <c r="T52" s="288" t="s">
        <v>667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467</v>
      </c>
      <c r="B53" s="1268" t="s">
        <v>468</v>
      </c>
      <c r="C53" s="1268" t="s">
        <v>469</v>
      </c>
      <c r="D53" s="1268" t="s">
        <v>470</v>
      </c>
      <c r="E53" s="2291"/>
      <c r="F53" s="2291"/>
      <c r="G53" s="2291"/>
      <c r="H53" s="2290"/>
      <c r="I53" s="1268"/>
      <c r="J53" s="1268"/>
      <c r="K53" s="1268"/>
      <c r="L53" s="1311"/>
      <c r="M53" s="1611"/>
      <c r="N53" s="1611"/>
      <c r="O53" s="1636"/>
      <c r="P53" s="361"/>
      <c r="Q53" s="376"/>
      <c r="R53" s="356"/>
      <c r="S53" s="1279"/>
      <c r="T53" s="366" t="s">
        <v>668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467</v>
      </c>
      <c r="B54" s="1268" t="s">
        <v>468</v>
      </c>
      <c r="C54" s="1268" t="s">
        <v>469</v>
      </c>
      <c r="D54" s="1975"/>
      <c r="E54" s="2291"/>
      <c r="F54" s="2291"/>
      <c r="G54" s="2290"/>
      <c r="H54" s="1975"/>
      <c r="I54" s="1975"/>
      <c r="J54" s="1975"/>
      <c r="K54" s="1975"/>
      <c r="L54" s="1381"/>
      <c r="M54" s="1611"/>
      <c r="N54" s="1611"/>
      <c r="O54" s="163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467</v>
      </c>
      <c r="B55" s="1268" t="s">
        <v>468</v>
      </c>
      <c r="C55" s="1975"/>
      <c r="D55" s="1975"/>
      <c r="E55" s="2291"/>
      <c r="F55" s="2290"/>
      <c r="G55" s="1975"/>
      <c r="H55" s="1975"/>
      <c r="I55" s="1975"/>
      <c r="J55" s="1975"/>
      <c r="K55" s="1975"/>
      <c r="L55" s="1381"/>
      <c r="M55" s="1976"/>
      <c r="N55" s="1976"/>
      <c r="O55" s="1636"/>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467</v>
      </c>
      <c r="B56" s="1268"/>
      <c r="C56" s="1268"/>
      <c r="D56" s="1268"/>
      <c r="E56" s="2290"/>
      <c r="F56" s="1268"/>
      <c r="G56" s="1268"/>
      <c r="H56" s="1268"/>
      <c r="I56" s="1268"/>
      <c r="J56" s="1268"/>
      <c r="K56" s="1268"/>
      <c r="L56" s="1311"/>
      <c r="M56" s="1976"/>
      <c r="N56" s="1976"/>
      <c r="O56" s="1636"/>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E5FF7-C055-795C-27A7-0.1B9F151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658</v>
      </c>
      <c r="M6" s="538"/>
      <c r="P6" s="2258">
        <v>1</v>
      </c>
      <c r="Q6" s="1332"/>
      <c r="R6" s="357"/>
      <c r="S6" s="1337">
        <f>$I6</f>
      </c>
      <c r="T6" s="286" t="s">
        <v>659</v>
      </c>
      <c r="U6" s="301"/>
      <c r="V6" s="2246"/>
      <c r="W6" s="2247"/>
      <c r="X6" s="2247"/>
      <c r="Y6" s="2247"/>
      <c r="Z6" s="2247"/>
      <c r="AA6" s="2247"/>
      <c r="AB6" s="2247"/>
      <c r="AC6" s="2248"/>
      <c r="AD6" s="2246"/>
      <c r="AE6" s="2247"/>
      <c r="AF6" s="2247"/>
      <c r="AG6" s="2247"/>
      <c r="AH6" s="2247"/>
      <c r="AI6" s="2247"/>
      <c r="AJ6" s="2247"/>
      <c r="AK6" s="2247"/>
      <c r="AL6" s="2248"/>
      <c r="AM6" s="1259" t="s">
        <v>660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661</v>
      </c>
      <c r="M7" s="538"/>
      <c r="N7" s="1367"/>
      <c r="P7" s="2258"/>
      <c r="Q7" s="2258">
        <v>1</v>
      </c>
      <c r="R7" s="358"/>
      <c r="S7" s="1337">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664</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665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666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667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668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672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673</v>
      </c>
      <c r="P22" s="1363"/>
      <c r="Q22" s="1372"/>
      <c r="R22" s="1372"/>
      <c r="S22" s="730"/>
      <c r="T22" s="1161" t="s">
        <v>674</v>
      </c>
      <c r="AA22" s="187" t="s">
        <v>675</v>
      </c>
      <c r="AC22" s="187" t="s">
        <v>676</v>
      </c>
      <c r="AD22" s="1161" t="s">
        <v>674</v>
      </c>
      <c r="AI22" s="187" t="s">
        <v>677</v>
      </c>
      <c r="AK22" s="187" t="s">
        <v>676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678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679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680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681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682</v>
      </c>
      <c r="AD36" s="327"/>
      <c r="AE36" s="327"/>
      <c r="AF36" s="327"/>
      <c r="AG36" s="327"/>
      <c r="AH36" s="327"/>
      <c r="AI36" s="327"/>
      <c r="AJ36" s="327"/>
      <c r="AK36" s="279" t="s">
        <v>682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156">
        <v>14</v>
      </c>
    </row>
    <row customHeight="1" ht="14.699999999999998">
      <c r="Q39" s="377"/>
      <c r="R39" s="377"/>
      <c r="S39" s="2274" t="s">
        <v>87</v>
      </c>
      <c r="T39" s="2210" t="s">
        <v>683</v>
      </c>
      <c r="U39" s="302"/>
      <c r="V39" s="2275" t="s">
        <v>684</v>
      </c>
      <c r="W39" s="2276"/>
      <c r="X39" s="2292"/>
      <c r="Y39" s="2292"/>
      <c r="Z39" s="2276"/>
      <c r="AA39" s="2276"/>
      <c r="AB39" s="2277"/>
      <c r="AC39" s="2278" t="s">
        <v>685</v>
      </c>
      <c r="AD39" s="2275" t="s">
        <v>684</v>
      </c>
      <c r="AE39" s="2276"/>
      <c r="AF39" s="2292"/>
      <c r="AG39" s="2292"/>
      <c r="AH39" s="2276"/>
      <c r="AI39" s="2276"/>
      <c r="AJ39" s="2277"/>
      <c r="AK39" s="2278" t="s">
        <v>686</v>
      </c>
      <c r="AL39" s="2281" t="s">
        <v>687</v>
      </c>
      <c r="AM39" s="2128"/>
      <c r="AS39" s="1156">
        <v>14</v>
      </c>
    </row>
    <row customHeight="1" ht="24">
      <c r="Q40" s="377"/>
      <c r="R40" s="377"/>
      <c r="S40" s="2274"/>
      <c r="T40" s="2210"/>
      <c r="U40" s="1032"/>
      <c r="V40" s="2293" t="s">
        <v>688</v>
      </c>
      <c r="W40" s="2295" t="s">
        <v>689</v>
      </c>
      <c r="X40" s="1377" t="s">
        <v>690</v>
      </c>
      <c r="Y40" s="1377"/>
      <c r="Z40" s="2270" t="s">
        <v>691</v>
      </c>
      <c r="AA40" s="2270"/>
      <c r="AB40" s="2264"/>
      <c r="AC40" s="2279"/>
      <c r="AD40" s="2293" t="s">
        <v>688</v>
      </c>
      <c r="AE40" s="2295" t="s">
        <v>689</v>
      </c>
      <c r="AF40" s="1377" t="s">
        <v>690</v>
      </c>
      <c r="AG40" s="1377"/>
      <c r="AH40" s="2270" t="s">
        <v>691</v>
      </c>
      <c r="AI40" s="2270"/>
      <c r="AJ40" s="2264"/>
      <c r="AK40" s="2279"/>
      <c r="AL40" s="2282"/>
      <c r="AM40" s="2128"/>
      <c r="AS40" s="1156">
        <v>23</v>
      </c>
    </row>
    <row s="1267" customFormat="1" customHeight="1" ht="24">
      <c r="A41" s="1371"/>
      <c r="B41" s="1371" t="s">
        <v>398</v>
      </c>
      <c r="C41" s="1371" t="s">
        <v>399</v>
      </c>
      <c r="D41" s="1371" t="s">
        <v>400</v>
      </c>
      <c r="E41" s="1365" t="s">
        <v>692</v>
      </c>
      <c r="F41" s="1365" t="s">
        <v>693</v>
      </c>
      <c r="G41" s="1365" t="s">
        <v>694</v>
      </c>
      <c r="H41" s="1365" t="s">
        <v>695</v>
      </c>
      <c r="I41" s="1365" t="s">
        <v>696</v>
      </c>
      <c r="J41" s="1365" t="s">
        <v>697</v>
      </c>
      <c r="K41" s="1365" t="s">
        <v>698</v>
      </c>
      <c r="L41" s="1365" t="s">
        <v>673</v>
      </c>
      <c r="M41" s="1363"/>
      <c r="N41" s="1363"/>
      <c r="O41" s="1363"/>
      <c r="P41" s="1329"/>
      <c r="Q41" s="377"/>
      <c r="R41" s="377"/>
      <c r="S41" s="2274"/>
      <c r="T41" s="2210"/>
      <c r="U41" s="303"/>
      <c r="V41" s="2294"/>
      <c r="W41" s="2296"/>
      <c r="X41" s="1374" t="s">
        <v>699</v>
      </c>
      <c r="Y41" s="1374" t="s">
        <v>700</v>
      </c>
      <c r="Z41" s="1335" t="s">
        <v>701</v>
      </c>
      <c r="AA41" s="2271" t="s">
        <v>702</v>
      </c>
      <c r="AB41" s="2272"/>
      <c r="AC41" s="2280"/>
      <c r="AD41" s="2294"/>
      <c r="AE41" s="2296"/>
      <c r="AF41" s="1374" t="s">
        <v>699</v>
      </c>
      <c r="AG41" s="1374" t="s">
        <v>700</v>
      </c>
      <c r="AH41" s="1335" t="s">
        <v>701</v>
      </c>
      <c r="AI41" s="2271" t="s">
        <v>702</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328</v>
      </c>
      <c r="T42" s="1256" t="s">
        <v>99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449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449</v>
      </c>
      <c r="B44" s="1364" t="s">
        <v>450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501"/>
      <c r="AP44" s="501" t="str">
        <f>IF(T44="","",T44)</f>
        <v>Территория действия тарифа</v>
      </c>
      <c r="AQ44" s="501"/>
      <c r="AR44" s="501"/>
      <c r="AS44" s="1156">
        <v>21</v>
      </c>
    </row>
    <row customHeight="1" ht="24">
      <c r="A45" s="1364" t="s">
        <v>449</v>
      </c>
      <c r="B45" s="1364" t="s">
        <v>450</v>
      </c>
      <c r="C45" s="1364" t="s">
        <v>451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501"/>
      <c r="AP45" s="501" t="str">
        <f>IF(T45="","",T45)</f>
        <v>Наименование системы теплоснабжения </v>
      </c>
      <c r="AQ45" s="501"/>
      <c r="AR45" s="501"/>
      <c r="AS45" s="1156">
        <v>23</v>
      </c>
    </row>
    <row customHeight="1" ht="22.049999999999997">
      <c r="A46" s="1364" t="s">
        <v>449</v>
      </c>
      <c r="B46" s="1364" t="s">
        <v>450</v>
      </c>
      <c r="C46" s="1364" t="s">
        <v>451</v>
      </c>
      <c r="D46" s="1364" t="s">
        <v>452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501"/>
      <c r="AP46" s="501" t="str">
        <f>IF(T46="","",T46)</f>
        <v>Источник тепловой энергии  </v>
      </c>
      <c r="AQ46" s="501"/>
      <c r="AR46" s="501"/>
      <c r="AS46" s="1156">
        <v>21</v>
      </c>
    </row>
    <row customHeight="1" ht="49.5">
      <c r="A47" s="1364" t="s">
        <v>449</v>
      </c>
      <c r="B47" s="1364" t="s">
        <v>450</v>
      </c>
      <c r="C47" s="1364" t="s">
        <v>451</v>
      </c>
      <c r="D47" s="1364" t="s">
        <v>452</v>
      </c>
      <c r="E47" s="2260"/>
      <c r="F47" s="2260"/>
      <c r="G47" s="2260"/>
      <c r="H47" s="2260"/>
      <c r="I47" s="2257" t="str">
        <f>S46&amp;".1"</f>
        <v>....1</v>
      </c>
      <c r="J47" s="1364"/>
      <c r="K47" s="1364"/>
      <c r="L47" s="1365" t="s">
        <v>658</v>
      </c>
      <c r="P47" s="2258">
        <v>1</v>
      </c>
      <c r="Q47" s="1332"/>
      <c r="R47" s="357"/>
      <c r="S47" s="1337" t="str">
        <f>$I47</f>
        <v>....1</v>
      </c>
      <c r="T47" s="286" t="s">
        <v>659</v>
      </c>
      <c r="U47" s="301"/>
      <c r="V47" s="2246"/>
      <c r="W47" s="2247"/>
      <c r="X47" s="2247"/>
      <c r="Y47" s="2247"/>
      <c r="Z47" s="2247"/>
      <c r="AA47" s="2247"/>
      <c r="AB47" s="2247"/>
      <c r="AC47" s="2248"/>
      <c r="AD47" s="2246"/>
      <c r="AE47" s="2247"/>
      <c r="AF47" s="2247"/>
      <c r="AG47" s="2247"/>
      <c r="AH47" s="2247"/>
      <c r="AI47" s="2247"/>
      <c r="AJ47" s="2247"/>
      <c r="AK47" s="2247"/>
      <c r="AL47" s="2248"/>
      <c r="AM47" s="1259" t="s">
        <v>660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449</v>
      </c>
      <c r="B48" s="1364" t="s">
        <v>450</v>
      </c>
      <c r="C48" s="1364" t="s">
        <v>451</v>
      </c>
      <c r="D48" s="1364" t="s">
        <v>452</v>
      </c>
      <c r="E48" s="2260"/>
      <c r="F48" s="2260"/>
      <c r="G48" s="2260"/>
      <c r="H48" s="2260"/>
      <c r="I48" s="2287"/>
      <c r="J48" s="2257" t="str">
        <f>I47&amp;".1"</f>
        <v>....1.1</v>
      </c>
      <c r="K48" s="1364"/>
      <c r="L48" s="1365" t="s">
        <v>661</v>
      </c>
      <c r="P48" s="2258"/>
      <c r="Q48" s="2258">
        <v>1</v>
      </c>
      <c r="R48" s="358"/>
      <c r="S48" s="1337" t="str">
        <f>$J48</f>
        <v>....1.1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501"/>
      <c r="AP48" s="501" t="str">
        <f>IF(T48="","",T48)</f>
        <v>Группа потребителей</v>
      </c>
      <c r="AQ48" s="501"/>
      <c r="AR48" s="501"/>
      <c r="AS48" s="1156">
        <v>21</v>
      </c>
    </row>
    <row customHeight="1" ht="22.049999999999997">
      <c r="A49" s="1364" t="s">
        <v>449</v>
      </c>
      <c r="B49" s="1364" t="s">
        <v>450</v>
      </c>
      <c r="C49" s="1364" t="s">
        <v>451</v>
      </c>
      <c r="D49" s="1364" t="s">
        <v>452</v>
      </c>
      <c r="E49" s="2260"/>
      <c r="F49" s="2260"/>
      <c r="G49" s="2260"/>
      <c r="H49" s="2260"/>
      <c r="I49" s="2287"/>
      <c r="J49" s="2287"/>
      <c r="K49" s="2257" t="str">
        <f>J48&amp;".1"</f>
        <v>....1.1.1</v>
      </c>
      <c r="L49" s="1365" t="s">
        <v>664</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665</v>
      </c>
      <c r="AN49" s="512">
        <f>STRCHECKDATE(V50:AL50)</f>
      </c>
      <c r="AO49" s="501"/>
      <c r="AP49" s="501" t="str">
        <f>IF(T49="","",T49)</f>
        <v/>
      </c>
      <c r="AQ49" s="501"/>
      <c r="AR49" s="501"/>
      <c r="AS49" s="1156">
        <v>21</v>
      </c>
    </row>
    <row customHeight="1" ht="1.05">
      <c r="A50" s="1364" t="s">
        <v>449</v>
      </c>
      <c r="B50" s="1364" t="s">
        <v>450</v>
      </c>
      <c r="C50" s="1364" t="s">
        <v>451</v>
      </c>
      <c r="D50" s="1364" t="s">
        <v>452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449</v>
      </c>
      <c r="B51" s="1364" t="s">
        <v>450</v>
      </c>
      <c r="C51" s="1364" t="s">
        <v>451</v>
      </c>
      <c r="D51" s="1364" t="s">
        <v>452</v>
      </c>
      <c r="E51" s="2260"/>
      <c r="F51" s="2260"/>
      <c r="G51" s="2260"/>
      <c r="H51" s="2260"/>
      <c r="I51" s="2287"/>
      <c r="J51" s="2257"/>
      <c r="K51" s="1364"/>
      <c r="L51" s="1365"/>
      <c r="P51" s="2258"/>
      <c r="Q51" s="2258"/>
      <c r="R51" s="357"/>
      <c r="S51" s="1279"/>
      <c r="T51" s="289" t="s">
        <v>666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449</v>
      </c>
      <c r="B52" s="1364" t="s">
        <v>450</v>
      </c>
      <c r="C52" s="1364" t="s">
        <v>451</v>
      </c>
      <c r="D52" s="1364" t="s">
        <v>452</v>
      </c>
      <c r="E52" s="2260"/>
      <c r="F52" s="2260"/>
      <c r="G52" s="2260"/>
      <c r="H52" s="2260"/>
      <c r="I52" s="2257"/>
      <c r="J52" s="1364"/>
      <c r="K52" s="1364"/>
      <c r="L52" s="1365"/>
      <c r="P52" s="2258"/>
      <c r="Q52" s="1332"/>
      <c r="R52" s="357"/>
      <c r="S52" s="1279"/>
      <c r="T52" s="288" t="s">
        <v>667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449</v>
      </c>
      <c r="B53" s="1364" t="s">
        <v>450</v>
      </c>
      <c r="C53" s="1364" t="s">
        <v>451</v>
      </c>
      <c r="D53" s="1364" t="s">
        <v>452</v>
      </c>
      <c r="E53" s="2260"/>
      <c r="F53" s="2260"/>
      <c r="G53" s="2260"/>
      <c r="H53" s="2259"/>
      <c r="I53" s="1364"/>
      <c r="J53" s="1364"/>
      <c r="K53" s="1364"/>
      <c r="L53" s="1365"/>
      <c r="M53" s="1366"/>
      <c r="N53" s="1366"/>
      <c r="O53" s="538"/>
      <c r="P53" s="361"/>
      <c r="Q53" s="376"/>
      <c r="R53" s="356"/>
      <c r="S53" s="1279"/>
      <c r="T53" s="366" t="s">
        <v>668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449</v>
      </c>
      <c r="B54" s="1344" t="s">
        <v>450</v>
      </c>
      <c r="C54" s="1344" t="s">
        <v>451</v>
      </c>
      <c r="D54" s="1315"/>
      <c r="E54" s="2260"/>
      <c r="F54" s="2260"/>
      <c r="G54" s="2259"/>
      <c r="H54" s="1315"/>
      <c r="I54" s="1315"/>
      <c r="J54" s="1315"/>
      <c r="K54" s="1315"/>
      <c r="L54" s="1340"/>
      <c r="M54" s="1316"/>
      <c r="N54" s="131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449</v>
      </c>
      <c r="B55" s="1344" t="s">
        <v>450</v>
      </c>
      <c r="C55" s="1315"/>
      <c r="D55" s="1315"/>
      <c r="E55" s="2260"/>
      <c r="F55" s="2259"/>
      <c r="G55" s="1315"/>
      <c r="H55" s="1315"/>
      <c r="I55" s="1315"/>
      <c r="J55" s="1315"/>
      <c r="K55" s="1315"/>
      <c r="L55" s="1340"/>
      <c r="M55" s="1322"/>
      <c r="N55" s="132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449</v>
      </c>
      <c r="B56" s="1344"/>
      <c r="C56" s="1344"/>
      <c r="D56" s="1344"/>
      <c r="E56" s="2259"/>
      <c r="F56" s="1344"/>
      <c r="G56" s="1344"/>
      <c r="H56" s="1344"/>
      <c r="I56" s="1344"/>
      <c r="J56" s="1344"/>
      <c r="K56" s="1344"/>
      <c r="L56" s="1347"/>
      <c r="M56" s="1322"/>
      <c r="N56" s="1322"/>
      <c r="O56" s="519"/>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3FA4F-A766-540E-373F-0.7B380BC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658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661</v>
      </c>
      <c r="M7" s="538"/>
      <c r="N7" s="1367"/>
      <c r="P7" s="2258"/>
      <c r="Q7" s="2258">
        <v>1</v>
      </c>
      <c r="R7" s="358"/>
      <c r="S7" s="1337">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664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665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666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667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672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673</v>
      </c>
      <c r="P22" s="1363"/>
      <c r="Q22" s="1372"/>
      <c r="R22" s="1372"/>
      <c r="S22" s="730"/>
      <c r="T22" s="1161" t="s">
        <v>674</v>
      </c>
      <c r="AA22" s="187" t="s">
        <v>675</v>
      </c>
      <c r="AC22" s="187" t="s">
        <v>676</v>
      </c>
      <c r="AD22" s="1161" t="s">
        <v>674</v>
      </c>
      <c r="AI22" s="187" t="s">
        <v>677</v>
      </c>
      <c r="AK22" s="187" t="s">
        <v>676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678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679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680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681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682</v>
      </c>
      <c r="AD36" s="327"/>
      <c r="AE36" s="327"/>
      <c r="AF36" s="327"/>
      <c r="AG36" s="327"/>
      <c r="AH36" s="327"/>
      <c r="AI36" s="327"/>
      <c r="AJ36" s="327"/>
      <c r="AK36" s="279" t="s">
        <v>682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156">
        <v>14</v>
      </c>
    </row>
    <row customHeight="1" ht="14.699999999999998">
      <c r="Q39" s="377"/>
      <c r="R39" s="377"/>
      <c r="S39" s="2274" t="s">
        <v>87</v>
      </c>
      <c r="T39" s="2210" t="s">
        <v>683</v>
      </c>
      <c r="U39" s="302"/>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156">
        <v>14</v>
      </c>
    </row>
    <row customHeight="1" ht="35.699999999999996">
      <c r="Q40" s="377"/>
      <c r="R40" s="377"/>
      <c r="S40" s="2274"/>
      <c r="T40" s="2210"/>
      <c r="U40" s="1032"/>
      <c r="V40" s="2261" t="s">
        <v>688</v>
      </c>
      <c r="W40" s="2284"/>
      <c r="X40" s="2263" t="s">
        <v>690</v>
      </c>
      <c r="Y40" s="2264"/>
      <c r="Z40" s="2263" t="s">
        <v>691</v>
      </c>
      <c r="AA40" s="2270"/>
      <c r="AB40" s="2264"/>
      <c r="AC40" s="2279"/>
      <c r="AD40" s="2261" t="s">
        <v>705</v>
      </c>
      <c r="AE40" s="2284"/>
      <c r="AF40" s="2263" t="s">
        <v>690</v>
      </c>
      <c r="AG40" s="2264"/>
      <c r="AH40" s="2263" t="s">
        <v>691</v>
      </c>
      <c r="AI40" s="2270"/>
      <c r="AJ40" s="2264"/>
      <c r="AK40" s="2279"/>
      <c r="AL40" s="2282"/>
      <c r="AM40" s="2128"/>
      <c r="AS40" s="1156">
        <v>34</v>
      </c>
    </row>
    <row customHeight="1" ht="35.699999999999996">
      <c r="A41" s="1371"/>
      <c r="B41" s="1371" t="s">
        <v>398</v>
      </c>
      <c r="C41" s="1371" t="s">
        <v>399</v>
      </c>
      <c r="D41" s="1371" t="s">
        <v>400</v>
      </c>
      <c r="E41" s="1365" t="s">
        <v>692</v>
      </c>
      <c r="F41" s="1365" t="s">
        <v>693</v>
      </c>
      <c r="G41" s="1365" t="s">
        <v>694</v>
      </c>
      <c r="H41" s="1365" t="s">
        <v>695</v>
      </c>
      <c r="I41" s="1365" t="s">
        <v>696</v>
      </c>
      <c r="J41" s="1365" t="s">
        <v>697</v>
      </c>
      <c r="K41" s="1365" t="s">
        <v>698</v>
      </c>
      <c r="L41" s="1365" t="s">
        <v>673</v>
      </c>
      <c r="Q41" s="377"/>
      <c r="R41" s="377"/>
      <c r="S41" s="2274"/>
      <c r="T41" s="2210"/>
      <c r="U41" s="303"/>
      <c r="V41" s="2262"/>
      <c r="W41" s="2285"/>
      <c r="X41" s="1223" t="s">
        <v>699</v>
      </c>
      <c r="Y41" s="1223" t="s">
        <v>700</v>
      </c>
      <c r="Z41" s="1339" t="s">
        <v>701</v>
      </c>
      <c r="AA41" s="2271" t="s">
        <v>702</v>
      </c>
      <c r="AB41" s="2272"/>
      <c r="AC41" s="2280"/>
      <c r="AD41" s="2262"/>
      <c r="AE41" s="2285"/>
      <c r="AF41" s="1223" t="s">
        <v>699</v>
      </c>
      <c r="AG41" s="1223" t="s">
        <v>700</v>
      </c>
      <c r="AH41" s="1339" t="s">
        <v>701</v>
      </c>
      <c r="AI41" s="2271" t="s">
        <v>702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328</v>
      </c>
      <c r="T42" s="1256" t="s">
        <v>99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425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425</v>
      </c>
      <c r="B44" s="1364" t="s">
        <v>426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501"/>
      <c r="AP44" s="501" t="str">
        <f>IF(T44="","",T44)</f>
        <v>Территория действия тарифа</v>
      </c>
      <c r="AQ44" s="501"/>
      <c r="AR44" s="501"/>
      <c r="AS44" s="1156">
        <v>21</v>
      </c>
    </row>
    <row customHeight="1" ht="24">
      <c r="A45" s="1364" t="s">
        <v>425</v>
      </c>
      <c r="B45" s="1364" t="s">
        <v>426</v>
      </c>
      <c r="C45" s="1364" t="s">
        <v>427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501"/>
      <c r="AP45" s="501" t="str">
        <f>IF(T45="","",T45)</f>
        <v>Наименование системы теплоснабжения </v>
      </c>
      <c r="AQ45" s="501"/>
      <c r="AR45" s="501"/>
      <c r="AS45" s="1156">
        <v>23</v>
      </c>
    </row>
    <row customHeight="1" ht="22.049999999999997">
      <c r="A46" s="1364" t="s">
        <v>425</v>
      </c>
      <c r="B46" s="1364" t="s">
        <v>426</v>
      </c>
      <c r="C46" s="1364" t="s">
        <v>427</v>
      </c>
      <c r="D46" s="1364" t="s">
        <v>428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501"/>
      <c r="AP46" s="501" t="str">
        <f>IF(T46="","",T46)</f>
        <v>Источник тепловой энергии  </v>
      </c>
      <c r="AQ46" s="501"/>
      <c r="AR46" s="501"/>
      <c r="AS46" s="1156">
        <v>21</v>
      </c>
    </row>
    <row s="1643" customFormat="1" customHeight="1" ht="0">
      <c r="A47" s="1344" t="s">
        <v>425</v>
      </c>
      <c r="B47" s="1344" t="s">
        <v>426</v>
      </c>
      <c r="C47" s="1344" t="s">
        <v>427</v>
      </c>
      <c r="D47" s="1344" t="s">
        <v>428</v>
      </c>
      <c r="E47" s="2260"/>
      <c r="F47" s="2260"/>
      <c r="G47" s="2260"/>
      <c r="H47" s="2260"/>
      <c r="I47" s="2257" t="str">
        <f>S46&amp;".1"</f>
        <v>....1</v>
      </c>
      <c r="J47" s="1344"/>
      <c r="K47" s="1344"/>
      <c r="L47" s="1347" t="s">
        <v>658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425</v>
      </c>
      <c r="B48" s="1364" t="s">
        <v>426</v>
      </c>
      <c r="C48" s="1364" t="s">
        <v>427</v>
      </c>
      <c r="D48" s="1364" t="s">
        <v>428</v>
      </c>
      <c r="E48" s="2260"/>
      <c r="F48" s="2260"/>
      <c r="G48" s="2260"/>
      <c r="H48" s="2260"/>
      <c r="I48" s="2287"/>
      <c r="J48" s="2257" t="str">
        <f>S46&amp;".1"</f>
        <v>....1</v>
      </c>
      <c r="K48" s="1364"/>
      <c r="L48" s="1365" t="s">
        <v>661</v>
      </c>
      <c r="P48" s="2258"/>
      <c r="Q48" s="2258">
        <v>1</v>
      </c>
      <c r="R48" s="358"/>
      <c r="S48" s="1337" t="str">
        <f>$J48</f>
        <v>....1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501"/>
      <c r="AP48" s="501" t="str">
        <f>IF(T48="","",T48)</f>
        <v>Группа потребителей</v>
      </c>
      <c r="AQ48" s="501"/>
      <c r="AR48" s="501"/>
      <c r="AS48" s="1156">
        <v>21</v>
      </c>
    </row>
    <row customHeight="1" ht="22.049999999999997">
      <c r="A49" s="1364" t="s">
        <v>425</v>
      </c>
      <c r="B49" s="1364" t="s">
        <v>426</v>
      </c>
      <c r="C49" s="1364" t="s">
        <v>427</v>
      </c>
      <c r="D49" s="1364" t="s">
        <v>428</v>
      </c>
      <c r="E49" s="2260"/>
      <c r="F49" s="2260"/>
      <c r="G49" s="2260"/>
      <c r="H49" s="2260"/>
      <c r="I49" s="2287"/>
      <c r="J49" s="2287"/>
      <c r="K49" s="2257" t="str">
        <f>J48&amp;".1"</f>
        <v>....1.1</v>
      </c>
      <c r="L49" s="1365" t="s">
        <v>664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706</v>
      </c>
      <c r="AN49" s="512">
        <f>STRCHECKDATE(V50:AL50)</f>
      </c>
      <c r="AO49" s="501"/>
      <c r="AP49" s="501" t="str">
        <f>IF(T49="","",T49)</f>
        <v/>
      </c>
      <c r="AQ49" s="501"/>
      <c r="AR49" s="501"/>
      <c r="AS49" s="1156">
        <v>21</v>
      </c>
    </row>
    <row customHeight="1" ht="1.05">
      <c r="A50" s="1364" t="s">
        <v>425</v>
      </c>
      <c r="B50" s="1364" t="s">
        <v>426</v>
      </c>
      <c r="C50" s="1364" t="s">
        <v>427</v>
      </c>
      <c r="D50" s="1364" t="s">
        <v>428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425</v>
      </c>
      <c r="B51" s="1364" t="s">
        <v>426</v>
      </c>
      <c r="C51" s="1364" t="s">
        <v>427</v>
      </c>
      <c r="D51" s="1364" t="s">
        <v>428</v>
      </c>
      <c r="E51" s="2260"/>
      <c r="F51" s="2260"/>
      <c r="G51" s="2260"/>
      <c r="H51" s="2260"/>
      <c r="I51" s="2287"/>
      <c r="J51" s="2257"/>
      <c r="K51" s="1364"/>
      <c r="L51" s="1365"/>
      <c r="P51" s="2258"/>
      <c r="Q51" s="2258"/>
      <c r="R51" s="357"/>
      <c r="S51" s="1279"/>
      <c r="T51" s="288" t="s">
        <v>666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425</v>
      </c>
      <c r="B52" s="1364" t="s">
        <v>426</v>
      </c>
      <c r="C52" s="1364" t="s">
        <v>427</v>
      </c>
      <c r="D52" s="1364" t="s">
        <v>428</v>
      </c>
      <c r="E52" s="2260"/>
      <c r="F52" s="2260"/>
      <c r="G52" s="2260"/>
      <c r="H52" s="2260"/>
      <c r="I52" s="2257"/>
      <c r="J52" s="1364"/>
      <c r="K52" s="1364"/>
      <c r="L52" s="1365"/>
      <c r="P52" s="2258"/>
      <c r="Q52" s="1332"/>
      <c r="R52" s="357"/>
      <c r="S52" s="1279"/>
      <c r="T52" s="366" t="s">
        <v>667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425</v>
      </c>
      <c r="B53" s="1364" t="s">
        <v>426</v>
      </c>
      <c r="C53" s="1364" t="s">
        <v>427</v>
      </c>
      <c r="D53" s="1364" t="s">
        <v>428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425</v>
      </c>
      <c r="B54" s="1344" t="s">
        <v>426</v>
      </c>
      <c r="C54" s="1344" t="s">
        <v>427</v>
      </c>
      <c r="D54" s="1315"/>
      <c r="E54" s="2260"/>
      <c r="F54" s="2260"/>
      <c r="G54" s="2259"/>
      <c r="H54" s="1315"/>
      <c r="I54" s="1315"/>
      <c r="J54" s="1315"/>
      <c r="K54" s="1315"/>
      <c r="L54" s="1340"/>
      <c r="M54" s="1316"/>
      <c r="N54" s="131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425</v>
      </c>
      <c r="B55" s="1344" t="s">
        <v>426</v>
      </c>
      <c r="C55" s="1315"/>
      <c r="D55" s="1315"/>
      <c r="E55" s="2260"/>
      <c r="F55" s="2259"/>
      <c r="G55" s="1315"/>
      <c r="H55" s="1315"/>
      <c r="I55" s="1315"/>
      <c r="J55" s="1315"/>
      <c r="K55" s="1315"/>
      <c r="L55" s="1340"/>
      <c r="M55" s="1322"/>
      <c r="N55" s="132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425</v>
      </c>
      <c r="B56" s="1344"/>
      <c r="C56" s="1344"/>
      <c r="D56" s="1344"/>
      <c r="E56" s="2259"/>
      <c r="F56" s="1344"/>
      <c r="G56" s="1344"/>
      <c r="H56" s="1344"/>
      <c r="I56" s="1344"/>
      <c r="J56" s="1344"/>
      <c r="K56" s="1344"/>
      <c r="L56" s="1347"/>
      <c r="M56" s="1322"/>
      <c r="N56" s="1322"/>
      <c r="O56" s="519"/>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70A2C-96DF-90DF-0F32-0.7BE34A4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654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655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656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657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658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661</v>
      </c>
      <c r="M7" s="538"/>
      <c r="N7" s="1367"/>
      <c r="P7" s="2258"/>
      <c r="Q7" s="2258">
        <v>1</v>
      </c>
      <c r="R7" s="1643"/>
      <c r="S7" s="2008">
        <f>$J7</f>
      </c>
      <c r="T7" s="287" t="s">
        <v>662</v>
      </c>
      <c r="U7" s="301"/>
      <c r="V7" s="2306"/>
      <c r="W7" s="2306"/>
      <c r="X7" s="2306"/>
      <c r="Y7" s="2306"/>
      <c r="Z7" s="2306"/>
      <c r="AA7" s="2306"/>
      <c r="AB7" s="2306"/>
      <c r="AC7" s="2306"/>
      <c r="AD7" s="2306"/>
      <c r="AE7" s="2306"/>
      <c r="AF7" s="2306"/>
      <c r="AG7" s="2306"/>
      <c r="AH7" s="2306"/>
      <c r="AI7" s="2306"/>
      <c r="AJ7" s="2306"/>
      <c r="AK7" s="2306"/>
      <c r="AL7" s="2306"/>
      <c r="AM7" s="2011" t="s">
        <v>663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664</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665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666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667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672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673</v>
      </c>
      <c r="P22" s="1363"/>
      <c r="Q22" s="1372"/>
      <c r="R22" s="1372"/>
      <c r="S22" s="730"/>
      <c r="T22" s="1161" t="s">
        <v>674</v>
      </c>
      <c r="AA22" s="187" t="s">
        <v>675</v>
      </c>
      <c r="AC22" s="187" t="s">
        <v>676</v>
      </c>
      <c r="AD22" s="1161" t="s">
        <v>674</v>
      </c>
      <c r="AI22" s="187" t="s">
        <v>677</v>
      </c>
      <c r="AK22" s="187" t="s">
        <v>676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678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679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680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681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682</v>
      </c>
      <c r="AD36" s="327"/>
      <c r="AE36" s="327"/>
      <c r="AF36" s="327"/>
      <c r="AG36" s="327"/>
      <c r="AH36" s="327"/>
      <c r="AI36" s="327"/>
      <c r="AJ36" s="327"/>
      <c r="AK36" s="279" t="s">
        <v>682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156">
        <v>14</v>
      </c>
    </row>
    <row customHeight="1" ht="14.699999999999998">
      <c r="Q39" s="377"/>
      <c r="R39" s="377"/>
      <c r="S39" s="2274" t="s">
        <v>87</v>
      </c>
      <c r="T39" s="2210" t="s">
        <v>683</v>
      </c>
      <c r="U39" s="302"/>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156">
        <v>14</v>
      </c>
    </row>
    <row customHeight="1" ht="35.699999999999996">
      <c r="Q40" s="377"/>
      <c r="R40" s="377"/>
      <c r="S40" s="2274"/>
      <c r="T40" s="2210"/>
      <c r="U40" s="1032"/>
      <c r="V40" s="2261" t="s">
        <v>688</v>
      </c>
      <c r="W40" s="2284"/>
      <c r="X40" s="2263" t="s">
        <v>690</v>
      </c>
      <c r="Y40" s="2264"/>
      <c r="Z40" s="2263" t="s">
        <v>691</v>
      </c>
      <c r="AA40" s="2270"/>
      <c r="AB40" s="2264"/>
      <c r="AC40" s="2279"/>
      <c r="AD40" s="2261" t="s">
        <v>705</v>
      </c>
      <c r="AE40" s="2284"/>
      <c r="AF40" s="2263" t="s">
        <v>690</v>
      </c>
      <c r="AG40" s="2264"/>
      <c r="AH40" s="2263" t="s">
        <v>691</v>
      </c>
      <c r="AI40" s="2270"/>
      <c r="AJ40" s="2264"/>
      <c r="AK40" s="2279"/>
      <c r="AL40" s="2282"/>
      <c r="AM40" s="2128"/>
      <c r="AS40" s="1156">
        <v>34</v>
      </c>
    </row>
    <row customHeight="1" ht="35.699999999999996">
      <c r="A41" s="1371"/>
      <c r="B41" s="1371" t="s">
        <v>398</v>
      </c>
      <c r="C41" s="1371" t="s">
        <v>399</v>
      </c>
      <c r="D41" s="1371" t="s">
        <v>400</v>
      </c>
      <c r="E41" s="1365" t="s">
        <v>692</v>
      </c>
      <c r="F41" s="1365" t="s">
        <v>693</v>
      </c>
      <c r="G41" s="1365" t="s">
        <v>694</v>
      </c>
      <c r="H41" s="1365" t="s">
        <v>695</v>
      </c>
      <c r="I41" s="1365" t="s">
        <v>696</v>
      </c>
      <c r="J41" s="1365" t="s">
        <v>697</v>
      </c>
      <c r="K41" s="1365" t="s">
        <v>698</v>
      </c>
      <c r="L41" s="1365" t="s">
        <v>673</v>
      </c>
      <c r="Q41" s="377"/>
      <c r="R41" s="377"/>
      <c r="S41" s="2274"/>
      <c r="T41" s="2210"/>
      <c r="U41" s="303"/>
      <c r="V41" s="2262"/>
      <c r="W41" s="2285"/>
      <c r="X41" s="1223" t="s">
        <v>699</v>
      </c>
      <c r="Y41" s="1223" t="s">
        <v>700</v>
      </c>
      <c r="Z41" s="1339" t="s">
        <v>701</v>
      </c>
      <c r="AA41" s="2271" t="s">
        <v>702</v>
      </c>
      <c r="AB41" s="2272"/>
      <c r="AC41" s="2280"/>
      <c r="AD41" s="2262"/>
      <c r="AE41" s="2285"/>
      <c r="AF41" s="1223" t="s">
        <v>699</v>
      </c>
      <c r="AG41" s="1223" t="s">
        <v>700</v>
      </c>
      <c r="AH41" s="1339" t="s">
        <v>701</v>
      </c>
      <c r="AI41" s="2271" t="s">
        <v>702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328</v>
      </c>
      <c r="T42" s="1256" t="s">
        <v>99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437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437</v>
      </c>
      <c r="B44" s="1364" t="s">
        <v>438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501"/>
      <c r="AP44" s="501" t="str">
        <f>IF(T44="","",T44)</f>
        <v>Территория действия тарифа</v>
      </c>
      <c r="AQ44" s="501"/>
      <c r="AR44" s="501"/>
      <c r="AS44" s="1156">
        <v>21</v>
      </c>
    </row>
    <row customHeight="1" ht="24">
      <c r="A45" s="1364" t="s">
        <v>437</v>
      </c>
      <c r="B45" s="1364" t="s">
        <v>438</v>
      </c>
      <c r="C45" s="1364" t="s">
        <v>439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501"/>
      <c r="AP45" s="501" t="str">
        <f>IF(T45="","",T45)</f>
        <v>Наименование системы теплоснабжения </v>
      </c>
      <c r="AQ45" s="501"/>
      <c r="AR45" s="501"/>
      <c r="AS45" s="1156">
        <v>23</v>
      </c>
    </row>
    <row customHeight="1" ht="22.049999999999997">
      <c r="A46" s="1364" t="s">
        <v>437</v>
      </c>
      <c r="B46" s="1364" t="s">
        <v>438</v>
      </c>
      <c r="C46" s="1364" t="s">
        <v>439</v>
      </c>
      <c r="D46" s="1364" t="s">
        <v>440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501"/>
      <c r="AP46" s="501" t="str">
        <f>IF(T46="","",T46)</f>
        <v>Источник тепловой энергии  </v>
      </c>
      <c r="AQ46" s="501"/>
      <c r="AR46" s="501"/>
      <c r="AS46" s="1156">
        <v>21</v>
      </c>
    </row>
    <row s="1643" customFormat="1" customHeight="1" ht="0">
      <c r="A47" s="1344" t="s">
        <v>437</v>
      </c>
      <c r="B47" s="1344" t="s">
        <v>438</v>
      </c>
      <c r="C47" s="1344" t="s">
        <v>439</v>
      </c>
      <c r="D47" s="1344" t="s">
        <v>440</v>
      </c>
      <c r="E47" s="2260"/>
      <c r="F47" s="2260"/>
      <c r="G47" s="2260"/>
      <c r="H47" s="2260"/>
      <c r="I47" s="2257" t="str">
        <f>S46&amp;".1"</f>
        <v>....1</v>
      </c>
      <c r="J47" s="1344"/>
      <c r="K47" s="1344"/>
      <c r="L47" s="1347" t="s">
        <v>658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437</v>
      </c>
      <c r="B48" s="1364" t="s">
        <v>438</v>
      </c>
      <c r="C48" s="1364" t="s">
        <v>439</v>
      </c>
      <c r="D48" s="1364" t="s">
        <v>440</v>
      </c>
      <c r="E48" s="2260"/>
      <c r="F48" s="2260"/>
      <c r="G48" s="2260"/>
      <c r="H48" s="2260"/>
      <c r="I48" s="2287"/>
      <c r="J48" s="2257" t="str">
        <f>S46&amp;".1"</f>
        <v>....1</v>
      </c>
      <c r="K48" s="1364"/>
      <c r="L48" s="1365" t="s">
        <v>661</v>
      </c>
      <c r="P48" s="2258"/>
      <c r="Q48" s="2258">
        <v>1</v>
      </c>
      <c r="R48" s="358"/>
      <c r="S48" s="1337" t="str">
        <f>$J48</f>
        <v>....1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501"/>
      <c r="AP48" s="501" t="str">
        <f>IF(T48="","",T48)</f>
        <v>Группа потребителей</v>
      </c>
      <c r="AQ48" s="501"/>
      <c r="AR48" s="501"/>
      <c r="AS48" s="1156">
        <v>21</v>
      </c>
    </row>
    <row customHeight="1" ht="22.049999999999997">
      <c r="A49" s="1364" t="s">
        <v>437</v>
      </c>
      <c r="B49" s="1364" t="s">
        <v>438</v>
      </c>
      <c r="C49" s="1364" t="s">
        <v>439</v>
      </c>
      <c r="D49" s="1364" t="s">
        <v>440</v>
      </c>
      <c r="E49" s="2260"/>
      <c r="F49" s="2260"/>
      <c r="G49" s="2260"/>
      <c r="H49" s="2260"/>
      <c r="I49" s="2287"/>
      <c r="J49" s="2287"/>
      <c r="K49" s="2257" t="str">
        <f>J48&amp;".1"</f>
        <v>....1.1</v>
      </c>
      <c r="L49" s="1365" t="s">
        <v>664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706</v>
      </c>
      <c r="AN49" s="512">
        <f>STRCHECKDATE(V50:AL50)</f>
      </c>
      <c r="AO49" s="501"/>
      <c r="AP49" s="501" t="str">
        <f>IF(T49="","",T49)</f>
        <v/>
      </c>
      <c r="AQ49" s="501"/>
      <c r="AR49" s="501"/>
      <c r="AS49" s="1156">
        <v>21</v>
      </c>
    </row>
    <row customHeight="1" ht="1.05">
      <c r="A50" s="1364" t="s">
        <v>437</v>
      </c>
      <c r="B50" s="1364" t="s">
        <v>438</v>
      </c>
      <c r="C50" s="1364" t="s">
        <v>439</v>
      </c>
      <c r="D50" s="1364" t="s">
        <v>440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437</v>
      </c>
      <c r="B51" s="1364" t="s">
        <v>438</v>
      </c>
      <c r="C51" s="1364" t="s">
        <v>439</v>
      </c>
      <c r="D51" s="1364" t="s">
        <v>440</v>
      </c>
      <c r="E51" s="2260"/>
      <c r="F51" s="2260"/>
      <c r="G51" s="2260"/>
      <c r="H51" s="2260"/>
      <c r="I51" s="2287"/>
      <c r="J51" s="2257"/>
      <c r="K51" s="1364"/>
      <c r="L51" s="1365"/>
      <c r="P51" s="2258"/>
      <c r="Q51" s="2258"/>
      <c r="R51" s="357"/>
      <c r="S51" s="1279"/>
      <c r="T51" s="288" t="s">
        <v>666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437</v>
      </c>
      <c r="B52" s="1364" t="s">
        <v>438</v>
      </c>
      <c r="C52" s="1364" t="s">
        <v>439</v>
      </c>
      <c r="D52" s="1364" t="s">
        <v>440</v>
      </c>
      <c r="E52" s="2260"/>
      <c r="F52" s="2260"/>
      <c r="G52" s="2260"/>
      <c r="H52" s="2260"/>
      <c r="I52" s="2257"/>
      <c r="J52" s="1364"/>
      <c r="K52" s="1364"/>
      <c r="L52" s="1365"/>
      <c r="P52" s="2258"/>
      <c r="Q52" s="1332"/>
      <c r="R52" s="357"/>
      <c r="S52" s="1279"/>
      <c r="T52" s="366" t="s">
        <v>667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437</v>
      </c>
      <c r="B53" s="1364" t="s">
        <v>438</v>
      </c>
      <c r="C53" s="1364" t="s">
        <v>439</v>
      </c>
      <c r="D53" s="1364" t="s">
        <v>440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437</v>
      </c>
      <c r="B54" s="1344" t="s">
        <v>438</v>
      </c>
      <c r="C54" s="1344" t="s">
        <v>439</v>
      </c>
      <c r="D54" s="1315"/>
      <c r="E54" s="2260"/>
      <c r="F54" s="2260"/>
      <c r="G54" s="2259"/>
      <c r="H54" s="1315"/>
      <c r="I54" s="1315"/>
      <c r="J54" s="1315"/>
      <c r="K54" s="1315"/>
      <c r="L54" s="1340"/>
      <c r="M54" s="1316"/>
      <c r="N54" s="131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437</v>
      </c>
      <c r="B55" s="1344" t="s">
        <v>438</v>
      </c>
      <c r="C55" s="1315"/>
      <c r="D55" s="1315"/>
      <c r="E55" s="2260"/>
      <c r="F55" s="2259"/>
      <c r="G55" s="1315"/>
      <c r="H55" s="1315"/>
      <c r="I55" s="1315"/>
      <c r="J55" s="1315"/>
      <c r="K55" s="1315"/>
      <c r="L55" s="1340"/>
      <c r="M55" s="1322"/>
      <c r="N55" s="132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437</v>
      </c>
      <c r="B56" s="1344"/>
      <c r="C56" s="1344"/>
      <c r="D56" s="1344"/>
      <c r="E56" s="2259"/>
      <c r="F56" s="1344"/>
      <c r="G56" s="1344"/>
      <c r="H56" s="1344"/>
      <c r="I56" s="1344"/>
      <c r="J56" s="1344"/>
      <c r="K56" s="1344"/>
      <c r="L56" s="1347"/>
      <c r="M56" s="1322"/>
      <c r="N56" s="1322"/>
      <c r="O56" s="519"/>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0BC75-EC59-B08E-6FBD-0.1EEA63E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386</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651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652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653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654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655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656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657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658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661</v>
      </c>
      <c r="M7" s="538"/>
      <c r="N7" s="1367"/>
      <c r="P7" s="2258"/>
      <c r="Q7" s="2258">
        <v>1</v>
      </c>
      <c r="R7" s="358"/>
      <c r="S7" s="1337">
        <f>$J7</f>
      </c>
      <c r="T7" s="287" t="s">
        <v>662</v>
      </c>
      <c r="U7" s="301"/>
      <c r="V7" s="2246"/>
      <c r="W7" s="2247"/>
      <c r="X7" s="2247"/>
      <c r="Y7" s="2247"/>
      <c r="Z7" s="2247"/>
      <c r="AA7" s="2247"/>
      <c r="AB7" s="2247"/>
      <c r="AC7" s="2248"/>
      <c r="AD7" s="2246"/>
      <c r="AE7" s="2247"/>
      <c r="AF7" s="2247"/>
      <c r="AG7" s="2247"/>
      <c r="AH7" s="2247"/>
      <c r="AI7" s="2247"/>
      <c r="AJ7" s="2247"/>
      <c r="AK7" s="2247"/>
      <c r="AL7" s="2248"/>
      <c r="AM7" s="1259" t="s">
        <v>663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664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665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666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667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669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670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671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672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673</v>
      </c>
      <c r="P22" s="1363"/>
      <c r="Q22" s="1372"/>
      <c r="R22" s="1372"/>
      <c r="S22" s="730"/>
      <c r="T22" s="1161" t="s">
        <v>674</v>
      </c>
      <c r="AA22" s="187" t="s">
        <v>675</v>
      </c>
      <c r="AC22" s="187" t="s">
        <v>676</v>
      </c>
      <c r="AD22" s="1161" t="s">
        <v>674</v>
      </c>
      <c r="AI22" s="187" t="s">
        <v>677</v>
      </c>
      <c r="AK22" s="187" t="s">
        <v>676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ГУП "Белоблводоканал"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678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679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680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681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682</v>
      </c>
      <c r="AD36" s="327"/>
      <c r="AE36" s="327"/>
      <c r="AF36" s="327"/>
      <c r="AG36" s="327"/>
      <c r="AH36" s="327"/>
      <c r="AI36" s="327"/>
      <c r="AJ36" s="327"/>
      <c r="AK36" s="279" t="s">
        <v>682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555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556</v>
      </c>
      <c r="AS38" s="1156">
        <v>14</v>
      </c>
    </row>
    <row customHeight="1" ht="14.699999999999998">
      <c r="Q39" s="377"/>
      <c r="R39" s="377"/>
      <c r="S39" s="2274" t="s">
        <v>87</v>
      </c>
      <c r="T39" s="2210" t="s">
        <v>683</v>
      </c>
      <c r="U39" s="302"/>
      <c r="V39" s="2275" t="s">
        <v>684</v>
      </c>
      <c r="W39" s="2276"/>
      <c r="X39" s="2276"/>
      <c r="Y39" s="2276"/>
      <c r="Z39" s="2276"/>
      <c r="AA39" s="2276"/>
      <c r="AB39" s="2277"/>
      <c r="AC39" s="2278" t="s">
        <v>685</v>
      </c>
      <c r="AD39" s="2275" t="s">
        <v>684</v>
      </c>
      <c r="AE39" s="2276"/>
      <c r="AF39" s="2276"/>
      <c r="AG39" s="2276"/>
      <c r="AH39" s="2276"/>
      <c r="AI39" s="2276"/>
      <c r="AJ39" s="2277"/>
      <c r="AK39" s="2278" t="s">
        <v>686</v>
      </c>
      <c r="AL39" s="2281" t="s">
        <v>687</v>
      </c>
      <c r="AM39" s="2128"/>
      <c r="AS39" s="1156">
        <v>14</v>
      </c>
    </row>
    <row customHeight="1" ht="35.699999999999996">
      <c r="Q40" s="377"/>
      <c r="R40" s="377"/>
      <c r="S40" s="2274"/>
      <c r="T40" s="2210"/>
      <c r="U40" s="1032"/>
      <c r="V40" s="2261" t="s">
        <v>688</v>
      </c>
      <c r="W40" s="2284"/>
      <c r="X40" s="2263" t="s">
        <v>690</v>
      </c>
      <c r="Y40" s="2264"/>
      <c r="Z40" s="2263" t="s">
        <v>691</v>
      </c>
      <c r="AA40" s="2270"/>
      <c r="AB40" s="2264"/>
      <c r="AC40" s="2279"/>
      <c r="AD40" s="2261" t="s">
        <v>705</v>
      </c>
      <c r="AE40" s="2284"/>
      <c r="AF40" s="2263" t="s">
        <v>690</v>
      </c>
      <c r="AG40" s="2264"/>
      <c r="AH40" s="2263" t="s">
        <v>691</v>
      </c>
      <c r="AI40" s="2270"/>
      <c r="AJ40" s="2264"/>
      <c r="AK40" s="2279"/>
      <c r="AL40" s="2282"/>
      <c r="AM40" s="2128"/>
      <c r="AS40" s="1156">
        <v>34</v>
      </c>
    </row>
    <row customHeight="1" ht="35.699999999999996">
      <c r="A41" s="1371"/>
      <c r="B41" s="1371" t="s">
        <v>398</v>
      </c>
      <c r="C41" s="1371" t="s">
        <v>399</v>
      </c>
      <c r="D41" s="1371" t="s">
        <v>400</v>
      </c>
      <c r="E41" s="1365" t="s">
        <v>692</v>
      </c>
      <c r="F41" s="1365" t="s">
        <v>693</v>
      </c>
      <c r="G41" s="1365" t="s">
        <v>694</v>
      </c>
      <c r="H41" s="1365" t="s">
        <v>695</v>
      </c>
      <c r="I41" s="1365" t="s">
        <v>696</v>
      </c>
      <c r="J41" s="1365" t="s">
        <v>697</v>
      </c>
      <c r="K41" s="1365" t="s">
        <v>698</v>
      </c>
      <c r="L41" s="1365" t="s">
        <v>673</v>
      </c>
      <c r="Q41" s="377"/>
      <c r="R41" s="377"/>
      <c r="S41" s="2274"/>
      <c r="T41" s="2210"/>
      <c r="U41" s="303"/>
      <c r="V41" s="2262"/>
      <c r="W41" s="2285"/>
      <c r="X41" s="1223" t="s">
        <v>699</v>
      </c>
      <c r="Y41" s="1223" t="s">
        <v>700</v>
      </c>
      <c r="Z41" s="1339" t="s">
        <v>701</v>
      </c>
      <c r="AA41" s="2271" t="s">
        <v>702</v>
      </c>
      <c r="AB41" s="2272"/>
      <c r="AC41" s="2280"/>
      <c r="AD41" s="2262"/>
      <c r="AE41" s="2285"/>
      <c r="AF41" s="1223" t="s">
        <v>699</v>
      </c>
      <c r="AG41" s="1223" t="s">
        <v>700</v>
      </c>
      <c r="AH41" s="1339" t="s">
        <v>701</v>
      </c>
      <c r="AI41" s="2271" t="s">
        <v>702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328</v>
      </c>
      <c r="T42" s="1256" t="s">
        <v>99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443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386</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443</v>
      </c>
      <c r="B44" s="1364" t="s">
        <v>444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652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653</v>
      </c>
      <c r="AO44" s="501"/>
      <c r="AP44" s="501" t="str">
        <f>IF(T44="","",T44)</f>
        <v>Территория действия тарифа</v>
      </c>
      <c r="AQ44" s="501"/>
      <c r="AR44" s="501"/>
      <c r="AS44" s="1156">
        <v>21</v>
      </c>
    </row>
    <row customHeight="1" ht="24">
      <c r="A45" s="1364" t="s">
        <v>443</v>
      </c>
      <c r="B45" s="1364" t="s">
        <v>444</v>
      </c>
      <c r="C45" s="1364" t="s">
        <v>445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654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655</v>
      </c>
      <c r="AO45" s="501"/>
      <c r="AP45" s="501" t="str">
        <f>IF(T45="","",T45)</f>
        <v>Наименование системы теплоснабжения </v>
      </c>
      <c r="AQ45" s="501"/>
      <c r="AR45" s="501"/>
      <c r="AS45" s="1156">
        <v>23</v>
      </c>
    </row>
    <row customHeight="1" ht="22.049999999999997">
      <c r="A46" s="1364" t="s">
        <v>443</v>
      </c>
      <c r="B46" s="1364" t="s">
        <v>444</v>
      </c>
      <c r="C46" s="1364" t="s">
        <v>445</v>
      </c>
      <c r="D46" s="1364" t="s">
        <v>446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656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657</v>
      </c>
      <c r="AO46" s="501"/>
      <c r="AP46" s="501" t="str">
        <f>IF(T46="","",T46)</f>
        <v>Источник тепловой энергии  </v>
      </c>
      <c r="AQ46" s="501"/>
      <c r="AR46" s="501"/>
      <c r="AS46" s="1156">
        <v>21</v>
      </c>
    </row>
    <row s="1643" customFormat="1" customHeight="1" ht="0">
      <c r="A47" s="1344" t="s">
        <v>443</v>
      </c>
      <c r="B47" s="1344" t="s">
        <v>444</v>
      </c>
      <c r="C47" s="1344" t="s">
        <v>445</v>
      </c>
      <c r="D47" s="1344" t="s">
        <v>446</v>
      </c>
      <c r="E47" s="2260"/>
      <c r="F47" s="2260"/>
      <c r="G47" s="2260"/>
      <c r="H47" s="2260"/>
      <c r="I47" s="2257" t="str">
        <f>S46&amp;".1"</f>
        <v>....1</v>
      </c>
      <c r="J47" s="1344"/>
      <c r="K47" s="1344"/>
      <c r="L47" s="1347" t="s">
        <v>658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443</v>
      </c>
      <c r="B48" s="1364" t="s">
        <v>444</v>
      </c>
      <c r="C48" s="1364" t="s">
        <v>445</v>
      </c>
      <c r="D48" s="1364" t="s">
        <v>446</v>
      </c>
      <c r="E48" s="2260"/>
      <c r="F48" s="2260"/>
      <c r="G48" s="2260"/>
      <c r="H48" s="2260"/>
      <c r="I48" s="2287"/>
      <c r="J48" s="2257" t="str">
        <f>S46&amp;".1"</f>
        <v>....1</v>
      </c>
      <c r="K48" s="1364"/>
      <c r="L48" s="1365" t="s">
        <v>661</v>
      </c>
      <c r="P48" s="2258"/>
      <c r="Q48" s="2258">
        <v>1</v>
      </c>
      <c r="R48" s="358"/>
      <c r="S48" s="1337" t="str">
        <f>$J48</f>
        <v>....1</v>
      </c>
      <c r="T48" s="287" t="s">
        <v>662</v>
      </c>
      <c r="U48" s="301"/>
      <c r="V48" s="2246"/>
      <c r="W48" s="2247"/>
      <c r="X48" s="2247"/>
      <c r="Y48" s="2247"/>
      <c r="Z48" s="2247"/>
      <c r="AA48" s="2247"/>
      <c r="AB48" s="2247"/>
      <c r="AC48" s="2248"/>
      <c r="AD48" s="2246"/>
      <c r="AE48" s="2247"/>
      <c r="AF48" s="2247"/>
      <c r="AG48" s="2247"/>
      <c r="AH48" s="2247"/>
      <c r="AI48" s="2247"/>
      <c r="AJ48" s="2247"/>
      <c r="AK48" s="2247"/>
      <c r="AL48" s="2248"/>
      <c r="AM48" s="1259" t="s">
        <v>663</v>
      </c>
      <c r="AO48" s="501"/>
      <c r="AP48" s="501" t="str">
        <f>IF(T48="","",T48)</f>
        <v>Группа потребителей</v>
      </c>
      <c r="AQ48" s="501"/>
      <c r="AR48" s="501"/>
      <c r="AS48" s="1156">
        <v>21</v>
      </c>
    </row>
    <row customHeight="1" ht="22.049999999999997">
      <c r="A49" s="1364" t="s">
        <v>443</v>
      </c>
      <c r="B49" s="1364" t="s">
        <v>444</v>
      </c>
      <c r="C49" s="1364" t="s">
        <v>445</v>
      </c>
      <c r="D49" s="1364" t="s">
        <v>446</v>
      </c>
      <c r="E49" s="2260"/>
      <c r="F49" s="2260"/>
      <c r="G49" s="2260"/>
      <c r="H49" s="2260"/>
      <c r="I49" s="2287"/>
      <c r="J49" s="2287"/>
      <c r="K49" s="2257" t="str">
        <f>J48&amp;".1"</f>
        <v>....1.1</v>
      </c>
      <c r="L49" s="1365" t="s">
        <v>664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706</v>
      </c>
      <c r="AN49" s="512">
        <f>STRCHECKDATE(V50:AL50)</f>
      </c>
      <c r="AO49" s="501"/>
      <c r="AP49" s="501" t="str">
        <f>IF(T49="","",T49)</f>
        <v/>
      </c>
      <c r="AQ49" s="501"/>
      <c r="AR49" s="501"/>
      <c r="AS49" s="1156">
        <v>21</v>
      </c>
    </row>
    <row customHeight="1" ht="0">
      <c r="A50" s="1364" t="s">
        <v>443</v>
      </c>
      <c r="B50" s="1364" t="s">
        <v>444</v>
      </c>
      <c r="C50" s="1364" t="s">
        <v>445</v>
      </c>
      <c r="D50" s="1364" t="s">
        <v>446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443</v>
      </c>
      <c r="B51" s="1364" t="s">
        <v>444</v>
      </c>
      <c r="C51" s="1364" t="s">
        <v>445</v>
      </c>
      <c r="D51" s="1364" t="s">
        <v>446</v>
      </c>
      <c r="E51" s="2260"/>
      <c r="F51" s="2260"/>
      <c r="G51" s="2260"/>
      <c r="H51" s="2260"/>
      <c r="I51" s="2287"/>
      <c r="J51" s="2257"/>
      <c r="K51" s="1364"/>
      <c r="L51" s="1365"/>
      <c r="P51" s="2258"/>
      <c r="Q51" s="2258"/>
      <c r="R51" s="357"/>
      <c r="S51" s="1279"/>
      <c r="T51" s="288" t="s">
        <v>666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443</v>
      </c>
      <c r="B52" s="1364" t="s">
        <v>444</v>
      </c>
      <c r="C52" s="1364" t="s">
        <v>445</v>
      </c>
      <c r="D52" s="1364" t="s">
        <v>446</v>
      </c>
      <c r="E52" s="2260"/>
      <c r="F52" s="2260"/>
      <c r="G52" s="2260"/>
      <c r="H52" s="2260"/>
      <c r="I52" s="2257"/>
      <c r="J52" s="1364"/>
      <c r="K52" s="1364"/>
      <c r="L52" s="1365"/>
      <c r="P52" s="2258"/>
      <c r="Q52" s="1332"/>
      <c r="R52" s="357"/>
      <c r="S52" s="1279"/>
      <c r="T52" s="366" t="s">
        <v>667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443</v>
      </c>
      <c r="B53" s="1364" t="s">
        <v>444</v>
      </c>
      <c r="C53" s="1364" t="s">
        <v>445</v>
      </c>
      <c r="D53" s="1364" t="s">
        <v>446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443</v>
      </c>
      <c r="B54" s="1344" t="s">
        <v>444</v>
      </c>
      <c r="C54" s="1344" t="s">
        <v>445</v>
      </c>
      <c r="D54" s="1315"/>
      <c r="E54" s="2260"/>
      <c r="F54" s="2260"/>
      <c r="G54" s="2259"/>
      <c r="H54" s="1315"/>
      <c r="I54" s="1315"/>
      <c r="J54" s="1315"/>
      <c r="K54" s="1315"/>
      <c r="L54" s="1340"/>
      <c r="M54" s="1316"/>
      <c r="N54" s="1316"/>
      <c r="P54" s="1317"/>
      <c r="Q54" s="1318"/>
      <c r="R54" s="1317"/>
      <c r="S54" s="1323"/>
      <c r="T54" s="1326" t="s">
        <v>669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443</v>
      </c>
      <c r="B55" s="1344" t="s">
        <v>444</v>
      </c>
      <c r="C55" s="1315"/>
      <c r="D55" s="1315"/>
      <c r="E55" s="2260"/>
      <c r="F55" s="2259"/>
      <c r="G55" s="1315"/>
      <c r="H55" s="1315"/>
      <c r="I55" s="1315"/>
      <c r="J55" s="1315"/>
      <c r="K55" s="1315"/>
      <c r="L55" s="1340"/>
      <c r="M55" s="1322"/>
      <c r="N55" s="1322"/>
      <c r="P55" s="1317"/>
      <c r="Q55" s="1318"/>
      <c r="R55" s="1317"/>
      <c r="S55" s="1323"/>
      <c r="T55" s="1326" t="s">
        <v>670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443</v>
      </c>
      <c r="B56" s="1344"/>
      <c r="C56" s="1344"/>
      <c r="D56" s="1344"/>
      <c r="E56" s="2259"/>
      <c r="F56" s="1344"/>
      <c r="G56" s="1344"/>
      <c r="H56" s="1344"/>
      <c r="I56" s="1344"/>
      <c r="J56" s="1344"/>
      <c r="K56" s="1344"/>
      <c r="L56" s="1347"/>
      <c r="M56" s="1322"/>
      <c r="N56" s="1322"/>
      <c r="O56" s="519"/>
      <c r="P56" s="381"/>
      <c r="Q56" s="1345"/>
      <c r="R56" s="381"/>
      <c r="S56" s="1323"/>
      <c r="T56" s="1326" t="s">
        <v>671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703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07426-ABDF-3A9E-7C67-0.754A284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386</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651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652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653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654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655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656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657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658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661</v>
      </c>
      <c r="N7" s="510"/>
      <c r="O7" s="328"/>
      <c r="Q7" s="2258"/>
      <c r="R7" s="2258">
        <v>1</v>
      </c>
      <c r="S7" s="519"/>
      <c r="T7" s="358"/>
      <c r="U7" s="1337">
        <f>$J7</f>
      </c>
      <c r="V7" s="287" t="s">
        <v>662</v>
      </c>
      <c r="W7" s="301"/>
      <c r="X7" s="2246"/>
      <c r="Y7" s="2247"/>
      <c r="Z7" s="2247"/>
      <c r="AA7" s="2247"/>
      <c r="AB7" s="2247"/>
      <c r="AC7" s="2236"/>
      <c r="AD7" s="2236"/>
      <c r="AE7" s="2236"/>
      <c r="AF7" s="2309"/>
      <c r="AG7" s="2246"/>
      <c r="AH7" s="2247"/>
      <c r="AI7" s="2247"/>
      <c r="AJ7" s="2247"/>
      <c r="AK7" s="2247"/>
      <c r="AL7" s="2247"/>
      <c r="AM7" s="2247"/>
      <c r="AN7" s="2247"/>
      <c r="AO7" s="2247"/>
      <c r="AP7" s="2248"/>
      <c r="AQ7" s="1259" t="s">
        <v>663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664</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707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708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709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666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667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669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670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671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672</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673</v>
      </c>
      <c r="Q26" s="1363"/>
      <c r="R26" s="1372"/>
      <c r="S26" s="1372"/>
      <c r="T26" s="1372"/>
      <c r="U26" s="730"/>
      <c r="V26" s="1161" t="s">
        <v>674</v>
      </c>
      <c r="AD26" s="187" t="s">
        <v>675</v>
      </c>
      <c r="AF26" s="187" t="s">
        <v>676</v>
      </c>
      <c r="AG26" s="1161" t="s">
        <v>674</v>
      </c>
      <c r="AM26" s="187" t="s">
        <v>677</v>
      </c>
      <c r="AO26" s="187" t="s">
        <v>676</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ГУП "Белоблводоканал"</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678</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679</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680</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681</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682</v>
      </c>
      <c r="AG40" s="327"/>
      <c r="AH40" s="327"/>
      <c r="AI40" s="327"/>
      <c r="AJ40" s="327"/>
      <c r="AK40" s="327"/>
      <c r="AL40" s="327"/>
      <c r="AM40" s="327"/>
      <c r="AN40" s="327"/>
      <c r="AO40" s="279" t="s">
        <v>682</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555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556</v>
      </c>
      <c r="AW42" s="1156">
        <v>14</v>
      </c>
    </row>
    <row customHeight="1" ht="14.699999999999998">
      <c r="R43" s="377"/>
      <c r="S43" s="377"/>
      <c r="T43" s="377"/>
      <c r="U43" s="2274" t="s">
        <v>87</v>
      </c>
      <c r="V43" s="2210" t="s">
        <v>683</v>
      </c>
      <c r="W43" s="302"/>
      <c r="X43" s="2275" t="s">
        <v>684</v>
      </c>
      <c r="Y43" s="2292"/>
      <c r="Z43" s="2292"/>
      <c r="AA43" s="2292"/>
      <c r="AB43" s="2292"/>
      <c r="AC43" s="2276"/>
      <c r="AD43" s="2276"/>
      <c r="AE43" s="2277"/>
      <c r="AF43" s="2278" t="s">
        <v>685</v>
      </c>
      <c r="AG43" s="2275" t="s">
        <v>684</v>
      </c>
      <c r="AH43" s="2292"/>
      <c r="AI43" s="2292"/>
      <c r="AJ43" s="2292"/>
      <c r="AK43" s="2292"/>
      <c r="AL43" s="2276"/>
      <c r="AM43" s="2276"/>
      <c r="AN43" s="2277"/>
      <c r="AO43" s="2278" t="s">
        <v>686</v>
      </c>
      <c r="AP43" s="2281" t="s">
        <v>687</v>
      </c>
      <c r="AQ43" s="2128"/>
      <c r="AW43" s="1156">
        <v>14</v>
      </c>
    </row>
    <row customHeight="1" ht="35.699999999999996">
      <c r="R44" s="377"/>
      <c r="S44" s="377"/>
      <c r="T44" s="377"/>
      <c r="U44" s="2274"/>
      <c r="V44" s="2210"/>
      <c r="W44" s="1032"/>
      <c r="X44" s="2295" t="s">
        <v>710</v>
      </c>
      <c r="Y44" s="2313" t="s">
        <v>711</v>
      </c>
      <c r="Z44" s="2313"/>
      <c r="AA44" s="2313"/>
      <c r="AB44" s="2313"/>
      <c r="AC44" s="2295" t="s">
        <v>691</v>
      </c>
      <c r="AD44" s="2612"/>
      <c r="AE44" s="2315"/>
      <c r="AF44" s="2279"/>
      <c r="AG44" s="2295" t="s">
        <v>710</v>
      </c>
      <c r="AH44" s="2313" t="s">
        <v>711</v>
      </c>
      <c r="AI44" s="2313"/>
      <c r="AJ44" s="2313"/>
      <c r="AK44" s="2313"/>
      <c r="AL44" s="2295" t="s">
        <v>691</v>
      </c>
      <c r="AM44" s="2612"/>
      <c r="AN44" s="2315"/>
      <c r="AO44" s="2279"/>
      <c r="AP44" s="2282"/>
      <c r="AQ44" s="2128"/>
      <c r="AW44" s="1156">
        <v>34</v>
      </c>
    </row>
    <row customHeight="1" ht="14.699999999999998">
      <c r="R45" s="377"/>
      <c r="S45" s="377"/>
      <c r="T45" s="377"/>
      <c r="U45" s="2274"/>
      <c r="V45" s="2210"/>
      <c r="W45" s="1032"/>
      <c r="X45" s="2326"/>
      <c r="Y45" s="2318" t="s">
        <v>712</v>
      </c>
      <c r="Z45" s="2271" t="s">
        <v>713</v>
      </c>
      <c r="AA45" s="2321"/>
      <c r="AB45" s="2272"/>
      <c r="AC45" s="2296"/>
      <c r="AD45" s="2613"/>
      <c r="AE45" s="2317"/>
      <c r="AF45" s="2279"/>
      <c r="AG45" s="2326"/>
      <c r="AH45" s="2318" t="s">
        <v>712</v>
      </c>
      <c r="AI45" s="2271" t="s">
        <v>713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714</v>
      </c>
      <c r="AA46" s="2271" t="s">
        <v>715</v>
      </c>
      <c r="AB46" s="2272"/>
      <c r="AC46" s="2318" t="s">
        <v>701</v>
      </c>
      <c r="AD46" s="2322" t="s">
        <v>702</v>
      </c>
      <c r="AE46" s="2323"/>
      <c r="AF46" s="2279"/>
      <c r="AG46" s="2326"/>
      <c r="AH46" s="2319"/>
      <c r="AI46" s="2318" t="s">
        <v>714</v>
      </c>
      <c r="AJ46" s="2271" t="s">
        <v>715</v>
      </c>
      <c r="AK46" s="2272"/>
      <c r="AL46" s="2318" t="s">
        <v>701</v>
      </c>
      <c r="AM46" s="2322" t="s">
        <v>702</v>
      </c>
      <c r="AN46" s="2323"/>
      <c r="AO46" s="2279"/>
      <c r="AP46" s="2282"/>
      <c r="AQ46" s="2128"/>
      <c r="AW46" s="1156">
        <v>26</v>
      </c>
    </row>
    <row customHeight="1" ht="65.25">
      <c r="A47" s="1260"/>
      <c r="B47" s="1260" t="s">
        <v>398</v>
      </c>
      <c r="C47" s="1260" t="s">
        <v>399</v>
      </c>
      <c r="D47" s="1260" t="s">
        <v>400</v>
      </c>
      <c r="E47" s="1311" t="s">
        <v>692</v>
      </c>
      <c r="F47" s="1311" t="s">
        <v>693</v>
      </c>
      <c r="G47" s="1311" t="s">
        <v>694</v>
      </c>
      <c r="H47" s="1311" t="s">
        <v>695</v>
      </c>
      <c r="I47" s="1311" t="s">
        <v>696</v>
      </c>
      <c r="J47" s="1311" t="s">
        <v>697</v>
      </c>
      <c r="K47" s="1311" t="s">
        <v>698</v>
      </c>
      <c r="L47" s="1311" t="s">
        <v>716</v>
      </c>
      <c r="M47" s="1311" t="s">
        <v>673</v>
      </c>
      <c r="R47" s="377"/>
      <c r="S47" s="377"/>
      <c r="T47" s="377"/>
      <c r="U47" s="2274"/>
      <c r="V47" s="2210"/>
      <c r="W47" s="303"/>
      <c r="X47" s="2296"/>
      <c r="Y47" s="2320"/>
      <c r="Z47" s="2320"/>
      <c r="AA47" s="1223" t="s">
        <v>717</v>
      </c>
      <c r="AB47" s="1223" t="s">
        <v>718</v>
      </c>
      <c r="AC47" s="2320"/>
      <c r="AD47" s="2324"/>
      <c r="AE47" s="2325"/>
      <c r="AF47" s="2280"/>
      <c r="AG47" s="2296"/>
      <c r="AH47" s="2320"/>
      <c r="AI47" s="2320"/>
      <c r="AJ47" s="1223" t="s">
        <v>717</v>
      </c>
      <c r="AK47" s="1223" t="s">
        <v>718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328</v>
      </c>
      <c r="V48" s="1256" t="s">
        <v>99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431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386</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431</v>
      </c>
      <c r="B50" s="1268" t="s">
        <v>432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652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653</v>
      </c>
      <c r="AS50" s="501"/>
      <c r="AT50" s="501" t="str">
        <f>IF(V50="","",V50)</f>
        <v>Территория действия тарифа</v>
      </c>
      <c r="AU50" s="501"/>
      <c r="AV50" s="501"/>
      <c r="AW50" s="1156">
        <v>21</v>
      </c>
    </row>
    <row customHeight="1" ht="24">
      <c r="A51" s="1268" t="s">
        <v>431</v>
      </c>
      <c r="B51" s="1268" t="s">
        <v>432</v>
      </c>
      <c r="C51" s="1268" t="s">
        <v>433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654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655</v>
      </c>
      <c r="AS51" s="501"/>
      <c r="AT51" s="501" t="str">
        <f>IF(V51="","",V51)</f>
        <v>Наименование системы теплоснабжения </v>
      </c>
      <c r="AU51" s="501"/>
      <c r="AV51" s="501"/>
      <c r="AW51" s="1156">
        <v>23</v>
      </c>
    </row>
    <row customHeight="1" ht="22.049999999999997">
      <c r="A52" s="1268" t="s">
        <v>431</v>
      </c>
      <c r="B52" s="1268" t="s">
        <v>432</v>
      </c>
      <c r="C52" s="1268" t="s">
        <v>433</v>
      </c>
      <c r="D52" s="1268" t="s">
        <v>434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656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657</v>
      </c>
      <c r="AS52" s="501"/>
      <c r="AT52" s="501" t="str">
        <f>IF(V52="","",V52)</f>
        <v>Источник тепловой энергии  </v>
      </c>
      <c r="AU52" s="501"/>
      <c r="AV52" s="501"/>
      <c r="AW52" s="1156">
        <v>21</v>
      </c>
    </row>
    <row s="1643" customFormat="1" customHeight="1" ht="0">
      <c r="A53" s="1376" t="s">
        <v>431</v>
      </c>
      <c r="B53" s="1376" t="s">
        <v>432</v>
      </c>
      <c r="C53" s="1376" t="s">
        <v>433</v>
      </c>
      <c r="D53" s="1376" t="s">
        <v>434</v>
      </c>
      <c r="E53" s="2291"/>
      <c r="F53" s="2291"/>
      <c r="G53" s="2291"/>
      <c r="H53" s="2312"/>
      <c r="I53" s="2128" t="str">
        <f>U52&amp;".1"</f>
        <v>....1</v>
      </c>
      <c r="J53" s="1376"/>
      <c r="K53" s="1376"/>
      <c r="L53" s="1376"/>
      <c r="M53" s="1382" t="s">
        <v>658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431</v>
      </c>
      <c r="B54" s="1268" t="s">
        <v>432</v>
      </c>
      <c r="C54" s="1268" t="s">
        <v>433</v>
      </c>
      <c r="D54" s="1268" t="s">
        <v>434</v>
      </c>
      <c r="E54" s="2291"/>
      <c r="F54" s="2291"/>
      <c r="G54" s="2291"/>
      <c r="H54" s="2312"/>
      <c r="I54" s="2102"/>
      <c r="J54" s="2128" t="str">
        <f>I53&amp;".1"</f>
        <v>....1.1</v>
      </c>
      <c r="K54" s="1268"/>
      <c r="L54" s="1268"/>
      <c r="M54" s="1311" t="s">
        <v>661</v>
      </c>
      <c r="Q54" s="2258"/>
      <c r="R54" s="2258">
        <v>1</v>
      </c>
      <c r="S54" s="519"/>
      <c r="T54" s="358"/>
      <c r="U54" s="1337" t="str">
        <f>$J54</f>
        <v>....1.1</v>
      </c>
      <c r="V54" s="287" t="s">
        <v>662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663</v>
      </c>
      <c r="AS54" s="501"/>
      <c r="AT54" s="501" t="str">
        <f>IF(V54="","",V54)</f>
        <v>Группа потребителей</v>
      </c>
      <c r="AU54" s="501"/>
      <c r="AV54" s="501"/>
      <c r="AW54" s="1156">
        <v>21</v>
      </c>
    </row>
    <row customHeight="1" ht="22.049999999999997">
      <c r="A55" s="1268" t="s">
        <v>431</v>
      </c>
      <c r="B55" s="1268" t="s">
        <v>432</v>
      </c>
      <c r="C55" s="1268" t="s">
        <v>433</v>
      </c>
      <c r="D55" s="1268" t="s">
        <v>434</v>
      </c>
      <c r="E55" s="2291"/>
      <c r="F55" s="2291"/>
      <c r="G55" s="2291"/>
      <c r="H55" s="2312"/>
      <c r="I55" s="2102"/>
      <c r="J55" s="2102"/>
      <c r="K55" s="2128" t="str">
        <f>J54&amp;".1"</f>
        <v>....1.1.1</v>
      </c>
      <c r="L55" s="140"/>
      <c r="M55" s="1311" t="s">
        <v>664</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707</v>
      </c>
      <c r="AR55" s="512">
        <f>STRCHECKDATE(X57:AP57)</f>
      </c>
      <c r="AS55" s="501"/>
      <c r="AT55" s="501" t="str">
        <f>IF(V55="","",V55)</f>
        <v/>
      </c>
      <c r="AU55" s="501"/>
      <c r="AV55" s="501"/>
      <c r="AW55" s="1156">
        <v>21</v>
      </c>
    </row>
    <row customHeight="1" ht="11.549999999999999">
      <c r="A56" s="1268" t="s">
        <v>431</v>
      </c>
      <c r="B56" s="1268" t="s">
        <v>432</v>
      </c>
      <c r="C56" s="1268" t="s">
        <v>433</v>
      </c>
      <c r="D56" s="1268" t="s">
        <v>434</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708</v>
      </c>
      <c r="AR56" s="512">
        <f>STRCHECKDATE(X58:AP58)</f>
      </c>
      <c r="AS56" s="501"/>
      <c r="AT56" s="501" t="str">
        <f>IF(V56="","",V56)</f>
        <v/>
      </c>
      <c r="AU56" s="501"/>
      <c r="AV56" s="501"/>
      <c r="AW56" s="1156">
        <v>11</v>
      </c>
    </row>
    <row customHeight="1" ht="0">
      <c r="A57" s="1268" t="s">
        <v>431</v>
      </c>
      <c r="B57" s="1268" t="s">
        <v>432</v>
      </c>
      <c r="C57" s="1268" t="s">
        <v>433</v>
      </c>
      <c r="D57" s="1268" t="s">
        <v>434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431</v>
      </c>
      <c r="B58" s="1268" t="s">
        <v>432</v>
      </c>
      <c r="C58" s="1268" t="s">
        <v>433</v>
      </c>
      <c r="D58" s="1268" t="s">
        <v>434</v>
      </c>
      <c r="E58" s="2291"/>
      <c r="F58" s="2291"/>
      <c r="G58" s="2291"/>
      <c r="H58" s="2312"/>
      <c r="I58" s="2102"/>
      <c r="J58" s="2102"/>
      <c r="K58" s="2128"/>
      <c r="L58" s="1268"/>
      <c r="M58" s="1311"/>
      <c r="Q58" s="2258"/>
      <c r="R58" s="2258"/>
      <c r="S58" s="1332"/>
      <c r="T58" s="357"/>
      <c r="U58" s="1279"/>
      <c r="V58" s="289" t="s">
        <v>709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431</v>
      </c>
      <c r="B59" s="1268" t="s">
        <v>432</v>
      </c>
      <c r="C59" s="1268" t="s">
        <v>433</v>
      </c>
      <c r="D59" s="1268" t="s">
        <v>434</v>
      </c>
      <c r="E59" s="2291"/>
      <c r="F59" s="2291"/>
      <c r="G59" s="2291"/>
      <c r="H59" s="2312"/>
      <c r="I59" s="2102"/>
      <c r="J59" s="2128"/>
      <c r="K59" s="1268"/>
      <c r="L59" s="1268"/>
      <c r="M59" s="1311"/>
      <c r="Q59" s="2258"/>
      <c r="R59" s="2258"/>
      <c r="S59" s="1332"/>
      <c r="T59" s="357"/>
      <c r="U59" s="1279"/>
      <c r="V59" s="288" t="s">
        <v>666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431</v>
      </c>
      <c r="B60" s="1268" t="s">
        <v>432</v>
      </c>
      <c r="C60" s="1268" t="s">
        <v>433</v>
      </c>
      <c r="D60" s="1268" t="s">
        <v>434</v>
      </c>
      <c r="E60" s="2291"/>
      <c r="F60" s="2291"/>
      <c r="G60" s="2291"/>
      <c r="H60" s="2312"/>
      <c r="I60" s="2128"/>
      <c r="J60" s="1268"/>
      <c r="K60" s="1268"/>
      <c r="L60" s="1268"/>
      <c r="M60" s="1311"/>
      <c r="Q60" s="2258"/>
      <c r="R60" s="1332"/>
      <c r="S60" s="1332"/>
      <c r="T60" s="357"/>
      <c r="U60" s="1279"/>
      <c r="V60" s="366" t="s">
        <v>667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431</v>
      </c>
      <c r="B61" s="1268" t="s">
        <v>432</v>
      </c>
      <c r="C61" s="1268" t="s">
        <v>433</v>
      </c>
      <c r="D61" s="1268" t="s">
        <v>434</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431</v>
      </c>
      <c r="B62" s="1376" t="s">
        <v>432</v>
      </c>
      <c r="C62" s="1376" t="s">
        <v>433</v>
      </c>
      <c r="D62" s="1375"/>
      <c r="E62" s="2291"/>
      <c r="F62" s="2291"/>
      <c r="G62" s="2290"/>
      <c r="H62" s="1375"/>
      <c r="I62" s="1375"/>
      <c r="J62" s="1375"/>
      <c r="K62" s="1375"/>
      <c r="L62" s="1375"/>
      <c r="M62" s="1378"/>
      <c r="N62" s="1379"/>
      <c r="O62" s="1379"/>
      <c r="P62" s="352"/>
      <c r="Q62" s="1317"/>
      <c r="R62" s="1318"/>
      <c r="S62" s="1317"/>
      <c r="T62" s="1317"/>
      <c r="U62" s="1323"/>
      <c r="V62" s="1326" t="s">
        <v>669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431</v>
      </c>
      <c r="B63" s="1376" t="s">
        <v>432</v>
      </c>
      <c r="C63" s="1375"/>
      <c r="D63" s="1375"/>
      <c r="E63" s="2291"/>
      <c r="F63" s="2290"/>
      <c r="G63" s="1375"/>
      <c r="H63" s="1375"/>
      <c r="I63" s="1375"/>
      <c r="J63" s="1375"/>
      <c r="K63" s="1375"/>
      <c r="L63" s="1375"/>
      <c r="M63" s="1378"/>
      <c r="N63" s="1380"/>
      <c r="O63" s="1380"/>
      <c r="P63" s="352"/>
      <c r="Q63" s="1317"/>
      <c r="R63" s="1318"/>
      <c r="S63" s="1317"/>
      <c r="T63" s="1317"/>
      <c r="U63" s="1323"/>
      <c r="V63" s="1326" t="s">
        <v>670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431</v>
      </c>
      <c r="B64" s="1376"/>
      <c r="C64" s="1376"/>
      <c r="D64" s="1376"/>
      <c r="E64" s="2290"/>
      <c r="F64" s="1376"/>
      <c r="G64" s="1376"/>
      <c r="H64" s="1376"/>
      <c r="I64" s="1376"/>
      <c r="J64" s="1376"/>
      <c r="K64" s="1376"/>
      <c r="L64" s="1376"/>
      <c r="M64" s="1382"/>
      <c r="N64" s="1380"/>
      <c r="O64" s="1380"/>
      <c r="P64" s="352"/>
      <c r="Q64" s="381"/>
      <c r="R64" s="1345"/>
      <c r="S64" s="381"/>
      <c r="T64" s="381"/>
      <c r="U64" s="1323"/>
      <c r="V64" s="1326" t="s">
        <v>671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703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0936D7F-4EEA-648C-0ECF-0.EAEBFF16}"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PP108.OPEN.INFO.QUARTER.VOTV.EIAS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8DB24ED-81FA-71AF-5438-0.39089345}"/>
    <hyperlink ref="H17" location="Титульный!H9" display="Как заполнить?" tooltip="Помощь по работе с полями отчётной формы" xr:uid="{DAEB36AA-DACC-9349-2B03-0.C4A04072}"/>
    <hyperlink ref="H39" location="Титульный!H9" display="Как заполнить?" tooltip="Помощь по работе с полями отчётной формы" xr:uid="{3A0AD3FA-FAE4-6848-E45D-0.7CD55CC3}"/>
    <hyperlink ref="H62" location="Титульный!H9" display="Как заполнить?" tooltip="Помощь по работе с полями отчётной формы" xr:uid="{822487AA-244F-55AF-4CA4-0.FEFEDEC7}"/>
    <hyperlink ref="F70" r:id="rId4" tooltip="bashkatov@belwater.ru" xr:uid="{DDE74913-144F-F15F-C4A2-0.C59ED7E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9C151-2F2C-5A9F-2A21-0.D7EC97A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386</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651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652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653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654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655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656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657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658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719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720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721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722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723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669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670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671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672</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673</v>
      </c>
      <c r="P23" s="1509"/>
      <c r="Q23" s="1511"/>
      <c r="R23" s="1511"/>
      <c r="Y23" s="1508" t="s">
        <v>675</v>
      </c>
      <c r="AA23" s="1508" t="s">
        <v>676</v>
      </c>
      <c r="AB23" s="1508" t="s">
        <v>724</v>
      </c>
      <c r="AE23" s="1508" t="s">
        <v>725</v>
      </c>
      <c r="AF23" s="1508" t="s">
        <v>724</v>
      </c>
      <c r="AI23" s="1508" t="s">
        <v>726</v>
      </c>
      <c r="AJ23" s="1508" t="s">
        <v>724</v>
      </c>
      <c r="AM23" s="1508" t="s">
        <v>727</v>
      </c>
      <c r="AQ23" s="1508" t="s">
        <v>675</v>
      </c>
      <c r="AS23" s="1508" t="s">
        <v>676</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ГУП "Белоблводоканал"</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678</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679</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678</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679</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682</v>
      </c>
      <c r="AB37" s="327"/>
      <c r="AC37" s="327"/>
      <c r="AD37" s="327"/>
      <c r="AE37" s="327"/>
      <c r="AF37" s="327"/>
      <c r="AG37" s="327"/>
      <c r="AH37" s="327"/>
      <c r="AI37" s="327"/>
      <c r="AJ37" s="327"/>
      <c r="AK37" s="327"/>
      <c r="AL37" s="327"/>
      <c r="AM37" s="327"/>
      <c r="AN37" s="327"/>
      <c r="AO37" s="327"/>
      <c r="AP37" s="327"/>
      <c r="AQ37" s="327"/>
      <c r="AR37" s="327"/>
      <c r="AS37" s="279" t="s">
        <v>682</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555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556</v>
      </c>
      <c r="BA39" s="1156">
        <v>14</v>
      </c>
    </row>
    <row customHeight="1" ht="14.699999999999998">
      <c r="Q40" s="292"/>
      <c r="R40" s="377"/>
      <c r="S40" s="2274" t="s">
        <v>87</v>
      </c>
      <c r="T40" s="2210" t="s">
        <v>728</v>
      </c>
      <c r="U40" s="302"/>
      <c r="V40" s="2276"/>
      <c r="W40" s="2276"/>
      <c r="X40" s="2276"/>
      <c r="Y40" s="2276"/>
      <c r="Z40" s="2277"/>
      <c r="AA40" s="2337" t="s">
        <v>685</v>
      </c>
      <c r="AB40" s="2329" t="s">
        <v>729</v>
      </c>
      <c r="AC40" s="2292"/>
      <c r="AD40" s="2292"/>
      <c r="AE40" s="2330"/>
      <c r="AF40" s="2292" t="s">
        <v>730</v>
      </c>
      <c r="AG40" s="2292"/>
      <c r="AH40" s="2292"/>
      <c r="AI40" s="2330"/>
      <c r="AJ40" s="2329" t="s">
        <v>731</v>
      </c>
      <c r="AK40" s="2292"/>
      <c r="AL40" s="2292"/>
      <c r="AM40" s="2330"/>
      <c r="AN40" s="2329" t="s">
        <v>684</v>
      </c>
      <c r="AO40" s="2292"/>
      <c r="AP40" s="2276"/>
      <c r="AQ40" s="2276"/>
      <c r="AR40" s="2277"/>
      <c r="AS40" s="2278" t="s">
        <v>685</v>
      </c>
      <c r="AT40" s="2281" t="s">
        <v>687</v>
      </c>
      <c r="AU40" s="2128"/>
      <c r="BA40" s="1156">
        <v>14</v>
      </c>
    </row>
    <row customHeight="1" ht="35.699999999999996">
      <c r="Q41" s="292"/>
      <c r="R41" s="377"/>
      <c r="S41" s="2274"/>
      <c r="T41" s="2210"/>
      <c r="U41" s="1032"/>
      <c r="V41" s="2128" t="s">
        <v>732</v>
      </c>
      <c r="W41" s="2128"/>
      <c r="X41" s="2295" t="s">
        <v>691</v>
      </c>
      <c r="Y41" s="2314"/>
      <c r="Z41" s="2315"/>
      <c r="AA41" s="2338"/>
      <c r="AB41" s="2331"/>
      <c r="AC41" s="2332"/>
      <c r="AD41" s="2332"/>
      <c r="AE41" s="2333"/>
      <c r="AF41" s="2332"/>
      <c r="AG41" s="2332"/>
      <c r="AH41" s="2332"/>
      <c r="AI41" s="2333"/>
      <c r="AJ41" s="2331"/>
      <c r="AK41" s="2332"/>
      <c r="AL41" s="2332"/>
      <c r="AM41" s="2332"/>
      <c r="AN41" s="2128" t="s">
        <v>732</v>
      </c>
      <c r="AO41" s="2128"/>
      <c r="AP41" s="2314" t="s">
        <v>691</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398</v>
      </c>
      <c r="C43" s="1371" t="s">
        <v>399</v>
      </c>
      <c r="D43" s="1371" t="s">
        <v>400</v>
      </c>
      <c r="E43" s="1365" t="s">
        <v>692</v>
      </c>
      <c r="F43" s="1365" t="s">
        <v>693</v>
      </c>
      <c r="G43" s="1365" t="s">
        <v>694</v>
      </c>
      <c r="H43" s="1365" t="s">
        <v>695</v>
      </c>
      <c r="I43" s="1365" t="s">
        <v>696</v>
      </c>
      <c r="J43" s="1365" t="s">
        <v>697</v>
      </c>
      <c r="K43" s="1365" t="s">
        <v>698</v>
      </c>
      <c r="L43" s="1365" t="s">
        <v>673</v>
      </c>
      <c r="Q43" s="292"/>
      <c r="R43" s="377"/>
      <c r="S43" s="2274"/>
      <c r="T43" s="2210"/>
      <c r="U43" s="303"/>
      <c r="V43" s="1331" t="s">
        <v>733</v>
      </c>
      <c r="W43" s="1331" t="s">
        <v>734</v>
      </c>
      <c r="X43" s="1339" t="s">
        <v>701</v>
      </c>
      <c r="Y43" s="2271" t="s">
        <v>702</v>
      </c>
      <c r="Z43" s="2272"/>
      <c r="AA43" s="2339"/>
      <c r="AB43" s="2334"/>
      <c r="AC43" s="2335"/>
      <c r="AD43" s="2335"/>
      <c r="AE43" s="2336"/>
      <c r="AF43" s="2335"/>
      <c r="AG43" s="2335"/>
      <c r="AH43" s="2335"/>
      <c r="AI43" s="2336"/>
      <c r="AJ43" s="2334"/>
      <c r="AK43" s="2335"/>
      <c r="AL43" s="2335"/>
      <c r="AM43" s="2336"/>
      <c r="AN43" s="1861" t="s">
        <v>733</v>
      </c>
      <c r="AO43" s="1861" t="s">
        <v>734</v>
      </c>
      <c r="AP43" s="1339" t="s">
        <v>701</v>
      </c>
      <c r="AQ43" s="2271" t="s">
        <v>702</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328</v>
      </c>
      <c r="T44" s="1256" t="s">
        <v>99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455</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386</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455</v>
      </c>
      <c r="B46" s="1364" t="s">
        <v>456</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652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653</v>
      </c>
      <c r="AW46" s="501"/>
      <c r="AX46" s="501" t="str">
        <f>IF(T46="","",T46)</f>
        <v>Территория действия тарифа</v>
      </c>
      <c r="AY46" s="501"/>
      <c r="AZ46" s="501"/>
      <c r="BA46" s="1156">
        <v>21</v>
      </c>
    </row>
    <row customHeight="1" ht="24">
      <c r="A47" s="1364" t="s">
        <v>455</v>
      </c>
      <c r="B47" s="1364" t="s">
        <v>456</v>
      </c>
      <c r="C47" s="1364" t="s">
        <v>457</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654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655</v>
      </c>
      <c r="AW47" s="501"/>
      <c r="AX47" s="501" t="str">
        <f>IF(T47="","",T47)</f>
        <v>Наименование системы теплоснабжения </v>
      </c>
      <c r="AY47" s="501"/>
      <c r="AZ47" s="501"/>
      <c r="BA47" s="1156">
        <v>23</v>
      </c>
    </row>
    <row customHeight="1" ht="21">
      <c r="A48" s="1364" t="s">
        <v>455</v>
      </c>
      <c r="B48" s="1364" t="s">
        <v>456</v>
      </c>
      <c r="C48" s="1364" t="s">
        <v>457</v>
      </c>
      <c r="D48" s="1364" t="s">
        <v>458</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656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657</v>
      </c>
      <c r="AW48" s="501"/>
      <c r="AX48" s="501" t="str">
        <f>IF(T48="","",T48)</f>
        <v>Источник тепловой энергии  </v>
      </c>
      <c r="AY48" s="501"/>
      <c r="AZ48" s="501"/>
      <c r="BA48" s="1156">
        <v>20</v>
      </c>
    </row>
    <row s="1643" customFormat="1" customHeight="1" ht="1.05">
      <c r="A49" s="1344" t="s">
        <v>455</v>
      </c>
      <c r="B49" s="1344" t="s">
        <v>456</v>
      </c>
      <c r="C49" s="1344" t="s">
        <v>457</v>
      </c>
      <c r="D49" s="1344" t="s">
        <v>458</v>
      </c>
      <c r="E49" s="2260"/>
      <c r="F49" s="2260"/>
      <c r="G49" s="2260"/>
      <c r="H49" s="2260"/>
      <c r="I49" s="2257" t="str">
        <f>S48&amp;".1"</f>
        <v>....1</v>
      </c>
      <c r="J49" s="1344"/>
      <c r="K49" s="1344"/>
      <c r="L49" s="1347" t="s">
        <v>658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455</v>
      </c>
      <c r="B50" s="1344" t="s">
        <v>456</v>
      </c>
      <c r="C50" s="1344" t="s">
        <v>457</v>
      </c>
      <c r="D50" s="1344" t="s">
        <v>458</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455</v>
      </c>
      <c r="B51" s="1364" t="s">
        <v>456</v>
      </c>
      <c r="C51" s="1364" t="s">
        <v>457</v>
      </c>
      <c r="D51" s="1364" t="s">
        <v>458</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735</v>
      </c>
      <c r="AV51" s="512">
        <f>STRCHECKDATE(V54:AT54)</f>
      </c>
      <c r="AW51" s="501"/>
      <c r="AX51" s="501" t="str">
        <f>IF(T51="","",T51)</f>
        <v/>
      </c>
      <c r="AY51" s="501"/>
      <c r="AZ51" s="501"/>
      <c r="BA51" s="1156">
        <v>21</v>
      </c>
    </row>
    <row customHeight="1" ht="11.549999999999999">
      <c r="A52" s="1364" t="s">
        <v>455</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720</v>
      </c>
      <c r="AN52" s="1394"/>
      <c r="AO52" s="1497"/>
      <c r="AP52" s="1394"/>
      <c r="AQ52" s="1394"/>
      <c r="AR52" s="1394"/>
      <c r="AS52" s="1394"/>
      <c r="AT52" s="1391"/>
      <c r="AU52" s="2255"/>
      <c r="AW52" s="501"/>
      <c r="AX52" s="501"/>
      <c r="AY52" s="501"/>
      <c r="AZ52" s="501"/>
      <c r="BA52" s="1156">
        <v>11</v>
      </c>
    </row>
    <row customHeight="1" ht="11.549999999999999">
      <c r="A53" s="1364" t="s">
        <v>455</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721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455</v>
      </c>
      <c r="B54" s="1364" t="s">
        <v>456</v>
      </c>
      <c r="C54" s="1364" t="s">
        <v>457</v>
      </c>
      <c r="D54" s="1364" t="s">
        <v>458</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722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455</v>
      </c>
      <c r="B55" s="1364" t="s">
        <v>456</v>
      </c>
      <c r="C55" s="1364" t="s">
        <v>457</v>
      </c>
      <c r="D55" s="1364" t="s">
        <v>458</v>
      </c>
      <c r="E55" s="2260"/>
      <c r="F55" s="2260"/>
      <c r="G55" s="2260"/>
      <c r="H55" s="2260"/>
      <c r="I55" s="2287"/>
      <c r="J55" s="2257"/>
      <c r="K55" s="1364"/>
      <c r="L55" s="1365"/>
      <c r="P55" s="2258"/>
      <c r="Q55" s="2258"/>
      <c r="R55" s="357"/>
      <c r="S55" s="1279"/>
      <c r="T55" s="288" t="s">
        <v>723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455</v>
      </c>
      <c r="B56" s="1344" t="s">
        <v>456</v>
      </c>
      <c r="C56" s="1344" t="s">
        <v>457</v>
      </c>
      <c r="D56" s="1344" t="s">
        <v>458</v>
      </c>
      <c r="E56" s="2260"/>
      <c r="F56" s="2260"/>
      <c r="G56" s="2260"/>
      <c r="H56" s="2260"/>
      <c r="I56" s="2257"/>
      <c r="J56" s="1344"/>
      <c r="K56" s="1344"/>
      <c r="L56" s="1347"/>
      <c r="M56" s="511"/>
      <c r="N56" s="511"/>
      <c r="O56" s="511"/>
      <c r="P56" s="2258"/>
      <c r="Q56" s="1332"/>
      <c r="R56" s="357"/>
      <c r="S56" s="1387"/>
      <c r="T56" s="1388" t="s">
        <v>667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455</v>
      </c>
      <c r="B57" s="1344" t="s">
        <v>456</v>
      </c>
      <c r="C57" s="1344" t="s">
        <v>457</v>
      </c>
      <c r="D57" s="1344" t="s">
        <v>458</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455</v>
      </c>
      <c r="B58" s="1344" t="s">
        <v>456</v>
      </c>
      <c r="C58" s="1344" t="s">
        <v>457</v>
      </c>
      <c r="D58" s="1315"/>
      <c r="E58" s="2260"/>
      <c r="F58" s="2260"/>
      <c r="G58" s="2259"/>
      <c r="H58" s="1315"/>
      <c r="I58" s="1315"/>
      <c r="J58" s="1315"/>
      <c r="K58" s="1315"/>
      <c r="L58" s="1340"/>
      <c r="M58" s="1316"/>
      <c r="N58" s="1316"/>
      <c r="P58" s="1317"/>
      <c r="Q58" s="1318"/>
      <c r="R58" s="1317"/>
      <c r="S58" s="1323"/>
      <c r="T58" s="1326" t="s">
        <v>669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455</v>
      </c>
      <c r="B59" s="1344" t="s">
        <v>456</v>
      </c>
      <c r="C59" s="1315"/>
      <c r="D59" s="1315"/>
      <c r="E59" s="2260"/>
      <c r="F59" s="2259"/>
      <c r="G59" s="1315"/>
      <c r="H59" s="1315"/>
      <c r="I59" s="1315"/>
      <c r="J59" s="1315"/>
      <c r="K59" s="1315"/>
      <c r="L59" s="1340"/>
      <c r="M59" s="1322"/>
      <c r="N59" s="1322"/>
      <c r="P59" s="1317"/>
      <c r="Q59" s="1318"/>
      <c r="R59" s="1317"/>
      <c r="S59" s="1323"/>
      <c r="T59" s="1326" t="s">
        <v>670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455</v>
      </c>
      <c r="B60" s="1344"/>
      <c r="C60" s="1344"/>
      <c r="D60" s="1344"/>
      <c r="E60" s="2260"/>
      <c r="F60" s="1344"/>
      <c r="G60" s="1344"/>
      <c r="H60" s="1344"/>
      <c r="I60" s="1344"/>
      <c r="J60" s="1344"/>
      <c r="K60" s="1344"/>
      <c r="L60" s="1347"/>
      <c r="M60" s="1322"/>
      <c r="N60" s="1322"/>
      <c r="O60" s="519"/>
      <c r="P60" s="381"/>
      <c r="Q60" s="1345"/>
      <c r="R60" s="381"/>
      <c r="S60" s="1323"/>
      <c r="T60" s="1326" t="s">
        <v>671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455</v>
      </c>
      <c r="B61" s="1344"/>
      <c r="C61" s="1344"/>
      <c r="D61" s="1344"/>
      <c r="E61" s="2259"/>
      <c r="F61" s="1344"/>
      <c r="G61" s="1344"/>
      <c r="H61" s="1344"/>
      <c r="I61" s="1344"/>
      <c r="J61" s="1344"/>
      <c r="K61" s="1344"/>
      <c r="L61" s="1347"/>
      <c r="M61" s="1322"/>
      <c r="N61" s="1322"/>
      <c r="O61" s="519"/>
      <c r="P61" s="381"/>
      <c r="Q61" s="1345"/>
      <c r="R61" s="381"/>
      <c r="S61" s="1323"/>
      <c r="T61" s="1326" t="s">
        <v>671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703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D8867-72D1-2AC7-A5B4-0.222D573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386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652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653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736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737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738</v>
      </c>
      <c r="U5" s="301"/>
      <c r="V5" s="2351"/>
      <c r="W5" s="2352"/>
      <c r="X5" s="2352"/>
      <c r="Y5" s="2352"/>
      <c r="Z5" s="2352"/>
      <c r="AA5" s="2352"/>
      <c r="AB5" s="2353"/>
      <c r="AC5" s="2354"/>
      <c r="AD5" s="2355"/>
      <c r="AE5" s="2355"/>
      <c r="AF5" s="2355"/>
      <c r="AG5" s="2355"/>
      <c r="AH5" s="2355"/>
      <c r="AI5" s="2355"/>
      <c r="AJ5" s="2356"/>
      <c r="AK5" s="1259" t="s">
        <v>739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661</v>
      </c>
      <c r="P6" s="2258"/>
      <c r="Q6" s="2258">
        <v>1</v>
      </c>
      <c r="R6" s="358"/>
      <c r="S6" s="1426">
        <f>$J6</f>
      </c>
      <c r="T6" s="287" t="s">
        <v>662</v>
      </c>
      <c r="U6" s="301"/>
      <c r="V6" s="2246"/>
      <c r="W6" s="2247"/>
      <c r="X6" s="2247"/>
      <c r="Y6" s="2247"/>
      <c r="Z6" s="2247"/>
      <c r="AA6" s="2247"/>
      <c r="AB6" s="2248"/>
      <c r="AC6" s="2246"/>
      <c r="AD6" s="2247"/>
      <c r="AE6" s="2247"/>
      <c r="AF6" s="2247"/>
      <c r="AG6" s="2247"/>
      <c r="AH6" s="2247"/>
      <c r="AI6" s="2247"/>
      <c r="AJ6" s="2248"/>
      <c r="AK6" s="1308" t="s">
        <v>740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368"/>
      <c r="X9" s="368"/>
      <c r="Y9" s="368"/>
      <c r="Z9" s="368"/>
      <c r="AA9" s="368"/>
      <c r="AB9" s="368"/>
      <c r="AC9" s="368"/>
      <c r="AD9" s="368"/>
      <c r="AE9" s="368"/>
      <c r="AF9" s="368"/>
      <c r="AG9" s="368"/>
      <c r="AH9" s="368"/>
      <c r="AI9" s="368"/>
      <c r="AJ9" s="368"/>
      <c r="AK9" s="1259" t="s">
        <v>742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667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672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673</v>
      </c>
      <c r="P20" s="1363"/>
      <c r="Q20" s="1443"/>
      <c r="R20" s="1443"/>
      <c r="S20" s="730"/>
      <c r="T20" s="1161" t="s">
        <v>674</v>
      </c>
      <c r="Z20" s="187" t="s">
        <v>675</v>
      </c>
      <c r="AB20" s="187" t="s">
        <v>676</v>
      </c>
      <c r="AC20" s="1161" t="s">
        <v>674</v>
      </c>
      <c r="AG20" s="187" t="s">
        <v>677</v>
      </c>
      <c r="AI20" s="187" t="s">
        <v>676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682</v>
      </c>
      <c r="AC34" s="327"/>
      <c r="AD34" s="327"/>
      <c r="AE34" s="327"/>
      <c r="AF34" s="327"/>
      <c r="AG34" s="327"/>
      <c r="AH34" s="327"/>
      <c r="AI34" s="279" t="s">
        <v>682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t="s">
        <v>556</v>
      </c>
      <c r="AQ36" s="1156">
        <v>14</v>
      </c>
    </row>
    <row customHeight="1" ht="14.699999999999998">
      <c r="Q37" s="377"/>
      <c r="R37" s="377"/>
      <c r="S37" s="2274" t="s">
        <v>87</v>
      </c>
      <c r="T37" s="2210" t="s">
        <v>683</v>
      </c>
      <c r="U37" s="302"/>
      <c r="V37" s="2275" t="s">
        <v>684</v>
      </c>
      <c r="W37" s="2276"/>
      <c r="X37" s="2276"/>
      <c r="Y37" s="2276"/>
      <c r="Z37" s="2276"/>
      <c r="AA37" s="2277"/>
      <c r="AB37" s="2278" t="s">
        <v>685</v>
      </c>
      <c r="AC37" s="2275" t="s">
        <v>684</v>
      </c>
      <c r="AD37" s="2276"/>
      <c r="AE37" s="2276"/>
      <c r="AF37" s="2276"/>
      <c r="AG37" s="2276"/>
      <c r="AH37" s="2277"/>
      <c r="AI37" s="2278" t="s">
        <v>686</v>
      </c>
      <c r="AJ37" s="2281" t="s">
        <v>687</v>
      </c>
      <c r="AK37" s="2128"/>
      <c r="AQ37" s="1156">
        <v>14</v>
      </c>
    </row>
    <row customHeight="1" ht="35.699999999999996">
      <c r="Q38" s="377"/>
      <c r="R38" s="377"/>
      <c r="S38" s="2274"/>
      <c r="T38" s="2210"/>
      <c r="U38" s="1032"/>
      <c r="V38" s="1353" t="s">
        <v>744</v>
      </c>
      <c r="W38" s="2263" t="s">
        <v>690</v>
      </c>
      <c r="X38" s="2264"/>
      <c r="Y38" s="2263" t="s">
        <v>691</v>
      </c>
      <c r="Z38" s="2270"/>
      <c r="AA38" s="2264"/>
      <c r="AB38" s="2279"/>
      <c r="AC38" s="1353" t="s">
        <v>744</v>
      </c>
      <c r="AD38" s="2263" t="s">
        <v>690</v>
      </c>
      <c r="AE38" s="2264"/>
      <c r="AF38" s="2263" t="s">
        <v>691</v>
      </c>
      <c r="AG38" s="2270"/>
      <c r="AH38" s="2264"/>
      <c r="AI38" s="2279"/>
      <c r="AJ38" s="2282"/>
      <c r="AK38" s="2128"/>
      <c r="AQ38" s="1156">
        <v>34</v>
      </c>
    </row>
    <row customHeight="1" ht="35.699999999999996">
      <c r="A39" s="1371"/>
      <c r="B39" s="1371" t="s">
        <v>398</v>
      </c>
      <c r="C39" s="1371" t="s">
        <v>399</v>
      </c>
      <c r="D39" s="1371" t="s">
        <v>400</v>
      </c>
      <c r="E39" s="1365" t="s">
        <v>692</v>
      </c>
      <c r="F39" s="1365" t="s">
        <v>693</v>
      </c>
      <c r="G39" s="1365" t="s">
        <v>694</v>
      </c>
      <c r="H39" s="1365"/>
      <c r="I39" s="1365" t="s">
        <v>745</v>
      </c>
      <c r="J39" s="1365" t="s">
        <v>697</v>
      </c>
      <c r="K39" s="1365" t="s">
        <v>746</v>
      </c>
      <c r="L39" s="1365" t="s">
        <v>673</v>
      </c>
      <c r="Q39" s="377"/>
      <c r="R39" s="377"/>
      <c r="S39" s="2274"/>
      <c r="T39" s="2210"/>
      <c r="U39" s="303"/>
      <c r="V39" s="1353" t="s">
        <v>747</v>
      </c>
      <c r="W39" s="1223" t="s">
        <v>748</v>
      </c>
      <c r="X39" s="1223" t="s">
        <v>749</v>
      </c>
      <c r="Y39" s="1358" t="s">
        <v>701</v>
      </c>
      <c r="Z39" s="2271" t="s">
        <v>702</v>
      </c>
      <c r="AA39" s="2272"/>
      <c r="AB39" s="2280"/>
      <c r="AC39" s="1353" t="s">
        <v>747</v>
      </c>
      <c r="AD39" s="1223" t="s">
        <v>748</v>
      </c>
      <c r="AE39" s="1223" t="s">
        <v>749</v>
      </c>
      <c r="AF39" s="1358" t="s">
        <v>701</v>
      </c>
      <c r="AG39" s="2271" t="s">
        <v>702</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328</v>
      </c>
      <c r="T40" s="1256" t="s">
        <v>99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481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386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481</v>
      </c>
      <c r="B42" s="1364" t="s">
        <v>482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652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653</v>
      </c>
      <c r="AM42" s="501"/>
      <c r="AN42" s="501" t="str">
        <f>IF(T42="","",T42)</f>
        <v>Территория действия тарифа</v>
      </c>
      <c r="AO42" s="501"/>
      <c r="AP42" s="501"/>
      <c r="AQ42" s="1156">
        <v>23</v>
      </c>
    </row>
    <row customHeight="1" ht="24">
      <c r="A43" s="1364" t="s">
        <v>481</v>
      </c>
      <c r="B43" s="1364" t="s">
        <v>482</v>
      </c>
      <c r="C43" s="1364" t="s">
        <v>483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736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737</v>
      </c>
      <c r="AM43" s="501"/>
      <c r="AN43" s="501" t="str">
        <f>IF(T43="","",T43)</f>
        <v>Наименование централизованной системы холодного водоснабжения</v>
      </c>
      <c r="AO43" s="501"/>
      <c r="AP43" s="501"/>
      <c r="AQ43" s="1156">
        <v>23</v>
      </c>
    </row>
    <row customHeight="1" ht="24">
      <c r="A44" s="1364" t="s">
        <v>481</v>
      </c>
      <c r="B44" s="1364" t="s">
        <v>482</v>
      </c>
      <c r="C44" s="1364" t="s">
        <v>483</v>
      </c>
      <c r="D44" s="1364" t="s">
        <v>750</v>
      </c>
      <c r="E44" s="2260"/>
      <c r="F44" s="2260"/>
      <c r="G44" s="2260"/>
      <c r="H44" s="2260"/>
      <c r="I44" s="2257" t="str">
        <f>S43&amp;".1"</f>
        <v>...1</v>
      </c>
      <c r="J44" s="1364"/>
      <c r="K44" s="1364"/>
      <c r="L44" s="1365"/>
      <c r="P44" s="2258">
        <v>1</v>
      </c>
      <c r="Q44" s="1355"/>
      <c r="R44" s="357"/>
      <c r="S44" s="1359" t="str">
        <f>$I44</f>
        <v>...1</v>
      </c>
      <c r="T44" s="286" t="s">
        <v>738</v>
      </c>
      <c r="U44" s="301"/>
      <c r="V44" s="2351"/>
      <c r="W44" s="2352"/>
      <c r="X44" s="2352"/>
      <c r="Y44" s="2352"/>
      <c r="Z44" s="2352"/>
      <c r="AA44" s="2352"/>
      <c r="AB44" s="2353"/>
      <c r="AC44" s="2354"/>
      <c r="AD44" s="2355"/>
      <c r="AE44" s="2355"/>
      <c r="AF44" s="2355"/>
      <c r="AG44" s="2355"/>
      <c r="AH44" s="2355"/>
      <c r="AI44" s="2355"/>
      <c r="AJ44" s="2356"/>
      <c r="AK44" s="1259" t="s">
        <v>739</v>
      </c>
      <c r="AM44" s="501"/>
      <c r="AN44" s="501" t="str">
        <f>IF(T44="","",T44)</f>
        <v>Наименование признака дифференциации</v>
      </c>
      <c r="AO44" s="501"/>
      <c r="AP44" s="501"/>
      <c r="AQ44" s="1156">
        <v>23</v>
      </c>
    </row>
    <row customHeight="1" ht="24">
      <c r="A45" s="1364" t="s">
        <v>481</v>
      </c>
      <c r="B45" s="1364" t="s">
        <v>482</v>
      </c>
      <c r="C45" s="1364" t="s">
        <v>483</v>
      </c>
      <c r="D45" s="1364" t="s">
        <v>750</v>
      </c>
      <c r="E45" s="2260"/>
      <c r="F45" s="2260"/>
      <c r="G45" s="2260"/>
      <c r="H45" s="2260"/>
      <c r="I45" s="2287"/>
      <c r="J45" s="2257" t="str">
        <f>I44&amp;".1"</f>
        <v>...1.1</v>
      </c>
      <c r="K45" s="1364"/>
      <c r="L45" s="1365" t="s">
        <v>661</v>
      </c>
      <c r="P45" s="2258"/>
      <c r="Q45" s="2258">
        <v>1</v>
      </c>
      <c r="R45" s="358"/>
      <c r="S45" s="1359" t="str">
        <f>$J45</f>
        <v>...1.1</v>
      </c>
      <c r="T45" s="287" t="s">
        <v>662</v>
      </c>
      <c r="U45" s="301"/>
      <c r="V45" s="2246"/>
      <c r="W45" s="2247"/>
      <c r="X45" s="2247"/>
      <c r="Y45" s="2247"/>
      <c r="Z45" s="2247"/>
      <c r="AA45" s="2247"/>
      <c r="AB45" s="2248"/>
      <c r="AC45" s="2246"/>
      <c r="AD45" s="2247"/>
      <c r="AE45" s="2247"/>
      <c r="AF45" s="2247"/>
      <c r="AG45" s="2247"/>
      <c r="AH45" s="2247"/>
      <c r="AI45" s="2247"/>
      <c r="AJ45" s="2248"/>
      <c r="AK45" s="1308" t="s">
        <v>740</v>
      </c>
      <c r="AM45" s="501"/>
      <c r="AN45" s="501" t="str">
        <f>IF(T45="","",T45)</f>
        <v>Группа потребителей</v>
      </c>
      <c r="AO45" s="501"/>
      <c r="AP45" s="501"/>
      <c r="AQ45" s="1156">
        <v>23</v>
      </c>
    </row>
    <row customHeight="1" ht="24">
      <c r="A46" s="1364" t="s">
        <v>481</v>
      </c>
      <c r="B46" s="1364" t="s">
        <v>482</v>
      </c>
      <c r="C46" s="1364" t="s">
        <v>483</v>
      </c>
      <c r="D46" s="1364" t="s">
        <v>750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481</v>
      </c>
      <c r="B47" s="1364" t="s">
        <v>482</v>
      </c>
      <c r="C47" s="1364" t="s">
        <v>483</v>
      </c>
      <c r="D47" s="1364" t="s">
        <v>750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481</v>
      </c>
      <c r="B48" s="1364" t="s">
        <v>482</v>
      </c>
      <c r="C48" s="1364" t="s">
        <v>483</v>
      </c>
      <c r="D48" s="1364" t="s">
        <v>750</v>
      </c>
      <c r="E48" s="2260"/>
      <c r="F48" s="2260"/>
      <c r="G48" s="2260"/>
      <c r="H48" s="2260"/>
      <c r="I48" s="2287"/>
      <c r="J48" s="2257"/>
      <c r="K48" s="1364"/>
      <c r="L48" s="1365"/>
      <c r="P48" s="2258"/>
      <c r="Q48" s="2258"/>
      <c r="R48" s="357"/>
      <c r="S48" s="1279"/>
      <c r="T48" s="288" t="s">
        <v>741</v>
      </c>
      <c r="U48" s="368"/>
      <c r="V48" s="368"/>
      <c r="W48" s="368"/>
      <c r="X48" s="368"/>
      <c r="Y48" s="368"/>
      <c r="Z48" s="368"/>
      <c r="AA48" s="368"/>
      <c r="AB48" s="368"/>
      <c r="AC48" s="368"/>
      <c r="AD48" s="368"/>
      <c r="AE48" s="368"/>
      <c r="AF48" s="368"/>
      <c r="AG48" s="368"/>
      <c r="AH48" s="368"/>
      <c r="AI48" s="368"/>
      <c r="AJ48" s="368"/>
      <c r="AK48" s="1259" t="s">
        <v>742</v>
      </c>
      <c r="AM48" s="501"/>
      <c r="AN48" s="501" t="str">
        <f>IF(T48="","",T48)</f>
        <v>Добавить значение признака дифференциации</v>
      </c>
      <c r="AO48" s="501"/>
      <c r="AP48" s="501"/>
      <c r="AQ48" s="1156">
        <v>20</v>
      </c>
    </row>
    <row customHeight="1" ht="22.049999999999997">
      <c r="A49" s="1364" t="s">
        <v>481</v>
      </c>
      <c r="B49" s="1364" t="s">
        <v>482</v>
      </c>
      <c r="C49" s="1364" t="s">
        <v>483</v>
      </c>
      <c r="D49" s="1364" t="s">
        <v>750</v>
      </c>
      <c r="E49" s="2260"/>
      <c r="F49" s="2260"/>
      <c r="G49" s="2260"/>
      <c r="H49" s="2260"/>
      <c r="I49" s="2257"/>
      <c r="J49" s="1364"/>
      <c r="K49" s="1364"/>
      <c r="L49" s="1365"/>
      <c r="P49" s="2258"/>
      <c r="Q49" s="1355"/>
      <c r="R49" s="357"/>
      <c r="S49" s="1279"/>
      <c r="T49" s="366" t="s">
        <v>667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481</v>
      </c>
      <c r="B50" s="1364" t="s">
        <v>482</v>
      </c>
      <c r="C50" s="1364" t="s">
        <v>483</v>
      </c>
      <c r="D50" s="1364" t="s">
        <v>750</v>
      </c>
      <c r="E50" s="2260"/>
      <c r="F50" s="2260"/>
      <c r="G50" s="2260"/>
      <c r="H50" s="2259"/>
      <c r="I50" s="1364"/>
      <c r="J50" s="1364"/>
      <c r="K50" s="1364"/>
      <c r="L50" s="1365"/>
      <c r="M50" s="1366"/>
      <c r="N50" s="1366"/>
      <c r="O50" s="538"/>
      <c r="P50" s="361"/>
      <c r="Q50" s="376"/>
      <c r="R50" s="356"/>
      <c r="S50" s="1279"/>
      <c r="T50" s="373" t="s">
        <v>743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481</v>
      </c>
      <c r="B51" s="1344" t="s">
        <v>482</v>
      </c>
      <c r="C51" s="1315"/>
      <c r="D51" s="1315"/>
      <c r="E51" s="2260"/>
      <c r="F51" s="2259"/>
      <c r="G51" s="1315"/>
      <c r="H51" s="1315"/>
      <c r="I51" s="1315"/>
      <c r="J51" s="1315"/>
      <c r="K51" s="1315"/>
      <c r="L51" s="1427"/>
      <c r="M51" s="1322"/>
      <c r="N51" s="1322"/>
      <c r="P51" s="1317"/>
      <c r="Q51" s="1318"/>
      <c r="R51" s="1317"/>
      <c r="S51" s="1323"/>
      <c r="T51" s="1326" t="s">
        <v>670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481</v>
      </c>
      <c r="B52" s="1344"/>
      <c r="C52" s="1344"/>
      <c r="D52" s="1344"/>
      <c r="E52" s="2259"/>
      <c r="F52" s="1344"/>
      <c r="G52" s="1344"/>
      <c r="H52" s="1344"/>
      <c r="I52" s="1344"/>
      <c r="J52" s="1344"/>
      <c r="K52" s="1344"/>
      <c r="L52" s="1347"/>
      <c r="M52" s="1322"/>
      <c r="N52" s="1322"/>
      <c r="O52" s="519"/>
      <c r="P52" s="381"/>
      <c r="Q52" s="1345"/>
      <c r="R52" s="381"/>
      <c r="S52" s="1323"/>
      <c r="T52" s="1326" t="s">
        <v>671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703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DDE04-A233-C9AA-B3FA-0.60C5DCC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386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652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653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736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737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738</v>
      </c>
      <c r="U5" s="301"/>
      <c r="V5" s="2351"/>
      <c r="W5" s="2352"/>
      <c r="X5" s="2352"/>
      <c r="Y5" s="2352"/>
      <c r="Z5" s="2352"/>
      <c r="AA5" s="2352"/>
      <c r="AB5" s="2353"/>
      <c r="AC5" s="2354"/>
      <c r="AD5" s="2355"/>
      <c r="AE5" s="2355"/>
      <c r="AF5" s="2355"/>
      <c r="AG5" s="2355"/>
      <c r="AH5" s="2355"/>
      <c r="AI5" s="2355"/>
      <c r="AJ5" s="2356"/>
      <c r="AK5" s="1259" t="s">
        <v>739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661</v>
      </c>
      <c r="P6" s="2258"/>
      <c r="Q6" s="2258">
        <v>1</v>
      </c>
      <c r="R6" s="358"/>
      <c r="S6" s="1458">
        <f>$J6</f>
      </c>
      <c r="T6" s="287" t="s">
        <v>662</v>
      </c>
      <c r="U6" s="301"/>
      <c r="V6" s="2246"/>
      <c r="W6" s="2247"/>
      <c r="X6" s="2247"/>
      <c r="Y6" s="2247"/>
      <c r="Z6" s="2247"/>
      <c r="AA6" s="2247"/>
      <c r="AB6" s="2248"/>
      <c r="AC6" s="2246"/>
      <c r="AD6" s="2247"/>
      <c r="AE6" s="2247"/>
      <c r="AF6" s="2247"/>
      <c r="AG6" s="2247"/>
      <c r="AH6" s="2247"/>
      <c r="AI6" s="2247"/>
      <c r="AJ6" s="2248"/>
      <c r="AK6" s="1308" t="s">
        <v>740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368"/>
      <c r="X9" s="368"/>
      <c r="Y9" s="368"/>
      <c r="Z9" s="368"/>
      <c r="AA9" s="368"/>
      <c r="AB9" s="368"/>
      <c r="AC9" s="368"/>
      <c r="AD9" s="368"/>
      <c r="AE9" s="368"/>
      <c r="AF9" s="368"/>
      <c r="AG9" s="368"/>
      <c r="AH9" s="368"/>
      <c r="AI9" s="368"/>
      <c r="AJ9" s="368"/>
      <c r="AK9" s="1259" t="s">
        <v>742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667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672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673</v>
      </c>
      <c r="P20" s="1363"/>
      <c r="Q20" s="1443"/>
      <c r="R20" s="1443"/>
      <c r="S20" s="730"/>
      <c r="T20" s="1161" t="s">
        <v>674</v>
      </c>
      <c r="Z20" s="187" t="s">
        <v>675</v>
      </c>
      <c r="AB20" s="187" t="s">
        <v>676</v>
      </c>
      <c r="AC20" s="1161" t="s">
        <v>674</v>
      </c>
      <c r="AG20" s="187" t="s">
        <v>677</v>
      </c>
      <c r="AI20" s="187" t="s">
        <v>676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682</v>
      </c>
      <c r="AC34" s="327"/>
      <c r="AD34" s="327"/>
      <c r="AE34" s="327"/>
      <c r="AF34" s="327"/>
      <c r="AG34" s="327"/>
      <c r="AH34" s="327"/>
      <c r="AI34" s="279" t="s">
        <v>682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t="s">
        <v>556</v>
      </c>
      <c r="AQ36" s="1156">
        <v>14</v>
      </c>
    </row>
    <row customHeight="1" ht="14.699999999999998">
      <c r="Q37" s="377"/>
      <c r="R37" s="377"/>
      <c r="S37" s="2274" t="s">
        <v>87</v>
      </c>
      <c r="T37" s="2210" t="s">
        <v>683</v>
      </c>
      <c r="U37" s="302"/>
      <c r="V37" s="2275" t="s">
        <v>684</v>
      </c>
      <c r="W37" s="2276"/>
      <c r="X37" s="2276"/>
      <c r="Y37" s="2276"/>
      <c r="Z37" s="2276"/>
      <c r="AA37" s="2277"/>
      <c r="AB37" s="2278" t="s">
        <v>685</v>
      </c>
      <c r="AC37" s="2275" t="s">
        <v>684</v>
      </c>
      <c r="AD37" s="2276"/>
      <c r="AE37" s="2276"/>
      <c r="AF37" s="2276"/>
      <c r="AG37" s="2276"/>
      <c r="AH37" s="2277"/>
      <c r="AI37" s="2278" t="s">
        <v>686</v>
      </c>
      <c r="AJ37" s="2281" t="s">
        <v>687</v>
      </c>
      <c r="AK37" s="2128"/>
      <c r="AQ37" s="1156">
        <v>14</v>
      </c>
    </row>
    <row customHeight="1" ht="35.699999999999996">
      <c r="Q38" s="377"/>
      <c r="R38" s="377"/>
      <c r="S38" s="2274"/>
      <c r="T38" s="2210"/>
      <c r="U38" s="1032"/>
      <c r="V38" s="1453" t="s">
        <v>744</v>
      </c>
      <c r="W38" s="2263" t="s">
        <v>690</v>
      </c>
      <c r="X38" s="2264"/>
      <c r="Y38" s="2263" t="s">
        <v>691</v>
      </c>
      <c r="Z38" s="2270"/>
      <c r="AA38" s="2264"/>
      <c r="AB38" s="2279"/>
      <c r="AC38" s="1453" t="s">
        <v>744</v>
      </c>
      <c r="AD38" s="2263" t="s">
        <v>690</v>
      </c>
      <c r="AE38" s="2264"/>
      <c r="AF38" s="2263" t="s">
        <v>691</v>
      </c>
      <c r="AG38" s="2270"/>
      <c r="AH38" s="2264"/>
      <c r="AI38" s="2279"/>
      <c r="AJ38" s="2282"/>
      <c r="AK38" s="2128"/>
      <c r="AQ38" s="1156">
        <v>34</v>
      </c>
    </row>
    <row customHeight="1" ht="35.699999999999996">
      <c r="A39" s="1371"/>
      <c r="B39" s="1371" t="s">
        <v>398</v>
      </c>
      <c r="C39" s="1371" t="s">
        <v>399</v>
      </c>
      <c r="D39" s="1371" t="s">
        <v>400</v>
      </c>
      <c r="E39" s="1365" t="s">
        <v>692</v>
      </c>
      <c r="F39" s="1365" t="s">
        <v>693</v>
      </c>
      <c r="G39" s="1365" t="s">
        <v>694</v>
      </c>
      <c r="H39" s="1365"/>
      <c r="I39" s="1365" t="s">
        <v>745</v>
      </c>
      <c r="J39" s="1365" t="s">
        <v>697</v>
      </c>
      <c r="K39" s="1365" t="s">
        <v>746</v>
      </c>
      <c r="L39" s="1365" t="s">
        <v>673</v>
      </c>
      <c r="Q39" s="377"/>
      <c r="R39" s="377"/>
      <c r="S39" s="2274"/>
      <c r="T39" s="2210"/>
      <c r="U39" s="303"/>
      <c r="V39" s="1453" t="s">
        <v>747</v>
      </c>
      <c r="W39" s="1223" t="s">
        <v>748</v>
      </c>
      <c r="X39" s="1223" t="s">
        <v>749</v>
      </c>
      <c r="Y39" s="1456" t="s">
        <v>701</v>
      </c>
      <c r="Z39" s="2271" t="s">
        <v>702</v>
      </c>
      <c r="AA39" s="2272"/>
      <c r="AB39" s="2280"/>
      <c r="AC39" s="1453" t="s">
        <v>747</v>
      </c>
      <c r="AD39" s="1223" t="s">
        <v>748</v>
      </c>
      <c r="AE39" s="1223" t="s">
        <v>749</v>
      </c>
      <c r="AF39" s="1456" t="s">
        <v>701</v>
      </c>
      <c r="AG39" s="2271" t="s">
        <v>702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328</v>
      </c>
      <c r="T40" s="1256" t="s">
        <v>99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486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386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486</v>
      </c>
      <c r="B42" s="1364" t="s">
        <v>487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652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653</v>
      </c>
      <c r="AM42" s="501"/>
      <c r="AN42" s="501" t="str">
        <f>IF(T42="","",T42)</f>
        <v>Территория действия тарифа</v>
      </c>
      <c r="AO42" s="501"/>
      <c r="AP42" s="501"/>
      <c r="AQ42" s="1156">
        <v>23</v>
      </c>
    </row>
    <row customHeight="1" ht="24">
      <c r="A43" s="1364" t="s">
        <v>486</v>
      </c>
      <c r="B43" s="1364" t="s">
        <v>487</v>
      </c>
      <c r="C43" s="1364" t="s">
        <v>488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736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737</v>
      </c>
      <c r="AM43" s="501"/>
      <c r="AN43" s="501" t="str">
        <f>IF(T43="","",T43)</f>
        <v>Наименование централизованной системы холодного водоснабжения</v>
      </c>
      <c r="AO43" s="501"/>
      <c r="AP43" s="501"/>
      <c r="AQ43" s="1156">
        <v>23</v>
      </c>
    </row>
    <row customHeight="1" ht="24">
      <c r="A44" s="1364" t="s">
        <v>486</v>
      </c>
      <c r="B44" s="1364" t="s">
        <v>487</v>
      </c>
      <c r="C44" s="1364" t="s">
        <v>488</v>
      </c>
      <c r="D44" s="1364" t="s">
        <v>751</v>
      </c>
      <c r="E44" s="2260"/>
      <c r="F44" s="2260"/>
      <c r="G44" s="2260"/>
      <c r="H44" s="2260"/>
      <c r="I44" s="2257" t="str">
        <f>S43&amp;".1"</f>
        <v>...1</v>
      </c>
      <c r="J44" s="1364"/>
      <c r="K44" s="1364"/>
      <c r="L44" s="1365"/>
      <c r="P44" s="2258">
        <v>1</v>
      </c>
      <c r="Q44" s="1451"/>
      <c r="R44" s="357"/>
      <c r="S44" s="1458" t="str">
        <f>$I44</f>
        <v>...1</v>
      </c>
      <c r="T44" s="286" t="s">
        <v>738</v>
      </c>
      <c r="U44" s="301"/>
      <c r="V44" s="2351"/>
      <c r="W44" s="2352"/>
      <c r="X44" s="2352"/>
      <c r="Y44" s="2352"/>
      <c r="Z44" s="2352"/>
      <c r="AA44" s="2352"/>
      <c r="AB44" s="2353"/>
      <c r="AC44" s="2354"/>
      <c r="AD44" s="2355"/>
      <c r="AE44" s="2355"/>
      <c r="AF44" s="2355"/>
      <c r="AG44" s="2355"/>
      <c r="AH44" s="2355"/>
      <c r="AI44" s="2355"/>
      <c r="AJ44" s="2356"/>
      <c r="AK44" s="1259" t="s">
        <v>739</v>
      </c>
      <c r="AM44" s="501"/>
      <c r="AN44" s="501" t="str">
        <f>IF(T44="","",T44)</f>
        <v>Наименование признака дифференциации</v>
      </c>
      <c r="AO44" s="501"/>
      <c r="AP44" s="501"/>
      <c r="AQ44" s="1156">
        <v>23</v>
      </c>
    </row>
    <row customHeight="1" ht="24">
      <c r="A45" s="1364" t="s">
        <v>486</v>
      </c>
      <c r="B45" s="1364" t="s">
        <v>487</v>
      </c>
      <c r="C45" s="1364" t="s">
        <v>488</v>
      </c>
      <c r="D45" s="1364" t="s">
        <v>751</v>
      </c>
      <c r="E45" s="2260"/>
      <c r="F45" s="2260"/>
      <c r="G45" s="2260"/>
      <c r="H45" s="2260"/>
      <c r="I45" s="2287"/>
      <c r="J45" s="2257" t="str">
        <f>I44&amp;".1"</f>
        <v>...1.1</v>
      </c>
      <c r="K45" s="1364"/>
      <c r="L45" s="1365" t="s">
        <v>661</v>
      </c>
      <c r="P45" s="2258"/>
      <c r="Q45" s="2258">
        <v>1</v>
      </c>
      <c r="R45" s="358"/>
      <c r="S45" s="1458" t="str">
        <f>$J45</f>
        <v>...1.1</v>
      </c>
      <c r="T45" s="287" t="s">
        <v>662</v>
      </c>
      <c r="U45" s="301"/>
      <c r="V45" s="2246"/>
      <c r="W45" s="2247"/>
      <c r="X45" s="2247"/>
      <c r="Y45" s="2247"/>
      <c r="Z45" s="2247"/>
      <c r="AA45" s="2247"/>
      <c r="AB45" s="2248"/>
      <c r="AC45" s="2246"/>
      <c r="AD45" s="2247"/>
      <c r="AE45" s="2247"/>
      <c r="AF45" s="2247"/>
      <c r="AG45" s="2247"/>
      <c r="AH45" s="2247"/>
      <c r="AI45" s="2247"/>
      <c r="AJ45" s="2248"/>
      <c r="AK45" s="1308" t="s">
        <v>740</v>
      </c>
      <c r="AM45" s="501"/>
      <c r="AN45" s="501" t="str">
        <f>IF(T45="","",T45)</f>
        <v>Группа потребителей</v>
      </c>
      <c r="AO45" s="501"/>
      <c r="AP45" s="501"/>
      <c r="AQ45" s="1156">
        <v>23</v>
      </c>
    </row>
    <row customHeight="1" ht="24">
      <c r="A46" s="1364" t="s">
        <v>486</v>
      </c>
      <c r="B46" s="1364" t="s">
        <v>487</v>
      </c>
      <c r="C46" s="1364" t="s">
        <v>488</v>
      </c>
      <c r="D46" s="1364" t="s">
        <v>751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486</v>
      </c>
      <c r="B47" s="1364" t="s">
        <v>487</v>
      </c>
      <c r="C47" s="1364" t="s">
        <v>488</v>
      </c>
      <c r="D47" s="1364" t="s">
        <v>751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486</v>
      </c>
      <c r="B48" s="1364" t="s">
        <v>487</v>
      </c>
      <c r="C48" s="1364" t="s">
        <v>488</v>
      </c>
      <c r="D48" s="1364" t="s">
        <v>751</v>
      </c>
      <c r="E48" s="2260"/>
      <c r="F48" s="2260"/>
      <c r="G48" s="2260"/>
      <c r="H48" s="2260"/>
      <c r="I48" s="2287"/>
      <c r="J48" s="2257"/>
      <c r="K48" s="1364"/>
      <c r="L48" s="1365"/>
      <c r="P48" s="2258"/>
      <c r="Q48" s="2258"/>
      <c r="R48" s="357"/>
      <c r="S48" s="1279"/>
      <c r="T48" s="288" t="s">
        <v>741</v>
      </c>
      <c r="U48" s="368"/>
      <c r="V48" s="368"/>
      <c r="W48" s="368"/>
      <c r="X48" s="368"/>
      <c r="Y48" s="368"/>
      <c r="Z48" s="368"/>
      <c r="AA48" s="368"/>
      <c r="AB48" s="368"/>
      <c r="AC48" s="368"/>
      <c r="AD48" s="368"/>
      <c r="AE48" s="368"/>
      <c r="AF48" s="368"/>
      <c r="AG48" s="368"/>
      <c r="AH48" s="368"/>
      <c r="AI48" s="368"/>
      <c r="AJ48" s="368"/>
      <c r="AK48" s="1259" t="s">
        <v>742</v>
      </c>
      <c r="AM48" s="501"/>
      <c r="AN48" s="501" t="str">
        <f>IF(T48="","",T48)</f>
        <v>Добавить значение признака дифференциации</v>
      </c>
      <c r="AO48" s="501"/>
      <c r="AP48" s="501"/>
      <c r="AQ48" s="1156">
        <v>20</v>
      </c>
    </row>
    <row customHeight="1" ht="22.049999999999997">
      <c r="A49" s="1364" t="s">
        <v>486</v>
      </c>
      <c r="B49" s="1364" t="s">
        <v>487</v>
      </c>
      <c r="C49" s="1364" t="s">
        <v>488</v>
      </c>
      <c r="D49" s="1364" t="s">
        <v>751</v>
      </c>
      <c r="E49" s="2260"/>
      <c r="F49" s="2260"/>
      <c r="G49" s="2260"/>
      <c r="H49" s="2260"/>
      <c r="I49" s="2257"/>
      <c r="J49" s="1364"/>
      <c r="K49" s="1364"/>
      <c r="L49" s="1365"/>
      <c r="P49" s="2258"/>
      <c r="Q49" s="1451"/>
      <c r="R49" s="357"/>
      <c r="S49" s="1279"/>
      <c r="T49" s="366" t="s">
        <v>667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486</v>
      </c>
      <c r="B50" s="1364" t="s">
        <v>487</v>
      </c>
      <c r="C50" s="1364" t="s">
        <v>488</v>
      </c>
      <c r="D50" s="1364" t="s">
        <v>751</v>
      </c>
      <c r="E50" s="2260"/>
      <c r="F50" s="2260"/>
      <c r="G50" s="2260"/>
      <c r="H50" s="2259"/>
      <c r="I50" s="1364"/>
      <c r="J50" s="1364"/>
      <c r="K50" s="1364"/>
      <c r="L50" s="1365"/>
      <c r="M50" s="1366"/>
      <c r="N50" s="1366"/>
      <c r="O50" s="538"/>
      <c r="P50" s="361"/>
      <c r="Q50" s="376"/>
      <c r="R50" s="356"/>
      <c r="S50" s="1279"/>
      <c r="T50" s="373" t="s">
        <v>743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486</v>
      </c>
      <c r="B51" s="1344" t="s">
        <v>487</v>
      </c>
      <c r="C51" s="1315"/>
      <c r="D51" s="1315"/>
      <c r="E51" s="2260"/>
      <c r="F51" s="2259"/>
      <c r="G51" s="1315"/>
      <c r="H51" s="1315"/>
      <c r="I51" s="1315"/>
      <c r="J51" s="1315"/>
      <c r="K51" s="1315"/>
      <c r="L51" s="1459"/>
      <c r="M51" s="1322"/>
      <c r="N51" s="1322"/>
      <c r="P51" s="1317"/>
      <c r="Q51" s="1318"/>
      <c r="R51" s="1317"/>
      <c r="S51" s="1323"/>
      <c r="T51" s="1326" t="s">
        <v>670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486</v>
      </c>
      <c r="B52" s="1344"/>
      <c r="C52" s="1344"/>
      <c r="D52" s="1344"/>
      <c r="E52" s="2259"/>
      <c r="F52" s="1344"/>
      <c r="G52" s="1344"/>
      <c r="H52" s="1344"/>
      <c r="I52" s="1344"/>
      <c r="J52" s="1344"/>
      <c r="K52" s="1344"/>
      <c r="L52" s="1347"/>
      <c r="M52" s="1322"/>
      <c r="N52" s="1322"/>
      <c r="O52" s="519"/>
      <c r="P52" s="381"/>
      <c r="Q52" s="1345"/>
      <c r="R52" s="381"/>
      <c r="S52" s="1323"/>
      <c r="T52" s="1326" t="s">
        <v>671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703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7A581-F34F-404D-7491-0.E2AD2E5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386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652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653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736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737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738</v>
      </c>
      <c r="U5" s="301"/>
      <c r="V5" s="2351"/>
      <c r="W5" s="2352"/>
      <c r="X5" s="2352"/>
      <c r="Y5" s="2352"/>
      <c r="Z5" s="2352"/>
      <c r="AA5" s="2352"/>
      <c r="AB5" s="2353"/>
      <c r="AC5" s="2354"/>
      <c r="AD5" s="2355"/>
      <c r="AE5" s="2355"/>
      <c r="AF5" s="2355"/>
      <c r="AG5" s="2355"/>
      <c r="AH5" s="2355"/>
      <c r="AI5" s="2355"/>
      <c r="AJ5" s="2356"/>
      <c r="AK5" s="1259" t="s">
        <v>739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661</v>
      </c>
      <c r="P6" s="2258"/>
      <c r="Q6" s="2258">
        <v>1</v>
      </c>
      <c r="R6" s="358"/>
      <c r="S6" s="1458">
        <f>$J6</f>
      </c>
      <c r="T6" s="287" t="s">
        <v>662</v>
      </c>
      <c r="U6" s="301"/>
      <c r="V6" s="2246"/>
      <c r="W6" s="2247"/>
      <c r="X6" s="2247"/>
      <c r="Y6" s="2247"/>
      <c r="Z6" s="2247"/>
      <c r="AA6" s="2247"/>
      <c r="AB6" s="2248"/>
      <c r="AC6" s="2246"/>
      <c r="AD6" s="2247"/>
      <c r="AE6" s="2247"/>
      <c r="AF6" s="2247"/>
      <c r="AG6" s="2247"/>
      <c r="AH6" s="2247"/>
      <c r="AI6" s="2247"/>
      <c r="AJ6" s="2248"/>
      <c r="AK6" s="1308" t="s">
        <v>740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368"/>
      <c r="X9" s="368"/>
      <c r="Y9" s="368"/>
      <c r="Z9" s="368"/>
      <c r="AA9" s="368"/>
      <c r="AB9" s="368"/>
      <c r="AC9" s="368"/>
      <c r="AD9" s="368"/>
      <c r="AE9" s="368"/>
      <c r="AF9" s="368"/>
      <c r="AG9" s="368"/>
      <c r="AH9" s="368"/>
      <c r="AI9" s="368"/>
      <c r="AJ9" s="368"/>
      <c r="AK9" s="1259" t="s">
        <v>742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667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672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673</v>
      </c>
      <c r="P20" s="1363"/>
      <c r="Q20" s="1443"/>
      <c r="R20" s="1443"/>
      <c r="S20" s="730"/>
      <c r="T20" s="1161" t="s">
        <v>674</v>
      </c>
      <c r="Z20" s="187" t="s">
        <v>675</v>
      </c>
      <c r="AB20" s="187" t="s">
        <v>676</v>
      </c>
      <c r="AC20" s="1161" t="s">
        <v>674</v>
      </c>
      <c r="AG20" s="187" t="s">
        <v>677</v>
      </c>
      <c r="AI20" s="187" t="s">
        <v>676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682</v>
      </c>
      <c r="AC34" s="327"/>
      <c r="AD34" s="327"/>
      <c r="AE34" s="327"/>
      <c r="AF34" s="327"/>
      <c r="AG34" s="327"/>
      <c r="AH34" s="327"/>
      <c r="AI34" s="279" t="s">
        <v>682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t="s">
        <v>556</v>
      </c>
      <c r="AQ36" s="1156">
        <v>14</v>
      </c>
    </row>
    <row customHeight="1" ht="14.699999999999998">
      <c r="Q37" s="377"/>
      <c r="R37" s="377"/>
      <c r="S37" s="2274" t="s">
        <v>87</v>
      </c>
      <c r="T37" s="2210" t="s">
        <v>683</v>
      </c>
      <c r="U37" s="302"/>
      <c r="V37" s="2275" t="s">
        <v>684</v>
      </c>
      <c r="W37" s="2276"/>
      <c r="X37" s="2276"/>
      <c r="Y37" s="2276"/>
      <c r="Z37" s="2276"/>
      <c r="AA37" s="2277"/>
      <c r="AB37" s="2278" t="s">
        <v>685</v>
      </c>
      <c r="AC37" s="2275" t="s">
        <v>684</v>
      </c>
      <c r="AD37" s="2276"/>
      <c r="AE37" s="2276"/>
      <c r="AF37" s="2276"/>
      <c r="AG37" s="2276"/>
      <c r="AH37" s="2277"/>
      <c r="AI37" s="2278" t="s">
        <v>686</v>
      </c>
      <c r="AJ37" s="2281" t="s">
        <v>687</v>
      </c>
      <c r="AK37" s="2128"/>
      <c r="AQ37" s="1156">
        <v>14</v>
      </c>
    </row>
    <row customHeight="1" ht="35.699999999999996">
      <c r="Q38" s="377"/>
      <c r="R38" s="377"/>
      <c r="S38" s="2274"/>
      <c r="T38" s="2210"/>
      <c r="U38" s="1032"/>
      <c r="V38" s="1453" t="s">
        <v>744</v>
      </c>
      <c r="W38" s="2263" t="s">
        <v>690</v>
      </c>
      <c r="X38" s="2264"/>
      <c r="Y38" s="2263" t="s">
        <v>691</v>
      </c>
      <c r="Z38" s="2270"/>
      <c r="AA38" s="2264"/>
      <c r="AB38" s="2279"/>
      <c r="AC38" s="1453" t="s">
        <v>744</v>
      </c>
      <c r="AD38" s="2263" t="s">
        <v>690</v>
      </c>
      <c r="AE38" s="2264"/>
      <c r="AF38" s="2263" t="s">
        <v>691</v>
      </c>
      <c r="AG38" s="2270"/>
      <c r="AH38" s="2264"/>
      <c r="AI38" s="2279"/>
      <c r="AJ38" s="2282"/>
      <c r="AK38" s="2128"/>
      <c r="AQ38" s="1156">
        <v>34</v>
      </c>
    </row>
    <row customHeight="1" ht="35.699999999999996">
      <c r="A39" s="1371"/>
      <c r="B39" s="1371" t="s">
        <v>398</v>
      </c>
      <c r="C39" s="1371" t="s">
        <v>399</v>
      </c>
      <c r="D39" s="1371" t="s">
        <v>400</v>
      </c>
      <c r="E39" s="1365" t="s">
        <v>692</v>
      </c>
      <c r="F39" s="1365" t="s">
        <v>693</v>
      </c>
      <c r="G39" s="1365" t="s">
        <v>694</v>
      </c>
      <c r="H39" s="1365"/>
      <c r="I39" s="1365" t="s">
        <v>745</v>
      </c>
      <c r="J39" s="1365" t="s">
        <v>697</v>
      </c>
      <c r="K39" s="1365" t="s">
        <v>746</v>
      </c>
      <c r="L39" s="1365" t="s">
        <v>673</v>
      </c>
      <c r="Q39" s="377"/>
      <c r="R39" s="377"/>
      <c r="S39" s="2274"/>
      <c r="T39" s="2210"/>
      <c r="U39" s="303"/>
      <c r="V39" s="1453" t="s">
        <v>747</v>
      </c>
      <c r="W39" s="1223" t="s">
        <v>748</v>
      </c>
      <c r="X39" s="1223" t="s">
        <v>749</v>
      </c>
      <c r="Y39" s="1456" t="s">
        <v>701</v>
      </c>
      <c r="Z39" s="2271" t="s">
        <v>702</v>
      </c>
      <c r="AA39" s="2272"/>
      <c r="AB39" s="2280"/>
      <c r="AC39" s="1453" t="s">
        <v>747</v>
      </c>
      <c r="AD39" s="1223" t="s">
        <v>748</v>
      </c>
      <c r="AE39" s="1223" t="s">
        <v>749</v>
      </c>
      <c r="AF39" s="1456" t="s">
        <v>701</v>
      </c>
      <c r="AG39" s="2271" t="s">
        <v>702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328</v>
      </c>
      <c r="T40" s="1256" t="s">
        <v>99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491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386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491</v>
      </c>
      <c r="B42" s="1364" t="s">
        <v>492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652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653</v>
      </c>
      <c r="AM42" s="501"/>
      <c r="AN42" s="501" t="str">
        <f>IF(T42="","",T42)</f>
        <v>Территория действия тарифа</v>
      </c>
      <c r="AO42" s="501"/>
      <c r="AP42" s="501"/>
      <c r="AQ42" s="1156">
        <v>23</v>
      </c>
    </row>
    <row customHeight="1" ht="24">
      <c r="A43" s="1364" t="s">
        <v>491</v>
      </c>
      <c r="B43" s="1364" t="s">
        <v>492</v>
      </c>
      <c r="C43" s="1364" t="s">
        <v>493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736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737</v>
      </c>
      <c r="AM43" s="501"/>
      <c r="AN43" s="501" t="str">
        <f>IF(T43="","",T43)</f>
        <v>Наименование централизованной системы холодного водоснабжения</v>
      </c>
      <c r="AO43" s="501"/>
      <c r="AP43" s="501"/>
      <c r="AQ43" s="1156">
        <v>23</v>
      </c>
    </row>
    <row customHeight="1" ht="24">
      <c r="A44" s="1364" t="s">
        <v>491</v>
      </c>
      <c r="B44" s="1364" t="s">
        <v>492</v>
      </c>
      <c r="C44" s="1364" t="s">
        <v>493</v>
      </c>
      <c r="D44" s="1364" t="s">
        <v>752</v>
      </c>
      <c r="E44" s="2260"/>
      <c r="F44" s="2260"/>
      <c r="G44" s="2260"/>
      <c r="H44" s="2260"/>
      <c r="I44" s="2257" t="str">
        <f>S43&amp;".1"</f>
        <v>...1</v>
      </c>
      <c r="J44" s="1364"/>
      <c r="K44" s="1364"/>
      <c r="L44" s="1365"/>
      <c r="P44" s="2258">
        <v>1</v>
      </c>
      <c r="Q44" s="1451"/>
      <c r="R44" s="357"/>
      <c r="S44" s="1458" t="str">
        <f>$I44</f>
        <v>...1</v>
      </c>
      <c r="T44" s="286" t="s">
        <v>738</v>
      </c>
      <c r="U44" s="301"/>
      <c r="V44" s="2351"/>
      <c r="W44" s="2352"/>
      <c r="X44" s="2352"/>
      <c r="Y44" s="2352"/>
      <c r="Z44" s="2352"/>
      <c r="AA44" s="2352"/>
      <c r="AB44" s="2353"/>
      <c r="AC44" s="2354"/>
      <c r="AD44" s="2355"/>
      <c r="AE44" s="2355"/>
      <c r="AF44" s="2355"/>
      <c r="AG44" s="2355"/>
      <c r="AH44" s="2355"/>
      <c r="AI44" s="2355"/>
      <c r="AJ44" s="2356"/>
      <c r="AK44" s="1259" t="s">
        <v>739</v>
      </c>
      <c r="AM44" s="501"/>
      <c r="AN44" s="501" t="str">
        <f>IF(T44="","",T44)</f>
        <v>Наименование признака дифференциации</v>
      </c>
      <c r="AO44" s="501"/>
      <c r="AP44" s="501"/>
      <c r="AQ44" s="1156">
        <v>23</v>
      </c>
    </row>
    <row customHeight="1" ht="24">
      <c r="A45" s="1364" t="s">
        <v>491</v>
      </c>
      <c r="B45" s="1364" t="s">
        <v>492</v>
      </c>
      <c r="C45" s="1364" t="s">
        <v>493</v>
      </c>
      <c r="D45" s="1364" t="s">
        <v>752</v>
      </c>
      <c r="E45" s="2260"/>
      <c r="F45" s="2260"/>
      <c r="G45" s="2260"/>
      <c r="H45" s="2260"/>
      <c r="I45" s="2287"/>
      <c r="J45" s="2257" t="str">
        <f>I44&amp;".1"</f>
        <v>...1.1</v>
      </c>
      <c r="K45" s="1364"/>
      <c r="L45" s="1365" t="s">
        <v>661</v>
      </c>
      <c r="P45" s="2258"/>
      <c r="Q45" s="2258">
        <v>1</v>
      </c>
      <c r="R45" s="358"/>
      <c r="S45" s="1458" t="str">
        <f>$J45</f>
        <v>...1.1</v>
      </c>
      <c r="T45" s="287" t="s">
        <v>662</v>
      </c>
      <c r="U45" s="301"/>
      <c r="V45" s="2246"/>
      <c r="W45" s="2247"/>
      <c r="X45" s="2247"/>
      <c r="Y45" s="2247"/>
      <c r="Z45" s="2247"/>
      <c r="AA45" s="2247"/>
      <c r="AB45" s="2248"/>
      <c r="AC45" s="2246"/>
      <c r="AD45" s="2247"/>
      <c r="AE45" s="2247"/>
      <c r="AF45" s="2247"/>
      <c r="AG45" s="2247"/>
      <c r="AH45" s="2247"/>
      <c r="AI45" s="2247"/>
      <c r="AJ45" s="2248"/>
      <c r="AK45" s="1308" t="s">
        <v>740</v>
      </c>
      <c r="AM45" s="501"/>
      <c r="AN45" s="501" t="str">
        <f>IF(T45="","",T45)</f>
        <v>Группа потребителей</v>
      </c>
      <c r="AO45" s="501"/>
      <c r="AP45" s="501"/>
      <c r="AQ45" s="1156">
        <v>23</v>
      </c>
    </row>
    <row customHeight="1" ht="24">
      <c r="A46" s="1364" t="s">
        <v>491</v>
      </c>
      <c r="B46" s="1364" t="s">
        <v>492</v>
      </c>
      <c r="C46" s="1364" t="s">
        <v>493</v>
      </c>
      <c r="D46" s="1364" t="s">
        <v>752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491</v>
      </c>
      <c r="B47" s="1364" t="s">
        <v>492</v>
      </c>
      <c r="C47" s="1364" t="s">
        <v>493</v>
      </c>
      <c r="D47" s="1364" t="s">
        <v>752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491</v>
      </c>
      <c r="B48" s="1364" t="s">
        <v>492</v>
      </c>
      <c r="C48" s="1364" t="s">
        <v>493</v>
      </c>
      <c r="D48" s="1364" t="s">
        <v>752</v>
      </c>
      <c r="E48" s="2260"/>
      <c r="F48" s="2260"/>
      <c r="G48" s="2260"/>
      <c r="H48" s="2260"/>
      <c r="I48" s="2287"/>
      <c r="J48" s="2257"/>
      <c r="K48" s="1364"/>
      <c r="L48" s="1365"/>
      <c r="P48" s="2258"/>
      <c r="Q48" s="2258"/>
      <c r="R48" s="357"/>
      <c r="S48" s="1279"/>
      <c r="T48" s="288" t="s">
        <v>741</v>
      </c>
      <c r="U48" s="368"/>
      <c r="V48" s="368"/>
      <c r="W48" s="368"/>
      <c r="X48" s="368"/>
      <c r="Y48" s="368"/>
      <c r="Z48" s="368"/>
      <c r="AA48" s="368"/>
      <c r="AB48" s="368"/>
      <c r="AC48" s="368"/>
      <c r="AD48" s="368"/>
      <c r="AE48" s="368"/>
      <c r="AF48" s="368"/>
      <c r="AG48" s="368"/>
      <c r="AH48" s="368"/>
      <c r="AI48" s="368"/>
      <c r="AJ48" s="368"/>
      <c r="AK48" s="1259" t="s">
        <v>742</v>
      </c>
      <c r="AM48" s="501"/>
      <c r="AN48" s="501" t="str">
        <f>IF(T48="","",T48)</f>
        <v>Добавить значение признака дифференциации</v>
      </c>
      <c r="AO48" s="501"/>
      <c r="AP48" s="501"/>
      <c r="AQ48" s="1156">
        <v>20</v>
      </c>
    </row>
    <row customHeight="1" ht="22.049999999999997">
      <c r="A49" s="1364" t="s">
        <v>491</v>
      </c>
      <c r="B49" s="1364" t="s">
        <v>492</v>
      </c>
      <c r="C49" s="1364" t="s">
        <v>493</v>
      </c>
      <c r="D49" s="1364" t="s">
        <v>752</v>
      </c>
      <c r="E49" s="2260"/>
      <c r="F49" s="2260"/>
      <c r="G49" s="2260"/>
      <c r="H49" s="2260"/>
      <c r="I49" s="2257"/>
      <c r="J49" s="1364"/>
      <c r="K49" s="1364"/>
      <c r="L49" s="1365"/>
      <c r="P49" s="2258"/>
      <c r="Q49" s="1451"/>
      <c r="R49" s="357"/>
      <c r="S49" s="1279"/>
      <c r="T49" s="366" t="s">
        <v>667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491</v>
      </c>
      <c r="B50" s="1364" t="s">
        <v>492</v>
      </c>
      <c r="C50" s="1364" t="s">
        <v>493</v>
      </c>
      <c r="D50" s="1364" t="s">
        <v>752</v>
      </c>
      <c r="E50" s="2260"/>
      <c r="F50" s="2260"/>
      <c r="G50" s="2260"/>
      <c r="H50" s="2259"/>
      <c r="I50" s="1364"/>
      <c r="J50" s="1364"/>
      <c r="K50" s="1364"/>
      <c r="L50" s="1365"/>
      <c r="M50" s="1366"/>
      <c r="N50" s="1366"/>
      <c r="O50" s="538"/>
      <c r="P50" s="361"/>
      <c r="Q50" s="376"/>
      <c r="R50" s="356"/>
      <c r="S50" s="1279"/>
      <c r="T50" s="373" t="s">
        <v>743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491</v>
      </c>
      <c r="B51" s="1344" t="s">
        <v>492</v>
      </c>
      <c r="C51" s="1315"/>
      <c r="D51" s="1315"/>
      <c r="E51" s="2260"/>
      <c r="F51" s="2259"/>
      <c r="G51" s="1315"/>
      <c r="H51" s="1315"/>
      <c r="I51" s="1315"/>
      <c r="J51" s="1315"/>
      <c r="K51" s="1315"/>
      <c r="L51" s="1459"/>
      <c r="M51" s="1322"/>
      <c r="N51" s="1322"/>
      <c r="P51" s="1317"/>
      <c r="Q51" s="1318"/>
      <c r="R51" s="1317"/>
      <c r="S51" s="1323"/>
      <c r="T51" s="1326" t="s">
        <v>670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491</v>
      </c>
      <c r="B52" s="1344"/>
      <c r="C52" s="1344"/>
      <c r="D52" s="1344"/>
      <c r="E52" s="2259"/>
      <c r="F52" s="1344"/>
      <c r="G52" s="1344"/>
      <c r="H52" s="1344"/>
      <c r="I52" s="1344"/>
      <c r="J52" s="1344"/>
      <c r="K52" s="1344"/>
      <c r="L52" s="1347"/>
      <c r="M52" s="1322"/>
      <c r="N52" s="1322"/>
      <c r="O52" s="519"/>
      <c r="P52" s="381"/>
      <c r="Q52" s="1345"/>
      <c r="R52" s="381"/>
      <c r="S52" s="1323"/>
      <c r="T52" s="1326" t="s">
        <v>671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703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2BB61-2CAF-CD53-BB5C-0.C978C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386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652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653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736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737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738</v>
      </c>
      <c r="U5" s="301"/>
      <c r="V5" s="2351"/>
      <c r="W5" s="2352"/>
      <c r="X5" s="2352"/>
      <c r="Y5" s="2352"/>
      <c r="Z5" s="2352"/>
      <c r="AA5" s="2352"/>
      <c r="AB5" s="2353"/>
      <c r="AC5" s="2354"/>
      <c r="AD5" s="2355"/>
      <c r="AE5" s="2355"/>
      <c r="AF5" s="2355"/>
      <c r="AG5" s="2355"/>
      <c r="AH5" s="2355"/>
      <c r="AI5" s="2355"/>
      <c r="AJ5" s="2356"/>
      <c r="AK5" s="1259" t="s">
        <v>739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661</v>
      </c>
      <c r="P6" s="2258"/>
      <c r="Q6" s="2258">
        <v>1</v>
      </c>
      <c r="R6" s="358"/>
      <c r="S6" s="1458">
        <f>$J6</f>
      </c>
      <c r="T6" s="287" t="s">
        <v>662</v>
      </c>
      <c r="U6" s="301"/>
      <c r="V6" s="2246"/>
      <c r="W6" s="2247"/>
      <c r="X6" s="2247"/>
      <c r="Y6" s="2247"/>
      <c r="Z6" s="2247"/>
      <c r="AA6" s="2247"/>
      <c r="AB6" s="2248"/>
      <c r="AC6" s="2246"/>
      <c r="AD6" s="2247"/>
      <c r="AE6" s="2247"/>
      <c r="AF6" s="2247"/>
      <c r="AG6" s="2247"/>
      <c r="AH6" s="2247"/>
      <c r="AI6" s="2247"/>
      <c r="AJ6" s="2248"/>
      <c r="AK6" s="1308" t="s">
        <v>740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368"/>
      <c r="X9" s="368"/>
      <c r="Y9" s="368"/>
      <c r="Z9" s="368"/>
      <c r="AA9" s="368"/>
      <c r="AB9" s="368"/>
      <c r="AC9" s="368"/>
      <c r="AD9" s="368"/>
      <c r="AE9" s="368"/>
      <c r="AF9" s="368"/>
      <c r="AG9" s="368"/>
      <c r="AH9" s="368"/>
      <c r="AI9" s="368"/>
      <c r="AJ9" s="368"/>
      <c r="AK9" s="1259" t="s">
        <v>742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667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672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673</v>
      </c>
      <c r="P20" s="1363"/>
      <c r="Q20" s="1443"/>
      <c r="R20" s="1443"/>
      <c r="S20" s="730"/>
      <c r="T20" s="1161" t="s">
        <v>674</v>
      </c>
      <c r="Z20" s="187" t="s">
        <v>675</v>
      </c>
      <c r="AB20" s="187" t="s">
        <v>676</v>
      </c>
      <c r="AC20" s="1161" t="s">
        <v>674</v>
      </c>
      <c r="AG20" s="187" t="s">
        <v>677</v>
      </c>
      <c r="AI20" s="187" t="s">
        <v>676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682</v>
      </c>
      <c r="AC34" s="327"/>
      <c r="AD34" s="327"/>
      <c r="AE34" s="327"/>
      <c r="AF34" s="327"/>
      <c r="AG34" s="327"/>
      <c r="AH34" s="327"/>
      <c r="AI34" s="279" t="s">
        <v>682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t="s">
        <v>556</v>
      </c>
      <c r="AQ36" s="1156">
        <v>14</v>
      </c>
    </row>
    <row customHeight="1" ht="14.699999999999998">
      <c r="Q37" s="377"/>
      <c r="R37" s="377"/>
      <c r="S37" s="2274" t="s">
        <v>87</v>
      </c>
      <c r="T37" s="2210" t="s">
        <v>683</v>
      </c>
      <c r="U37" s="302"/>
      <c r="V37" s="2275" t="s">
        <v>684</v>
      </c>
      <c r="W37" s="2276"/>
      <c r="X37" s="2276"/>
      <c r="Y37" s="2276"/>
      <c r="Z37" s="2276"/>
      <c r="AA37" s="2277"/>
      <c r="AB37" s="2278" t="s">
        <v>685</v>
      </c>
      <c r="AC37" s="2275" t="s">
        <v>684</v>
      </c>
      <c r="AD37" s="2276"/>
      <c r="AE37" s="2276"/>
      <c r="AF37" s="2276"/>
      <c r="AG37" s="2276"/>
      <c r="AH37" s="2277"/>
      <c r="AI37" s="2278" t="s">
        <v>686</v>
      </c>
      <c r="AJ37" s="2281" t="s">
        <v>687</v>
      </c>
      <c r="AK37" s="2128"/>
      <c r="AQ37" s="1156">
        <v>14</v>
      </c>
    </row>
    <row customHeight="1" ht="35.699999999999996">
      <c r="Q38" s="377"/>
      <c r="R38" s="377"/>
      <c r="S38" s="2274"/>
      <c r="T38" s="2210"/>
      <c r="U38" s="1032"/>
      <c r="V38" s="1453" t="s">
        <v>744</v>
      </c>
      <c r="W38" s="2263" t="s">
        <v>690</v>
      </c>
      <c r="X38" s="2264"/>
      <c r="Y38" s="2263" t="s">
        <v>691</v>
      </c>
      <c r="Z38" s="2270"/>
      <c r="AA38" s="2264"/>
      <c r="AB38" s="2279"/>
      <c r="AC38" s="1453" t="s">
        <v>744</v>
      </c>
      <c r="AD38" s="2263" t="s">
        <v>690</v>
      </c>
      <c r="AE38" s="2264"/>
      <c r="AF38" s="2263" t="s">
        <v>691</v>
      </c>
      <c r="AG38" s="2270"/>
      <c r="AH38" s="2264"/>
      <c r="AI38" s="2279"/>
      <c r="AJ38" s="2282"/>
      <c r="AK38" s="2128"/>
      <c r="AQ38" s="1156">
        <v>34</v>
      </c>
    </row>
    <row customHeight="1" ht="35.699999999999996">
      <c r="A39" s="1371"/>
      <c r="B39" s="1371" t="s">
        <v>398</v>
      </c>
      <c r="C39" s="1371" t="s">
        <v>399</v>
      </c>
      <c r="D39" s="1371" t="s">
        <v>400</v>
      </c>
      <c r="E39" s="1365" t="s">
        <v>692</v>
      </c>
      <c r="F39" s="1365" t="s">
        <v>693</v>
      </c>
      <c r="G39" s="1365" t="s">
        <v>694</v>
      </c>
      <c r="H39" s="1365"/>
      <c r="I39" s="1365" t="s">
        <v>745</v>
      </c>
      <c r="J39" s="1365" t="s">
        <v>697</v>
      </c>
      <c r="K39" s="1365" t="s">
        <v>746</v>
      </c>
      <c r="L39" s="1365" t="s">
        <v>673</v>
      </c>
      <c r="Q39" s="377"/>
      <c r="R39" s="377"/>
      <c r="S39" s="2274"/>
      <c r="T39" s="2210"/>
      <c r="U39" s="303"/>
      <c r="V39" s="1453" t="s">
        <v>747</v>
      </c>
      <c r="W39" s="1223" t="s">
        <v>748</v>
      </c>
      <c r="X39" s="1223" t="s">
        <v>749</v>
      </c>
      <c r="Y39" s="1456" t="s">
        <v>701</v>
      </c>
      <c r="Z39" s="2271" t="s">
        <v>702</v>
      </c>
      <c r="AA39" s="2272"/>
      <c r="AB39" s="2280"/>
      <c r="AC39" s="1453" t="s">
        <v>747</v>
      </c>
      <c r="AD39" s="1223" t="s">
        <v>748</v>
      </c>
      <c r="AE39" s="1223" t="s">
        <v>749</v>
      </c>
      <c r="AF39" s="1456" t="s">
        <v>701</v>
      </c>
      <c r="AG39" s="2271" t="s">
        <v>702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328</v>
      </c>
      <c r="T40" s="1256" t="s">
        <v>99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496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386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496</v>
      </c>
      <c r="B42" s="1364" t="s">
        <v>497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652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653</v>
      </c>
      <c r="AM42" s="501"/>
      <c r="AN42" s="501" t="str">
        <f>IF(T42="","",T42)</f>
        <v>Территория действия тарифа</v>
      </c>
      <c r="AO42" s="501"/>
      <c r="AP42" s="501"/>
      <c r="AQ42" s="1156">
        <v>23</v>
      </c>
    </row>
    <row customHeight="1" ht="24">
      <c r="A43" s="1364" t="s">
        <v>496</v>
      </c>
      <c r="B43" s="1364" t="s">
        <v>497</v>
      </c>
      <c r="C43" s="1364" t="s">
        <v>498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736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737</v>
      </c>
      <c r="AM43" s="501"/>
      <c r="AN43" s="501" t="str">
        <f>IF(T43="","",T43)</f>
        <v>Наименование централизованной системы холодного водоснабжения</v>
      </c>
      <c r="AO43" s="501"/>
      <c r="AP43" s="501"/>
      <c r="AQ43" s="1156">
        <v>23</v>
      </c>
    </row>
    <row customHeight="1" ht="24">
      <c r="A44" s="1364" t="s">
        <v>496</v>
      </c>
      <c r="B44" s="1364" t="s">
        <v>497</v>
      </c>
      <c r="C44" s="1364" t="s">
        <v>498</v>
      </c>
      <c r="D44" s="1364" t="s">
        <v>753</v>
      </c>
      <c r="E44" s="2260"/>
      <c r="F44" s="2260"/>
      <c r="G44" s="2260"/>
      <c r="H44" s="2260"/>
      <c r="I44" s="2257" t="str">
        <f>S43&amp;".1"</f>
        <v>...1</v>
      </c>
      <c r="J44" s="1364"/>
      <c r="K44" s="1364"/>
      <c r="L44" s="1365"/>
      <c r="P44" s="2258">
        <v>1</v>
      </c>
      <c r="Q44" s="1451"/>
      <c r="R44" s="357"/>
      <c r="S44" s="1458" t="str">
        <f>$I44</f>
        <v>...1</v>
      </c>
      <c r="T44" s="286" t="s">
        <v>738</v>
      </c>
      <c r="U44" s="301"/>
      <c r="V44" s="2351"/>
      <c r="W44" s="2352"/>
      <c r="X44" s="2352"/>
      <c r="Y44" s="2352"/>
      <c r="Z44" s="2352"/>
      <c r="AA44" s="2352"/>
      <c r="AB44" s="2353"/>
      <c r="AC44" s="2354"/>
      <c r="AD44" s="2355"/>
      <c r="AE44" s="2355"/>
      <c r="AF44" s="2355"/>
      <c r="AG44" s="2355"/>
      <c r="AH44" s="2355"/>
      <c r="AI44" s="2355"/>
      <c r="AJ44" s="2356"/>
      <c r="AK44" s="1259" t="s">
        <v>739</v>
      </c>
      <c r="AM44" s="501"/>
      <c r="AN44" s="501" t="str">
        <f>IF(T44="","",T44)</f>
        <v>Наименование признака дифференциации</v>
      </c>
      <c r="AO44" s="501"/>
      <c r="AP44" s="501"/>
      <c r="AQ44" s="1156">
        <v>23</v>
      </c>
    </row>
    <row customHeight="1" ht="24">
      <c r="A45" s="1364" t="s">
        <v>496</v>
      </c>
      <c r="B45" s="1364" t="s">
        <v>497</v>
      </c>
      <c r="C45" s="1364" t="s">
        <v>498</v>
      </c>
      <c r="D45" s="1364" t="s">
        <v>753</v>
      </c>
      <c r="E45" s="2260"/>
      <c r="F45" s="2260"/>
      <c r="G45" s="2260"/>
      <c r="H45" s="2260"/>
      <c r="I45" s="2287"/>
      <c r="J45" s="2257" t="str">
        <f>I44&amp;".1"</f>
        <v>...1.1</v>
      </c>
      <c r="K45" s="1364"/>
      <c r="L45" s="1365" t="s">
        <v>661</v>
      </c>
      <c r="P45" s="2258"/>
      <c r="Q45" s="2258">
        <v>1</v>
      </c>
      <c r="R45" s="358"/>
      <c r="S45" s="1458" t="str">
        <f>$J45</f>
        <v>...1.1</v>
      </c>
      <c r="T45" s="287" t="s">
        <v>662</v>
      </c>
      <c r="U45" s="301"/>
      <c r="V45" s="2246"/>
      <c r="W45" s="2247"/>
      <c r="X45" s="2247"/>
      <c r="Y45" s="2247"/>
      <c r="Z45" s="2247"/>
      <c r="AA45" s="2247"/>
      <c r="AB45" s="2248"/>
      <c r="AC45" s="2246"/>
      <c r="AD45" s="2247"/>
      <c r="AE45" s="2247"/>
      <c r="AF45" s="2247"/>
      <c r="AG45" s="2247"/>
      <c r="AH45" s="2247"/>
      <c r="AI45" s="2247"/>
      <c r="AJ45" s="2248"/>
      <c r="AK45" s="1308" t="s">
        <v>740</v>
      </c>
      <c r="AM45" s="501"/>
      <c r="AN45" s="501" t="str">
        <f>IF(T45="","",T45)</f>
        <v>Группа потребителей</v>
      </c>
      <c r="AO45" s="501"/>
      <c r="AP45" s="501"/>
      <c r="AQ45" s="1156">
        <v>23</v>
      </c>
    </row>
    <row customHeight="1" ht="24">
      <c r="A46" s="1364" t="s">
        <v>496</v>
      </c>
      <c r="B46" s="1364" t="s">
        <v>497</v>
      </c>
      <c r="C46" s="1364" t="s">
        <v>498</v>
      </c>
      <c r="D46" s="1364" t="s">
        <v>753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496</v>
      </c>
      <c r="B47" s="1364" t="s">
        <v>497</v>
      </c>
      <c r="C47" s="1364" t="s">
        <v>498</v>
      </c>
      <c r="D47" s="1364" t="s">
        <v>753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496</v>
      </c>
      <c r="B48" s="1364" t="s">
        <v>497</v>
      </c>
      <c r="C48" s="1364" t="s">
        <v>498</v>
      </c>
      <c r="D48" s="1364" t="s">
        <v>753</v>
      </c>
      <c r="E48" s="2260"/>
      <c r="F48" s="2260"/>
      <c r="G48" s="2260"/>
      <c r="H48" s="2260"/>
      <c r="I48" s="2287"/>
      <c r="J48" s="2257"/>
      <c r="K48" s="1364"/>
      <c r="L48" s="1365"/>
      <c r="P48" s="2258"/>
      <c r="Q48" s="2258"/>
      <c r="R48" s="357"/>
      <c r="S48" s="1279"/>
      <c r="T48" s="288" t="s">
        <v>741</v>
      </c>
      <c r="U48" s="368"/>
      <c r="V48" s="368"/>
      <c r="W48" s="368"/>
      <c r="X48" s="368"/>
      <c r="Y48" s="368"/>
      <c r="Z48" s="368"/>
      <c r="AA48" s="368"/>
      <c r="AB48" s="368"/>
      <c r="AC48" s="368"/>
      <c r="AD48" s="368"/>
      <c r="AE48" s="368"/>
      <c r="AF48" s="368"/>
      <c r="AG48" s="368"/>
      <c r="AH48" s="368"/>
      <c r="AI48" s="368"/>
      <c r="AJ48" s="368"/>
      <c r="AK48" s="1259" t="s">
        <v>742</v>
      </c>
      <c r="AM48" s="501"/>
      <c r="AN48" s="501" t="str">
        <f>IF(T48="","",T48)</f>
        <v>Добавить значение признака дифференциации</v>
      </c>
      <c r="AO48" s="501"/>
      <c r="AP48" s="501"/>
      <c r="AQ48" s="1156">
        <v>20</v>
      </c>
    </row>
    <row customHeight="1" ht="22.049999999999997">
      <c r="A49" s="1364" t="s">
        <v>496</v>
      </c>
      <c r="B49" s="1364" t="s">
        <v>497</v>
      </c>
      <c r="C49" s="1364" t="s">
        <v>498</v>
      </c>
      <c r="D49" s="1364" t="s">
        <v>753</v>
      </c>
      <c r="E49" s="2260"/>
      <c r="F49" s="2260"/>
      <c r="G49" s="2260"/>
      <c r="H49" s="2260"/>
      <c r="I49" s="2257"/>
      <c r="J49" s="1364"/>
      <c r="K49" s="1364"/>
      <c r="L49" s="1365"/>
      <c r="P49" s="2258"/>
      <c r="Q49" s="1451"/>
      <c r="R49" s="357"/>
      <c r="S49" s="1279"/>
      <c r="T49" s="366" t="s">
        <v>667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496</v>
      </c>
      <c r="B50" s="1364" t="s">
        <v>497</v>
      </c>
      <c r="C50" s="1364" t="s">
        <v>498</v>
      </c>
      <c r="D50" s="1364" t="s">
        <v>753</v>
      </c>
      <c r="E50" s="2260"/>
      <c r="F50" s="2260"/>
      <c r="G50" s="2260"/>
      <c r="H50" s="2259"/>
      <c r="I50" s="1364"/>
      <c r="J50" s="1364"/>
      <c r="K50" s="1364"/>
      <c r="L50" s="1365"/>
      <c r="M50" s="1366"/>
      <c r="N50" s="1366"/>
      <c r="O50" s="538"/>
      <c r="P50" s="361"/>
      <c r="Q50" s="376"/>
      <c r="R50" s="356"/>
      <c r="S50" s="1279"/>
      <c r="T50" s="373" t="s">
        <v>743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496</v>
      </c>
      <c r="B51" s="1344" t="s">
        <v>497</v>
      </c>
      <c r="C51" s="1315"/>
      <c r="D51" s="1315"/>
      <c r="E51" s="2260"/>
      <c r="F51" s="2259"/>
      <c r="G51" s="1315"/>
      <c r="H51" s="1315"/>
      <c r="I51" s="1315"/>
      <c r="J51" s="1315"/>
      <c r="K51" s="1315"/>
      <c r="L51" s="1459"/>
      <c r="M51" s="1322"/>
      <c r="N51" s="1322"/>
      <c r="P51" s="1317"/>
      <c r="Q51" s="1318"/>
      <c r="R51" s="1317"/>
      <c r="S51" s="1323"/>
      <c r="T51" s="1326" t="s">
        <v>670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496</v>
      </c>
      <c r="B52" s="1344"/>
      <c r="C52" s="1344"/>
      <c r="D52" s="1344"/>
      <c r="E52" s="2259"/>
      <c r="F52" s="1344"/>
      <c r="G52" s="1344"/>
      <c r="H52" s="1344"/>
      <c r="I52" s="1344"/>
      <c r="J52" s="1344"/>
      <c r="K52" s="1344"/>
      <c r="L52" s="1347"/>
      <c r="M52" s="1322"/>
      <c r="N52" s="1322"/>
      <c r="O52" s="519"/>
      <c r="P52" s="381"/>
      <c r="Q52" s="1345"/>
      <c r="R52" s="381"/>
      <c r="S52" s="1323"/>
      <c r="T52" s="1326" t="s">
        <v>671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703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DEF87-3A95-85EB-4CAB-0.80BBF42D}"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386</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651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652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653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654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655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656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657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658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719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723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669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670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671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672</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673</v>
      </c>
      <c r="P20" s="1509"/>
      <c r="Q20" s="1511"/>
      <c r="R20" s="1511"/>
      <c r="Y20" s="1508" t="s">
        <v>675</v>
      </c>
      <c r="AA20" s="1508" t="s">
        <v>676</v>
      </c>
      <c r="AC20" s="1508" t="s">
        <v>725</v>
      </c>
      <c r="AG20" s="1508" t="s">
        <v>675</v>
      </c>
      <c r="AI20" s="1508" t="s">
        <v>676</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678</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679</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678</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679</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682</v>
      </c>
      <c r="AB34" s="1643"/>
      <c r="AC34" s="1636"/>
      <c r="AD34" s="1636"/>
      <c r="AE34" s="1636"/>
      <c r="AF34" s="1636"/>
      <c r="AG34" s="1636"/>
      <c r="AH34" s="1636"/>
      <c r="AI34" s="1643" t="s">
        <v>682</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555</v>
      </c>
      <c r="T36" s="2128"/>
      <c r="U36" s="2128"/>
      <c r="V36" s="2128"/>
      <c r="W36" s="2128"/>
      <c r="X36" s="2128"/>
      <c r="Y36" s="2128"/>
      <c r="Z36" s="2128"/>
      <c r="AA36" s="2176"/>
      <c r="AB36" s="2176"/>
      <c r="AC36" s="2176"/>
      <c r="AD36" s="2128"/>
      <c r="AE36" s="2128"/>
      <c r="AF36" s="2128"/>
      <c r="AG36" s="2128"/>
      <c r="AH36" s="2128"/>
      <c r="AI36" s="2128"/>
      <c r="AJ36" s="2128"/>
      <c r="AK36" s="2128" t="s">
        <v>556</v>
      </c>
      <c r="AQ36" s="1632">
        <v>14</v>
      </c>
    </row>
    <row customHeight="1" ht="14.699999999999998">
      <c r="Q37" s="292"/>
      <c r="R37" s="377"/>
      <c r="S37" s="2274" t="s">
        <v>87</v>
      </c>
      <c r="T37" s="2210" t="s">
        <v>754</v>
      </c>
      <c r="U37" s="338"/>
      <c r="V37" s="2276"/>
      <c r="W37" s="2276"/>
      <c r="X37" s="2276"/>
      <c r="Y37" s="2276"/>
      <c r="Z37" s="2276"/>
      <c r="AA37" s="2210" t="s">
        <v>685</v>
      </c>
      <c r="AB37" s="2209" t="s">
        <v>755</v>
      </c>
      <c r="AC37" s="2209" t="s">
        <v>729</v>
      </c>
      <c r="AD37" s="2292" t="s">
        <v>684</v>
      </c>
      <c r="AE37" s="2292"/>
      <c r="AF37" s="2276"/>
      <c r="AG37" s="2276"/>
      <c r="AH37" s="2277"/>
      <c r="AI37" s="2278" t="s">
        <v>685</v>
      </c>
      <c r="AJ37" s="2281" t="s">
        <v>687</v>
      </c>
      <c r="AK37" s="2128"/>
      <c r="AQ37" s="1632">
        <v>14</v>
      </c>
    </row>
    <row customHeight="1" ht="35.699999999999996">
      <c r="Q38" s="292"/>
      <c r="R38" s="377"/>
      <c r="S38" s="2274"/>
      <c r="T38" s="2210"/>
      <c r="U38" s="1032"/>
      <c r="V38" s="2104" t="s">
        <v>732</v>
      </c>
      <c r="W38" s="2128"/>
      <c r="X38" s="2295" t="s">
        <v>691</v>
      </c>
      <c r="Y38" s="2314"/>
      <c r="Z38" s="2314"/>
      <c r="AA38" s="2210"/>
      <c r="AB38" s="2209"/>
      <c r="AC38" s="2209"/>
      <c r="AD38" s="2104" t="s">
        <v>732</v>
      </c>
      <c r="AE38" s="2128"/>
      <c r="AF38" s="2314" t="s">
        <v>691</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398</v>
      </c>
      <c r="C40" s="1267" t="s">
        <v>399</v>
      </c>
      <c r="D40" s="1267" t="s">
        <v>400</v>
      </c>
      <c r="E40" s="1311" t="s">
        <v>692</v>
      </c>
      <c r="F40" s="1311" t="s">
        <v>693</v>
      </c>
      <c r="G40" s="1311" t="s">
        <v>694</v>
      </c>
      <c r="H40" s="1311" t="s">
        <v>695</v>
      </c>
      <c r="I40" s="1311" t="s">
        <v>696</v>
      </c>
      <c r="J40" s="1311" t="s">
        <v>697</v>
      </c>
      <c r="K40" s="1311" t="s">
        <v>698</v>
      </c>
      <c r="L40" s="1311" t="s">
        <v>673</v>
      </c>
      <c r="Q40" s="292"/>
      <c r="R40" s="377"/>
      <c r="S40" s="2274"/>
      <c r="T40" s="2210"/>
      <c r="U40" s="303"/>
      <c r="V40" s="1951" t="s">
        <v>733</v>
      </c>
      <c r="W40" s="1951" t="s">
        <v>734</v>
      </c>
      <c r="X40" s="1939" t="s">
        <v>701</v>
      </c>
      <c r="Y40" s="2271" t="s">
        <v>702</v>
      </c>
      <c r="Z40" s="2321"/>
      <c r="AA40" s="2210"/>
      <c r="AB40" s="2209"/>
      <c r="AC40" s="2209"/>
      <c r="AD40" s="1969" t="s">
        <v>733</v>
      </c>
      <c r="AE40" s="1960" t="s">
        <v>734</v>
      </c>
      <c r="AF40" s="1939" t="s">
        <v>701</v>
      </c>
      <c r="AG40" s="2271" t="s">
        <v>702</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328</v>
      </c>
      <c r="T41" s="1256" t="s">
        <v>99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461</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386</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461</v>
      </c>
      <c r="B43" s="1268" t="s">
        <v>462</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652</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653</v>
      </c>
      <c r="AM43" s="1625"/>
      <c r="AN43" s="1625" t="str">
        <f>IF(T43="","",T43)</f>
        <v>Территория действия тарифа</v>
      </c>
      <c r="AO43" s="1625"/>
      <c r="AP43" s="1625"/>
      <c r="AQ43" s="1632">
        <v>21</v>
      </c>
    </row>
    <row customHeight="1" ht="24">
      <c r="A44" s="1268" t="s">
        <v>461</v>
      </c>
      <c r="B44" s="1268" t="s">
        <v>462</v>
      </c>
      <c r="C44" s="1268" t="s">
        <v>463</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654</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655</v>
      </c>
      <c r="AM44" s="1625"/>
      <c r="AN44" s="1625" t="str">
        <f>IF(T44="","",T44)</f>
        <v>Наименование системы теплоснабжения </v>
      </c>
      <c r="AO44" s="1625"/>
      <c r="AP44" s="1625"/>
      <c r="AQ44" s="1632">
        <v>23</v>
      </c>
    </row>
    <row customHeight="1" ht="22.049999999999997">
      <c r="A45" s="1268" t="s">
        <v>461</v>
      </c>
      <c r="B45" s="1268" t="s">
        <v>462</v>
      </c>
      <c r="C45" s="1268" t="s">
        <v>463</v>
      </c>
      <c r="D45" s="1268" t="s">
        <v>464</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656</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657</v>
      </c>
      <c r="AM45" s="1625"/>
      <c r="AN45" s="1625" t="str">
        <f>IF(T45="","",T45)</f>
        <v>Источник тепловой энергии  </v>
      </c>
      <c r="AO45" s="1625"/>
      <c r="AP45" s="1625"/>
      <c r="AQ45" s="1632">
        <v>21</v>
      </c>
    </row>
    <row s="1643" customFormat="1" customHeight="1" ht="0">
      <c r="A46" s="1376" t="s">
        <v>461</v>
      </c>
      <c r="B46" s="1376" t="s">
        <v>462</v>
      </c>
      <c r="C46" s="1376" t="s">
        <v>463</v>
      </c>
      <c r="D46" s="1376" t="s">
        <v>464</v>
      </c>
      <c r="E46" s="2291"/>
      <c r="F46" s="2291"/>
      <c r="G46" s="2291"/>
      <c r="H46" s="2291"/>
      <c r="I46" s="2128" t="str">
        <f>S45&amp;".1"</f>
        <v>....1</v>
      </c>
      <c r="J46" s="1376"/>
      <c r="K46" s="1376"/>
      <c r="L46" s="1382" t="s">
        <v>658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461</v>
      </c>
      <c r="B47" s="1376" t="s">
        <v>462</v>
      </c>
      <c r="C47" s="1376" t="s">
        <v>463</v>
      </c>
      <c r="D47" s="1376" t="s">
        <v>464</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461</v>
      </c>
      <c r="B48" s="1268" t="s">
        <v>462</v>
      </c>
      <c r="C48" s="1268" t="s">
        <v>463</v>
      </c>
      <c r="D48" s="1268" t="s">
        <v>464</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735</v>
      </c>
      <c r="AL48" s="1637">
        <f>STRCHECKDATE(#REF!)</f>
      </c>
      <c r="AM48" s="1625"/>
      <c r="AN48" s="1625" t="str">
        <f>IF(T48="","",T48)</f>
        <v/>
      </c>
      <c r="AO48" s="1625"/>
      <c r="AP48" s="1625"/>
      <c r="AQ48" s="1632">
        <v>21</v>
      </c>
    </row>
    <row customHeight="1" ht="11.549999999999999">
      <c r="A49" s="1268" t="s">
        <v>461</v>
      </c>
      <c r="B49" s="1268" t="s">
        <v>462</v>
      </c>
      <c r="C49" s="1268" t="s">
        <v>463</v>
      </c>
      <c r="D49" s="1268" t="s">
        <v>464</v>
      </c>
      <c r="E49" s="2291"/>
      <c r="F49" s="2291"/>
      <c r="G49" s="2291"/>
      <c r="H49" s="2291"/>
      <c r="I49" s="2102"/>
      <c r="J49" s="2128"/>
      <c r="K49" s="1268"/>
      <c r="L49" s="1311"/>
      <c r="P49" s="2258"/>
      <c r="Q49" s="2258"/>
      <c r="R49" s="357"/>
      <c r="S49" s="1279"/>
      <c r="T49" s="288" t="s">
        <v>723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461</v>
      </c>
      <c r="B50" s="1376" t="s">
        <v>462</v>
      </c>
      <c r="C50" s="1376" t="s">
        <v>463</v>
      </c>
      <c r="D50" s="1376" t="s">
        <v>464</v>
      </c>
      <c r="E50" s="2291"/>
      <c r="F50" s="2291"/>
      <c r="G50" s="2291"/>
      <c r="H50" s="2291"/>
      <c r="I50" s="2128"/>
      <c r="J50" s="1376"/>
      <c r="K50" s="1376"/>
      <c r="L50" s="1382"/>
      <c r="M50" s="1247"/>
      <c r="N50" s="1247"/>
      <c r="O50" s="1247"/>
      <c r="P50" s="2258"/>
      <c r="Q50" s="1955"/>
      <c r="R50" s="357"/>
      <c r="S50" s="1387"/>
      <c r="T50" s="1388" t="s">
        <v>667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461</v>
      </c>
      <c r="B51" s="1376" t="s">
        <v>462</v>
      </c>
      <c r="C51" s="1376" t="s">
        <v>463</v>
      </c>
      <c r="D51" s="1376" t="s">
        <v>464</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461</v>
      </c>
      <c r="B52" s="1376" t="s">
        <v>462</v>
      </c>
      <c r="C52" s="1376" t="s">
        <v>463</v>
      </c>
      <c r="D52" s="1375"/>
      <c r="E52" s="2291"/>
      <c r="F52" s="2291"/>
      <c r="G52" s="2290"/>
      <c r="H52" s="1375"/>
      <c r="I52" s="1375"/>
      <c r="J52" s="1375"/>
      <c r="K52" s="1375"/>
      <c r="L52" s="1378"/>
      <c r="M52" s="1379"/>
      <c r="N52" s="1379"/>
      <c r="O52" s="352"/>
      <c r="P52" s="1317"/>
      <c r="Q52" s="1318"/>
      <c r="R52" s="1317"/>
      <c r="S52" s="1323"/>
      <c r="T52" s="1326" t="s">
        <v>669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461</v>
      </c>
      <c r="B53" s="1376" t="s">
        <v>462</v>
      </c>
      <c r="C53" s="1375"/>
      <c r="D53" s="1375"/>
      <c r="E53" s="2291"/>
      <c r="F53" s="2290"/>
      <c r="G53" s="1375"/>
      <c r="H53" s="1375"/>
      <c r="I53" s="1375"/>
      <c r="J53" s="1375"/>
      <c r="K53" s="1375"/>
      <c r="L53" s="1378"/>
      <c r="M53" s="1380"/>
      <c r="N53" s="1380"/>
      <c r="O53" s="352"/>
      <c r="P53" s="1317"/>
      <c r="Q53" s="1318"/>
      <c r="R53" s="1317"/>
      <c r="S53" s="1323"/>
      <c r="T53" s="1326" t="s">
        <v>670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461</v>
      </c>
      <c r="B54" s="1376"/>
      <c r="C54" s="1376"/>
      <c r="D54" s="1376"/>
      <c r="E54" s="2291"/>
      <c r="F54" s="1376"/>
      <c r="G54" s="1376"/>
      <c r="H54" s="1376"/>
      <c r="I54" s="1376"/>
      <c r="J54" s="1376"/>
      <c r="K54" s="1376"/>
      <c r="L54" s="1382"/>
      <c r="M54" s="1380"/>
      <c r="N54" s="1380"/>
      <c r="O54" s="352"/>
      <c r="P54" s="381"/>
      <c r="Q54" s="1345"/>
      <c r="R54" s="381"/>
      <c r="S54" s="1323"/>
      <c r="T54" s="1326" t="s">
        <v>671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461</v>
      </c>
      <c r="B55" s="1376"/>
      <c r="C55" s="1376"/>
      <c r="D55" s="1376"/>
      <c r="E55" s="2290"/>
      <c r="F55" s="1376"/>
      <c r="G55" s="1376"/>
      <c r="H55" s="1376"/>
      <c r="I55" s="1376"/>
      <c r="J55" s="1376"/>
      <c r="K55" s="1376"/>
      <c r="L55" s="1382"/>
      <c r="M55" s="1380"/>
      <c r="N55" s="1380"/>
      <c r="O55" s="352"/>
      <c r="P55" s="381"/>
      <c r="Q55" s="1345"/>
      <c r="R55" s="381"/>
      <c r="S55" s="1323"/>
      <c r="T55" s="1326" t="s">
        <v>671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703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FD5E3-B936-D6AE-6EE7-0.B5C5931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386</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652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653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736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737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657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658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756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757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758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759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760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723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670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671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672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673</v>
      </c>
      <c r="P24" s="1509"/>
      <c r="Q24" s="1511"/>
      <c r="R24" s="1511"/>
      <c r="AA24" s="1508" t="s">
        <v>675</v>
      </c>
      <c r="AC24" s="1508" t="s">
        <v>676</v>
      </c>
      <c r="AD24" s="1508" t="s">
        <v>724</v>
      </c>
      <c r="AH24" s="1508" t="s">
        <v>724</v>
      </c>
      <c r="AK24" s="1508" t="s">
        <v>761</v>
      </c>
      <c r="AL24" s="1508" t="s">
        <v>724</v>
      </c>
      <c r="AP24" s="1508" t="s">
        <v>724</v>
      </c>
      <c r="AY24" s="1508" t="s">
        <v>675</v>
      </c>
      <c r="BA24" s="1508" t="s">
        <v>676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ГУП "Белоблводоканал"</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678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679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678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679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682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682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555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556</v>
      </c>
      <c r="BI40" s="1156">
        <v>14</v>
      </c>
    </row>
    <row customHeight="1" ht="14.699999999999998">
      <c r="Q41" s="292"/>
      <c r="R41" s="377"/>
      <c r="S41" s="2274" t="s">
        <v>87</v>
      </c>
      <c r="T41" s="2210" t="s">
        <v>762</v>
      </c>
      <c r="U41" s="302"/>
      <c r="V41" s="2275" t="s">
        <v>684</v>
      </c>
      <c r="W41" s="2276"/>
      <c r="X41" s="2276"/>
      <c r="Y41" s="2276"/>
      <c r="Z41" s="2276"/>
      <c r="AA41" s="2276"/>
      <c r="AB41" s="2277"/>
      <c r="AC41" s="2278" t="s">
        <v>685</v>
      </c>
      <c r="AD41" s="2329" t="s">
        <v>763</v>
      </c>
      <c r="AE41" s="2292"/>
      <c r="AF41" s="2292"/>
      <c r="AG41" s="2330"/>
      <c r="AH41" s="2329" t="s">
        <v>764</v>
      </c>
      <c r="AI41" s="2292"/>
      <c r="AJ41" s="2292"/>
      <c r="AK41" s="2330"/>
      <c r="AL41" s="2329" t="s">
        <v>765</v>
      </c>
      <c r="AM41" s="2292"/>
      <c r="AN41" s="2292"/>
      <c r="AO41" s="2330"/>
      <c r="AP41" s="2329" t="s">
        <v>766</v>
      </c>
      <c r="AQ41" s="2292"/>
      <c r="AR41" s="2292"/>
      <c r="AS41" s="2330"/>
      <c r="AT41" s="2275" t="s">
        <v>684</v>
      </c>
      <c r="AU41" s="2276"/>
      <c r="AV41" s="2276"/>
      <c r="AW41" s="2276"/>
      <c r="AX41" s="2276"/>
      <c r="AY41" s="2276"/>
      <c r="AZ41" s="2277"/>
      <c r="BA41" s="2278" t="s">
        <v>685</v>
      </c>
      <c r="BB41" s="2281" t="s">
        <v>687</v>
      </c>
      <c r="BC41" s="2128"/>
      <c r="BI41" s="1156">
        <v>14</v>
      </c>
    </row>
    <row customHeight="1" ht="35.699999999999996">
      <c r="Q42" s="292"/>
      <c r="R42" s="377"/>
      <c r="S42" s="2274"/>
      <c r="T42" s="2210"/>
      <c r="U42" s="1032"/>
      <c r="V42" s="2193" t="s">
        <v>767</v>
      </c>
      <c r="W42" s="2194"/>
      <c r="X42" s="2193" t="s">
        <v>768</v>
      </c>
      <c r="Y42" s="2194"/>
      <c r="Z42" s="2295" t="s">
        <v>769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767</v>
      </c>
      <c r="AU42" s="2194"/>
      <c r="AV42" s="2193" t="s">
        <v>768</v>
      </c>
      <c r="AW42" s="2194"/>
      <c r="AX42" s="2295" t="s">
        <v>769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398</v>
      </c>
      <c r="C44" s="1371" t="s">
        <v>399</v>
      </c>
      <c r="D44" s="1371" t="s">
        <v>400</v>
      </c>
      <c r="E44" s="1365" t="s">
        <v>692</v>
      </c>
      <c r="F44" s="1365" t="s">
        <v>693</v>
      </c>
      <c r="G44" s="1365" t="s">
        <v>694</v>
      </c>
      <c r="H44" s="1365" t="s">
        <v>695</v>
      </c>
      <c r="I44" s="1365" t="s">
        <v>696</v>
      </c>
      <c r="J44" s="1365" t="s">
        <v>697</v>
      </c>
      <c r="K44" s="1365" t="s">
        <v>698</v>
      </c>
      <c r="L44" s="1365" t="s">
        <v>673</v>
      </c>
      <c r="Q44" s="292"/>
      <c r="R44" s="377"/>
      <c r="S44" s="2274"/>
      <c r="T44" s="2210"/>
      <c r="U44" s="303"/>
      <c r="V44" s="1449" t="s">
        <v>733</v>
      </c>
      <c r="W44" s="1449" t="s">
        <v>734</v>
      </c>
      <c r="X44" s="1449" t="s">
        <v>733</v>
      </c>
      <c r="Y44" s="1449" t="s">
        <v>734</v>
      </c>
      <c r="Z44" s="1456" t="s">
        <v>701</v>
      </c>
      <c r="AA44" s="2271" t="s">
        <v>702</v>
      </c>
      <c r="AB44" s="2272"/>
      <c r="AC44" s="2280"/>
      <c r="AD44" s="2334"/>
      <c r="AE44" s="2335"/>
      <c r="AF44" s="2335"/>
      <c r="AG44" s="2336"/>
      <c r="AH44" s="2334"/>
      <c r="AI44" s="2335"/>
      <c r="AJ44" s="2335"/>
      <c r="AK44" s="2336"/>
      <c r="AL44" s="2334"/>
      <c r="AM44" s="2335"/>
      <c r="AN44" s="2335"/>
      <c r="AO44" s="2336"/>
      <c r="AP44" s="2334"/>
      <c r="AQ44" s="2335"/>
      <c r="AR44" s="2335"/>
      <c r="AS44" s="2336"/>
      <c r="AT44" s="1449" t="s">
        <v>733</v>
      </c>
      <c r="AU44" s="1449" t="s">
        <v>734</v>
      </c>
      <c r="AV44" s="1449" t="s">
        <v>733</v>
      </c>
      <c r="AW44" s="1449" t="s">
        <v>734</v>
      </c>
      <c r="AX44" s="1456" t="s">
        <v>701</v>
      </c>
      <c r="AY44" s="2271" t="s">
        <v>702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328</v>
      </c>
      <c r="T45" s="1256" t="s">
        <v>99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501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386</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501</v>
      </c>
      <c r="B47" s="1364" t="s">
        <v>502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652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653</v>
      </c>
      <c r="BE47" s="501"/>
      <c r="BF47" s="501" t="str">
        <f>IF(T47="","",T47)</f>
        <v>Территория действия тарифа</v>
      </c>
      <c r="BG47" s="501"/>
      <c r="BH47" s="501"/>
      <c r="BI47" s="1156">
        <v>21</v>
      </c>
    </row>
    <row customHeight="1" ht="43.050000000000004">
      <c r="A48" s="1364" t="s">
        <v>501</v>
      </c>
      <c r="B48" s="1364" t="s">
        <v>502</v>
      </c>
      <c r="C48" s="1364" t="s">
        <v>503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736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737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501</v>
      </c>
      <c r="B49" s="1344" t="s">
        <v>502</v>
      </c>
      <c r="C49" s="1344" t="s">
        <v>503</v>
      </c>
      <c r="D49" s="1344" t="s">
        <v>770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657</v>
      </c>
      <c r="BE49" s="501"/>
      <c r="BF49" s="501" t="str">
        <f>IF(T49="","",T49)</f>
        <v/>
      </c>
      <c r="BG49" s="501"/>
      <c r="BH49" s="501"/>
      <c r="BI49" s="512">
        <v>0</v>
      </c>
    </row>
    <row s="1643" customFormat="1" customHeight="1" ht="0">
      <c r="A50" s="1344" t="s">
        <v>501</v>
      </c>
      <c r="B50" s="1344" t="s">
        <v>502</v>
      </c>
      <c r="C50" s="1344" t="s">
        <v>503</v>
      </c>
      <c r="D50" s="1344" t="s">
        <v>770</v>
      </c>
      <c r="E50" s="2260"/>
      <c r="F50" s="2260"/>
      <c r="G50" s="2260"/>
      <c r="H50" s="2260"/>
      <c r="I50" s="2257" t="str">
        <f>S49&amp;".1"</f>
        <v>.1</v>
      </c>
      <c r="J50" s="1344"/>
      <c r="K50" s="1344"/>
      <c r="L50" s="1347" t="s">
        <v>658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501</v>
      </c>
      <c r="B51" s="1344" t="s">
        <v>502</v>
      </c>
      <c r="C51" s="1344" t="s">
        <v>503</v>
      </c>
      <c r="D51" s="1344" t="s">
        <v>770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501</v>
      </c>
      <c r="B52" s="1364" t="s">
        <v>502</v>
      </c>
      <c r="C52" s="1364" t="s">
        <v>503</v>
      </c>
      <c r="D52" s="1364" t="s">
        <v>770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756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757</v>
      </c>
      <c r="AT53" s="1394"/>
      <c r="AU53" s="1497"/>
      <c r="AV53" s="1394"/>
      <c r="AW53" s="1497"/>
      <c r="AX53" s="1394"/>
      <c r="AY53" s="1394"/>
      <c r="AZ53" s="1394"/>
      <c r="BA53" s="1394"/>
      <c r="BB53" s="1398"/>
      <c r="BC53" s="2255"/>
      <c r="BE53" s="501"/>
      <c r="BF53" s="501"/>
      <c r="BG53" s="501"/>
      <c r="BH53" s="501"/>
      <c r="BI53" s="1156">
        <v>11</v>
      </c>
    </row>
    <row customHeight="1" ht="11.549999999999999">
      <c r="A54" s="1364" t="s">
        <v>501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758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501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759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501</v>
      </c>
      <c r="B56" s="1364" t="s">
        <v>502</v>
      </c>
      <c r="C56" s="1364" t="s">
        <v>503</v>
      </c>
      <c r="D56" s="1364" t="s">
        <v>770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760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501</v>
      </c>
      <c r="B57" s="1364" t="s">
        <v>502</v>
      </c>
      <c r="C57" s="1364" t="s">
        <v>503</v>
      </c>
      <c r="D57" s="1364" t="s">
        <v>770</v>
      </c>
      <c r="E57" s="2260"/>
      <c r="F57" s="2260"/>
      <c r="G57" s="2260"/>
      <c r="H57" s="2260"/>
      <c r="I57" s="2287"/>
      <c r="J57" s="2257"/>
      <c r="K57" s="1364"/>
      <c r="L57" s="1365"/>
      <c r="P57" s="2258"/>
      <c r="Q57" s="2258"/>
      <c r="R57" s="357"/>
      <c r="S57" s="1279"/>
      <c r="T57" s="288" t="s">
        <v>723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501</v>
      </c>
      <c r="B58" s="1344" t="s">
        <v>502</v>
      </c>
      <c r="C58" s="1344" t="s">
        <v>503</v>
      </c>
      <c r="D58" s="1344" t="s">
        <v>770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501</v>
      </c>
      <c r="B59" s="1344" t="s">
        <v>502</v>
      </c>
      <c r="C59" s="1344" t="s">
        <v>503</v>
      </c>
      <c r="D59" s="1344" t="s">
        <v>770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501</v>
      </c>
      <c r="B60" s="1344" t="s">
        <v>502</v>
      </c>
      <c r="C60" s="1344" t="s">
        <v>503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501</v>
      </c>
      <c r="B61" s="1344" t="s">
        <v>502</v>
      </c>
      <c r="C61" s="1315"/>
      <c r="D61" s="1315"/>
      <c r="E61" s="2260"/>
      <c r="F61" s="2259"/>
      <c r="G61" s="1315"/>
      <c r="H61" s="1315"/>
      <c r="I61" s="1315"/>
      <c r="J61" s="1315"/>
      <c r="K61" s="1315"/>
      <c r="L61" s="1465"/>
      <c r="M61" s="1322"/>
      <c r="N61" s="1322"/>
      <c r="P61" s="1317"/>
      <c r="Q61" s="1318"/>
      <c r="R61" s="1317"/>
      <c r="S61" s="1323"/>
      <c r="T61" s="1326" t="s">
        <v>670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501</v>
      </c>
      <c r="B62" s="1344"/>
      <c r="C62" s="1344"/>
      <c r="D62" s="1344"/>
      <c r="E62" s="2259"/>
      <c r="F62" s="1344"/>
      <c r="G62" s="1344"/>
      <c r="H62" s="1344"/>
      <c r="I62" s="1344"/>
      <c r="J62" s="1344"/>
      <c r="K62" s="1344"/>
      <c r="L62" s="1347"/>
      <c r="M62" s="1322"/>
      <c r="N62" s="1322"/>
      <c r="O62" s="519"/>
      <c r="P62" s="381"/>
      <c r="Q62" s="1345"/>
      <c r="R62" s="381"/>
      <c r="S62" s="1323"/>
      <c r="T62" s="1326" t="s">
        <v>671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703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741E46-4EDF-2244-2CEB-0.C1ECAAF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386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652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653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771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772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738</v>
      </c>
      <c r="U5" s="301"/>
      <c r="V5" s="2351"/>
      <c r="W5" s="2352"/>
      <c r="X5" s="2352"/>
      <c r="Y5" s="2352"/>
      <c r="Z5" s="2352"/>
      <c r="AA5" s="2352"/>
      <c r="AB5" s="2353"/>
      <c r="AC5" s="2354"/>
      <c r="AD5" s="2355"/>
      <c r="AE5" s="2355"/>
      <c r="AF5" s="2355"/>
      <c r="AG5" s="2355"/>
      <c r="AH5" s="2355"/>
      <c r="AI5" s="2355"/>
      <c r="AJ5" s="2356"/>
      <c r="AK5" s="1259" t="s">
        <v>739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661</v>
      </c>
      <c r="P6" s="2258"/>
      <c r="Q6" s="2258">
        <v>1</v>
      </c>
      <c r="R6" s="358"/>
      <c r="S6" s="1494">
        <f>$J6</f>
      </c>
      <c r="T6" s="287" t="s">
        <v>662</v>
      </c>
      <c r="U6" s="301"/>
      <c r="V6" s="2246"/>
      <c r="W6" s="2247"/>
      <c r="X6" s="2247"/>
      <c r="Y6" s="2247"/>
      <c r="Z6" s="2247"/>
      <c r="AA6" s="2247"/>
      <c r="AB6" s="2248"/>
      <c r="AC6" s="2246"/>
      <c r="AD6" s="2247"/>
      <c r="AE6" s="2247"/>
      <c r="AF6" s="2247"/>
      <c r="AG6" s="2247"/>
      <c r="AH6" s="2247"/>
      <c r="AI6" s="2247"/>
      <c r="AJ6" s="2248"/>
      <c r="AK6" s="1308" t="s">
        <v>740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368"/>
      <c r="X9" s="368"/>
      <c r="Y9" s="368"/>
      <c r="Z9" s="368"/>
      <c r="AA9" s="368"/>
      <c r="AB9" s="368"/>
      <c r="AC9" s="368"/>
      <c r="AD9" s="368"/>
      <c r="AE9" s="368"/>
      <c r="AF9" s="368"/>
      <c r="AG9" s="368"/>
      <c r="AH9" s="368"/>
      <c r="AI9" s="368"/>
      <c r="AJ9" s="368"/>
      <c r="AK9" s="1259" t="s">
        <v>742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667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672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673</v>
      </c>
      <c r="P20" s="1363"/>
      <c r="Q20" s="1443"/>
      <c r="R20" s="1443"/>
      <c r="S20" s="730"/>
      <c r="T20" s="1161" t="s">
        <v>674</v>
      </c>
      <c r="Z20" s="187" t="s">
        <v>675</v>
      </c>
      <c r="AB20" s="187" t="s">
        <v>676</v>
      </c>
      <c r="AC20" s="1161" t="s">
        <v>674</v>
      </c>
      <c r="AG20" s="187" t="s">
        <v>677</v>
      </c>
      <c r="AI20" s="187" t="s">
        <v>676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682</v>
      </c>
      <c r="AC34" s="327"/>
      <c r="AD34" s="327"/>
      <c r="AE34" s="327"/>
      <c r="AF34" s="327"/>
      <c r="AG34" s="327"/>
      <c r="AH34" s="327"/>
      <c r="AI34" s="279" t="s">
        <v>682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t="s">
        <v>556</v>
      </c>
      <c r="AQ36" s="1156">
        <v>14</v>
      </c>
    </row>
    <row customHeight="1" ht="14.699999999999998">
      <c r="Q37" s="377"/>
      <c r="R37" s="377"/>
      <c r="S37" s="2274" t="s">
        <v>87</v>
      </c>
      <c r="T37" s="2210" t="s">
        <v>683</v>
      </c>
      <c r="U37" s="302"/>
      <c r="V37" s="2275" t="s">
        <v>684</v>
      </c>
      <c r="W37" s="2276"/>
      <c r="X37" s="2276"/>
      <c r="Y37" s="2276"/>
      <c r="Z37" s="2276"/>
      <c r="AA37" s="2277"/>
      <c r="AB37" s="2278" t="s">
        <v>685</v>
      </c>
      <c r="AC37" s="2275" t="s">
        <v>684</v>
      </c>
      <c r="AD37" s="2276"/>
      <c r="AE37" s="2276"/>
      <c r="AF37" s="2276"/>
      <c r="AG37" s="2276"/>
      <c r="AH37" s="2277"/>
      <c r="AI37" s="2278" t="s">
        <v>686</v>
      </c>
      <c r="AJ37" s="2281" t="s">
        <v>687</v>
      </c>
      <c r="AK37" s="2128"/>
      <c r="AQ37" s="1156">
        <v>14</v>
      </c>
    </row>
    <row customHeight="1" ht="35.699999999999996">
      <c r="Q38" s="377"/>
      <c r="R38" s="377"/>
      <c r="S38" s="2274"/>
      <c r="T38" s="2210"/>
      <c r="U38" s="1032"/>
      <c r="V38" s="1484" t="s">
        <v>744</v>
      </c>
      <c r="W38" s="2263" t="s">
        <v>690</v>
      </c>
      <c r="X38" s="2264"/>
      <c r="Y38" s="2263" t="s">
        <v>691</v>
      </c>
      <c r="Z38" s="2270"/>
      <c r="AA38" s="2264"/>
      <c r="AB38" s="2279"/>
      <c r="AC38" s="1484" t="s">
        <v>744</v>
      </c>
      <c r="AD38" s="2263" t="s">
        <v>690</v>
      </c>
      <c r="AE38" s="2264"/>
      <c r="AF38" s="2263" t="s">
        <v>691</v>
      </c>
      <c r="AG38" s="2270"/>
      <c r="AH38" s="2264"/>
      <c r="AI38" s="2279"/>
      <c r="AJ38" s="2282"/>
      <c r="AK38" s="2128"/>
      <c r="AQ38" s="1156">
        <v>34</v>
      </c>
    </row>
    <row customHeight="1" ht="90.3">
      <c r="A39" s="1371"/>
      <c r="B39" s="1371" t="s">
        <v>398</v>
      </c>
      <c r="C39" s="1371" t="s">
        <v>399</v>
      </c>
      <c r="D39" s="1371" t="s">
        <v>400</v>
      </c>
      <c r="E39" s="1365" t="s">
        <v>692</v>
      </c>
      <c r="F39" s="1365" t="s">
        <v>693</v>
      </c>
      <c r="G39" s="1365" t="s">
        <v>694</v>
      </c>
      <c r="H39" s="1365"/>
      <c r="I39" s="1365" t="s">
        <v>745</v>
      </c>
      <c r="J39" s="1365" t="s">
        <v>697</v>
      </c>
      <c r="K39" s="1365" t="s">
        <v>746</v>
      </c>
      <c r="L39" s="1365" t="s">
        <v>673</v>
      </c>
      <c r="Q39" s="377"/>
      <c r="R39" s="377"/>
      <c r="S39" s="2274"/>
      <c r="T39" s="2210"/>
      <c r="U39" s="303"/>
      <c r="V39" s="1484" t="s">
        <v>773</v>
      </c>
      <c r="W39" s="1223" t="s">
        <v>774</v>
      </c>
      <c r="X39" s="1223" t="s">
        <v>749</v>
      </c>
      <c r="Y39" s="1490" t="s">
        <v>701</v>
      </c>
      <c r="Z39" s="2271" t="s">
        <v>702</v>
      </c>
      <c r="AA39" s="2272"/>
      <c r="AB39" s="2280"/>
      <c r="AC39" s="1484" t="s">
        <v>773</v>
      </c>
      <c r="AD39" s="1223" t="s">
        <v>774</v>
      </c>
      <c r="AE39" s="1223" t="s">
        <v>749</v>
      </c>
      <c r="AF39" s="1490" t="s">
        <v>701</v>
      </c>
      <c r="AG39" s="2271" t="s">
        <v>702</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328</v>
      </c>
      <c r="T40" s="1256" t="s">
        <v>99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521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386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521</v>
      </c>
      <c r="B42" s="1364" t="s">
        <v>522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652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653</v>
      </c>
      <c r="AM42" s="501"/>
      <c r="AN42" s="501" t="str">
        <f>IF(T42="","",T42)</f>
        <v>Территория действия тарифа</v>
      </c>
      <c r="AO42" s="501"/>
      <c r="AP42" s="501"/>
      <c r="AQ42" s="1156">
        <v>23</v>
      </c>
    </row>
    <row customHeight="1" ht="24">
      <c r="A43" s="1364" t="s">
        <v>521</v>
      </c>
      <c r="B43" s="1364" t="s">
        <v>522</v>
      </c>
      <c r="C43" s="1364" t="s">
        <v>523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771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772</v>
      </c>
      <c r="AM43" s="501"/>
      <c r="AN43" s="501" t="str">
        <f>IF(T43="","",T43)</f>
        <v>Наименование централизованной системы водоотведения</v>
      </c>
      <c r="AO43" s="501"/>
      <c r="AP43" s="501"/>
      <c r="AQ43" s="1156">
        <v>23</v>
      </c>
    </row>
    <row customHeight="1" ht="24">
      <c r="A44" s="1364" t="s">
        <v>521</v>
      </c>
      <c r="B44" s="1364" t="s">
        <v>522</v>
      </c>
      <c r="C44" s="1364" t="s">
        <v>523</v>
      </c>
      <c r="D44" s="1364" t="s">
        <v>775</v>
      </c>
      <c r="E44" s="2260"/>
      <c r="F44" s="2260"/>
      <c r="G44" s="2260"/>
      <c r="H44" s="2260"/>
      <c r="I44" s="2257" t="str">
        <f>S43&amp;".1"</f>
        <v>...1</v>
      </c>
      <c r="J44" s="1364"/>
      <c r="K44" s="1364"/>
      <c r="L44" s="1365"/>
      <c r="P44" s="2258">
        <v>1</v>
      </c>
      <c r="Q44" s="1482"/>
      <c r="R44" s="357"/>
      <c r="S44" s="1494" t="str">
        <f>$I44</f>
        <v>...1</v>
      </c>
      <c r="T44" s="286" t="s">
        <v>738</v>
      </c>
      <c r="U44" s="301"/>
      <c r="V44" s="2351"/>
      <c r="W44" s="2352"/>
      <c r="X44" s="2352"/>
      <c r="Y44" s="2352"/>
      <c r="Z44" s="2352"/>
      <c r="AA44" s="2352"/>
      <c r="AB44" s="2353"/>
      <c r="AC44" s="2354"/>
      <c r="AD44" s="2355"/>
      <c r="AE44" s="2355"/>
      <c r="AF44" s="2355"/>
      <c r="AG44" s="2355"/>
      <c r="AH44" s="2355"/>
      <c r="AI44" s="2355"/>
      <c r="AJ44" s="2356"/>
      <c r="AK44" s="1259" t="s">
        <v>739</v>
      </c>
      <c r="AM44" s="501"/>
      <c r="AN44" s="501" t="str">
        <f>IF(T44="","",T44)</f>
        <v>Наименование признака дифференциации</v>
      </c>
      <c r="AO44" s="501"/>
      <c r="AP44" s="501"/>
      <c r="AQ44" s="1156">
        <v>23</v>
      </c>
    </row>
    <row customHeight="1" ht="24">
      <c r="A45" s="1364" t="s">
        <v>521</v>
      </c>
      <c r="B45" s="1364" t="s">
        <v>522</v>
      </c>
      <c r="C45" s="1364" t="s">
        <v>523</v>
      </c>
      <c r="D45" s="1364" t="s">
        <v>775</v>
      </c>
      <c r="E45" s="2260"/>
      <c r="F45" s="2260"/>
      <c r="G45" s="2260"/>
      <c r="H45" s="2260"/>
      <c r="I45" s="2287"/>
      <c r="J45" s="2257" t="str">
        <f>I44&amp;".1"</f>
        <v>...1.1</v>
      </c>
      <c r="K45" s="1364"/>
      <c r="L45" s="1365" t="s">
        <v>661</v>
      </c>
      <c r="P45" s="2258"/>
      <c r="Q45" s="2258">
        <v>1</v>
      </c>
      <c r="R45" s="358"/>
      <c r="S45" s="1494" t="str">
        <f>$J45</f>
        <v>...1.1</v>
      </c>
      <c r="T45" s="287" t="s">
        <v>662</v>
      </c>
      <c r="U45" s="301"/>
      <c r="V45" s="2246"/>
      <c r="W45" s="2247"/>
      <c r="X45" s="2247"/>
      <c r="Y45" s="2247"/>
      <c r="Z45" s="2247"/>
      <c r="AA45" s="2247"/>
      <c r="AB45" s="2248"/>
      <c r="AC45" s="2246"/>
      <c r="AD45" s="2247"/>
      <c r="AE45" s="2247"/>
      <c r="AF45" s="2247"/>
      <c r="AG45" s="2247"/>
      <c r="AH45" s="2247"/>
      <c r="AI45" s="2247"/>
      <c r="AJ45" s="2248"/>
      <c r="AK45" s="1308" t="s">
        <v>740</v>
      </c>
      <c r="AM45" s="501"/>
      <c r="AN45" s="501" t="str">
        <f>IF(T45="","",T45)</f>
        <v>Группа потребителей</v>
      </c>
      <c r="AO45" s="501"/>
      <c r="AP45" s="501"/>
      <c r="AQ45" s="1156">
        <v>23</v>
      </c>
    </row>
    <row customHeight="1" ht="24">
      <c r="A46" s="1364" t="s">
        <v>521</v>
      </c>
      <c r="B46" s="1364" t="s">
        <v>522</v>
      </c>
      <c r="C46" s="1364" t="s">
        <v>523</v>
      </c>
      <c r="D46" s="1364" t="s">
        <v>775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521</v>
      </c>
      <c r="B47" s="1364" t="s">
        <v>522</v>
      </c>
      <c r="C47" s="1364" t="s">
        <v>523</v>
      </c>
      <c r="D47" s="1364" t="s">
        <v>775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521</v>
      </c>
      <c r="B48" s="1364" t="s">
        <v>522</v>
      </c>
      <c r="C48" s="1364" t="s">
        <v>523</v>
      </c>
      <c r="D48" s="1364" t="s">
        <v>775</v>
      </c>
      <c r="E48" s="2260"/>
      <c r="F48" s="2260"/>
      <c r="G48" s="2260"/>
      <c r="H48" s="2260"/>
      <c r="I48" s="2287"/>
      <c r="J48" s="2257"/>
      <c r="K48" s="1364"/>
      <c r="L48" s="1365"/>
      <c r="P48" s="2258"/>
      <c r="Q48" s="2258"/>
      <c r="R48" s="357"/>
      <c r="S48" s="1279"/>
      <c r="T48" s="288" t="s">
        <v>741</v>
      </c>
      <c r="U48" s="368"/>
      <c r="V48" s="368"/>
      <c r="W48" s="368"/>
      <c r="X48" s="368"/>
      <c r="Y48" s="368"/>
      <c r="Z48" s="368"/>
      <c r="AA48" s="368"/>
      <c r="AB48" s="368"/>
      <c r="AC48" s="368"/>
      <c r="AD48" s="368"/>
      <c r="AE48" s="368"/>
      <c r="AF48" s="368"/>
      <c r="AG48" s="368"/>
      <c r="AH48" s="368"/>
      <c r="AI48" s="368"/>
      <c r="AJ48" s="368"/>
      <c r="AK48" s="1259" t="s">
        <v>742</v>
      </c>
      <c r="AM48" s="501"/>
      <c r="AN48" s="501" t="str">
        <f>IF(T48="","",T48)</f>
        <v>Добавить значение признака дифференциации</v>
      </c>
      <c r="AO48" s="501"/>
      <c r="AP48" s="501"/>
      <c r="AQ48" s="1156">
        <v>20</v>
      </c>
    </row>
    <row customHeight="1" ht="22.049999999999997">
      <c r="A49" s="1364" t="s">
        <v>521</v>
      </c>
      <c r="B49" s="1364" t="s">
        <v>522</v>
      </c>
      <c r="C49" s="1364" t="s">
        <v>523</v>
      </c>
      <c r="D49" s="1364" t="s">
        <v>775</v>
      </c>
      <c r="E49" s="2260"/>
      <c r="F49" s="2260"/>
      <c r="G49" s="2260"/>
      <c r="H49" s="2260"/>
      <c r="I49" s="2257"/>
      <c r="J49" s="1364"/>
      <c r="K49" s="1364"/>
      <c r="L49" s="1365"/>
      <c r="P49" s="2258"/>
      <c r="Q49" s="1482"/>
      <c r="R49" s="357"/>
      <c r="S49" s="1279"/>
      <c r="T49" s="366" t="s">
        <v>667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521</v>
      </c>
      <c r="B50" s="1364" t="s">
        <v>522</v>
      </c>
      <c r="C50" s="1364" t="s">
        <v>523</v>
      </c>
      <c r="D50" s="1364" t="s">
        <v>775</v>
      </c>
      <c r="E50" s="2260"/>
      <c r="F50" s="2260"/>
      <c r="G50" s="2260"/>
      <c r="H50" s="2259"/>
      <c r="I50" s="1364"/>
      <c r="J50" s="1364"/>
      <c r="K50" s="1364"/>
      <c r="L50" s="1365"/>
      <c r="M50" s="1366"/>
      <c r="N50" s="1366"/>
      <c r="O50" s="538"/>
      <c r="P50" s="361"/>
      <c r="Q50" s="376"/>
      <c r="R50" s="356"/>
      <c r="S50" s="1279"/>
      <c r="T50" s="373" t="s">
        <v>743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521</v>
      </c>
      <c r="B51" s="1344" t="s">
        <v>522</v>
      </c>
      <c r="C51" s="1315"/>
      <c r="D51" s="1315"/>
      <c r="E51" s="2260"/>
      <c r="F51" s="2259"/>
      <c r="G51" s="1315"/>
      <c r="H51" s="1315"/>
      <c r="I51" s="1315"/>
      <c r="J51" s="1315"/>
      <c r="K51" s="1315"/>
      <c r="L51" s="1495"/>
      <c r="M51" s="1322"/>
      <c r="N51" s="1322"/>
      <c r="P51" s="1317"/>
      <c r="Q51" s="1318"/>
      <c r="R51" s="1317"/>
      <c r="S51" s="1323"/>
      <c r="T51" s="1326" t="s">
        <v>670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521</v>
      </c>
      <c r="B52" s="1344"/>
      <c r="C52" s="1344"/>
      <c r="D52" s="1344"/>
      <c r="E52" s="2259"/>
      <c r="F52" s="1344"/>
      <c r="G52" s="1344"/>
      <c r="H52" s="1344"/>
      <c r="I52" s="1344"/>
      <c r="J52" s="1344"/>
      <c r="K52" s="1344"/>
      <c r="L52" s="1347"/>
      <c r="M52" s="1322"/>
      <c r="N52" s="1322"/>
      <c r="O52" s="519"/>
      <c r="P52" s="381"/>
      <c r="Q52" s="1345"/>
      <c r="R52" s="381"/>
      <c r="S52" s="1323"/>
      <c r="T52" s="1326" t="s">
        <v>671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703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DEBC-EA44-11DB-731C-0.3B9BC39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386</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652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653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771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772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738</v>
      </c>
      <c r="U5" s="301"/>
      <c r="V5" s="2351"/>
      <c r="W5" s="2352"/>
      <c r="X5" s="2352"/>
      <c r="Y5" s="2352"/>
      <c r="Z5" s="2352"/>
      <c r="AA5" s="2352"/>
      <c r="AB5" s="2353"/>
      <c r="AC5" s="2354"/>
      <c r="AD5" s="2355"/>
      <c r="AE5" s="2355"/>
      <c r="AF5" s="2355"/>
      <c r="AG5" s="2355"/>
      <c r="AH5" s="2355"/>
      <c r="AI5" s="2355"/>
      <c r="AJ5" s="2356"/>
      <c r="AK5" s="1259" t="s">
        <v>739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661</v>
      </c>
      <c r="P6" s="2258"/>
      <c r="Q6" s="2258">
        <v>1</v>
      </c>
      <c r="R6" s="358"/>
      <c r="S6" s="1494">
        <f>$J6</f>
      </c>
      <c r="T6" s="287" t="s">
        <v>662</v>
      </c>
      <c r="U6" s="301"/>
      <c r="V6" s="2246"/>
      <c r="W6" s="2247"/>
      <c r="X6" s="2247"/>
      <c r="Y6" s="2247"/>
      <c r="Z6" s="2247"/>
      <c r="AA6" s="2247"/>
      <c r="AB6" s="2248"/>
      <c r="AC6" s="2246"/>
      <c r="AD6" s="2247"/>
      <c r="AE6" s="2247"/>
      <c r="AF6" s="2247"/>
      <c r="AG6" s="2247"/>
      <c r="AH6" s="2247"/>
      <c r="AI6" s="2247"/>
      <c r="AJ6" s="2248"/>
      <c r="AK6" s="1308" t="s">
        <v>740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368"/>
      <c r="X9" s="368"/>
      <c r="Y9" s="368"/>
      <c r="Z9" s="368"/>
      <c r="AA9" s="368"/>
      <c r="AB9" s="368"/>
      <c r="AC9" s="368"/>
      <c r="AD9" s="368"/>
      <c r="AE9" s="368"/>
      <c r="AF9" s="368"/>
      <c r="AG9" s="368"/>
      <c r="AH9" s="368"/>
      <c r="AI9" s="368"/>
      <c r="AJ9" s="368"/>
      <c r="AK9" s="1259" t="s">
        <v>742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667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672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673</v>
      </c>
      <c r="P20" s="1363"/>
      <c r="Q20" s="1443"/>
      <c r="R20" s="1443"/>
      <c r="S20" s="730"/>
      <c r="T20" s="1161" t="s">
        <v>674</v>
      </c>
      <c r="Z20" s="187" t="s">
        <v>675</v>
      </c>
      <c r="AB20" s="187" t="s">
        <v>676</v>
      </c>
      <c r="AC20" s="1161" t="s">
        <v>674</v>
      </c>
      <c r="AG20" s="187" t="s">
        <v>677</v>
      </c>
      <c r="AI20" s="187" t="s">
        <v>676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682</v>
      </c>
      <c r="AC34" s="327"/>
      <c r="AD34" s="327"/>
      <c r="AE34" s="327"/>
      <c r="AF34" s="327"/>
      <c r="AG34" s="327"/>
      <c r="AH34" s="327"/>
      <c r="AI34" s="279" t="s">
        <v>682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t="s">
        <v>556</v>
      </c>
      <c r="AQ36" s="1156">
        <v>14</v>
      </c>
    </row>
    <row customHeight="1" ht="14.699999999999998">
      <c r="Q37" s="377"/>
      <c r="R37" s="377"/>
      <c r="S37" s="2274" t="s">
        <v>87</v>
      </c>
      <c r="T37" s="2210" t="s">
        <v>683</v>
      </c>
      <c r="U37" s="302"/>
      <c r="V37" s="2275" t="s">
        <v>684</v>
      </c>
      <c r="W37" s="2276"/>
      <c r="X37" s="2276"/>
      <c r="Y37" s="2276"/>
      <c r="Z37" s="2276"/>
      <c r="AA37" s="2277"/>
      <c r="AB37" s="2278" t="s">
        <v>685</v>
      </c>
      <c r="AC37" s="2275" t="s">
        <v>684</v>
      </c>
      <c r="AD37" s="2276"/>
      <c r="AE37" s="2276"/>
      <c r="AF37" s="2276"/>
      <c r="AG37" s="2276"/>
      <c r="AH37" s="2277"/>
      <c r="AI37" s="2278" t="s">
        <v>686</v>
      </c>
      <c r="AJ37" s="2281" t="s">
        <v>687</v>
      </c>
      <c r="AK37" s="2128"/>
      <c r="AQ37" s="1156">
        <v>14</v>
      </c>
    </row>
    <row customHeight="1" ht="35.699999999999996">
      <c r="Q38" s="377"/>
      <c r="R38" s="377"/>
      <c r="S38" s="2274"/>
      <c r="T38" s="2210"/>
      <c r="U38" s="1032"/>
      <c r="V38" s="1484" t="s">
        <v>744</v>
      </c>
      <c r="W38" s="2263" t="s">
        <v>690</v>
      </c>
      <c r="X38" s="2264"/>
      <c r="Y38" s="2263" t="s">
        <v>691</v>
      </c>
      <c r="Z38" s="2270"/>
      <c r="AA38" s="2264"/>
      <c r="AB38" s="2279"/>
      <c r="AC38" s="1484" t="s">
        <v>744</v>
      </c>
      <c r="AD38" s="2263" t="s">
        <v>690</v>
      </c>
      <c r="AE38" s="2264"/>
      <c r="AF38" s="2263" t="s">
        <v>691</v>
      </c>
      <c r="AG38" s="2270"/>
      <c r="AH38" s="2264"/>
      <c r="AI38" s="2279"/>
      <c r="AJ38" s="2282"/>
      <c r="AK38" s="2128"/>
      <c r="AQ38" s="1156">
        <v>34</v>
      </c>
    </row>
    <row customHeight="1" ht="90.3">
      <c r="A39" s="1371"/>
      <c r="B39" s="1371" t="s">
        <v>398</v>
      </c>
      <c r="C39" s="1371" t="s">
        <v>399</v>
      </c>
      <c r="D39" s="1371" t="s">
        <v>400</v>
      </c>
      <c r="E39" s="1365" t="s">
        <v>692</v>
      </c>
      <c r="F39" s="1365" t="s">
        <v>693</v>
      </c>
      <c r="G39" s="1365" t="s">
        <v>694</v>
      </c>
      <c r="H39" s="1365"/>
      <c r="I39" s="1365" t="s">
        <v>745</v>
      </c>
      <c r="J39" s="1365" t="s">
        <v>697</v>
      </c>
      <c r="K39" s="1365" t="s">
        <v>746</v>
      </c>
      <c r="L39" s="1365" t="s">
        <v>673</v>
      </c>
      <c r="Q39" s="377"/>
      <c r="R39" s="377"/>
      <c r="S39" s="2274"/>
      <c r="T39" s="2210"/>
      <c r="U39" s="303"/>
      <c r="V39" s="1484" t="s">
        <v>773</v>
      </c>
      <c r="W39" s="1223" t="s">
        <v>774</v>
      </c>
      <c r="X39" s="1223" t="s">
        <v>749</v>
      </c>
      <c r="Y39" s="1490" t="s">
        <v>701</v>
      </c>
      <c r="Z39" s="2271" t="s">
        <v>702</v>
      </c>
      <c r="AA39" s="2272"/>
      <c r="AB39" s="2280"/>
      <c r="AC39" s="1484" t="s">
        <v>773</v>
      </c>
      <c r="AD39" s="1223" t="s">
        <v>774</v>
      </c>
      <c r="AE39" s="1223" t="s">
        <v>749</v>
      </c>
      <c r="AF39" s="1490" t="s">
        <v>701</v>
      </c>
      <c r="AG39" s="2271" t="s">
        <v>702</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328</v>
      </c>
      <c r="T40" s="1256" t="s">
        <v>99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526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386</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526</v>
      </c>
      <c r="B42" s="1364" t="s">
        <v>527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652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653</v>
      </c>
      <c r="AM42" s="501"/>
      <c r="AN42" s="501" t="str">
        <f>IF(T42="","",T42)</f>
        <v>Территория действия тарифа</v>
      </c>
      <c r="AO42" s="501"/>
      <c r="AP42" s="501"/>
      <c r="AQ42" s="1156">
        <v>23</v>
      </c>
    </row>
    <row customHeight="1" ht="24">
      <c r="A43" s="1364" t="s">
        <v>526</v>
      </c>
      <c r="B43" s="1364" t="s">
        <v>527</v>
      </c>
      <c r="C43" s="1364" t="s">
        <v>528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771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772</v>
      </c>
      <c r="AM43" s="501"/>
      <c r="AN43" s="501" t="str">
        <f>IF(T43="","",T43)</f>
        <v>Наименование централизованной системы водоотведения</v>
      </c>
      <c r="AO43" s="501"/>
      <c r="AP43" s="501"/>
      <c r="AQ43" s="1156">
        <v>23</v>
      </c>
    </row>
    <row customHeight="1" ht="24">
      <c r="A44" s="1364" t="s">
        <v>526</v>
      </c>
      <c r="B44" s="1364" t="s">
        <v>527</v>
      </c>
      <c r="C44" s="1364" t="s">
        <v>528</v>
      </c>
      <c r="D44" s="1364" t="s">
        <v>776</v>
      </c>
      <c r="E44" s="2260"/>
      <c r="F44" s="2260"/>
      <c r="G44" s="2260"/>
      <c r="H44" s="2260"/>
      <c r="I44" s="2257" t="str">
        <f>S43&amp;".1"</f>
        <v>...1</v>
      </c>
      <c r="J44" s="1364"/>
      <c r="K44" s="1364"/>
      <c r="L44" s="1365"/>
      <c r="P44" s="2258">
        <v>1</v>
      </c>
      <c r="Q44" s="1482"/>
      <c r="R44" s="357"/>
      <c r="S44" s="1494" t="str">
        <f>$I44</f>
        <v>...1</v>
      </c>
      <c r="T44" s="286" t="s">
        <v>738</v>
      </c>
      <c r="U44" s="301"/>
      <c r="V44" s="2351"/>
      <c r="W44" s="2352"/>
      <c r="X44" s="2352"/>
      <c r="Y44" s="2352"/>
      <c r="Z44" s="2352"/>
      <c r="AA44" s="2352"/>
      <c r="AB44" s="2353"/>
      <c r="AC44" s="2354"/>
      <c r="AD44" s="2355"/>
      <c r="AE44" s="2355"/>
      <c r="AF44" s="2355"/>
      <c r="AG44" s="2355"/>
      <c r="AH44" s="2355"/>
      <c r="AI44" s="2355"/>
      <c r="AJ44" s="2356"/>
      <c r="AK44" s="1259" t="s">
        <v>739</v>
      </c>
      <c r="AM44" s="501"/>
      <c r="AN44" s="501" t="str">
        <f>IF(T44="","",T44)</f>
        <v>Наименование признака дифференциации</v>
      </c>
      <c r="AO44" s="501"/>
      <c r="AP44" s="501"/>
      <c r="AQ44" s="1156">
        <v>23</v>
      </c>
    </row>
    <row customHeight="1" ht="24">
      <c r="A45" s="1364" t="s">
        <v>526</v>
      </c>
      <c r="B45" s="1364" t="s">
        <v>527</v>
      </c>
      <c r="C45" s="1364" t="s">
        <v>528</v>
      </c>
      <c r="D45" s="1364" t="s">
        <v>776</v>
      </c>
      <c r="E45" s="2260"/>
      <c r="F45" s="2260"/>
      <c r="G45" s="2260"/>
      <c r="H45" s="2260"/>
      <c r="I45" s="2287"/>
      <c r="J45" s="2257" t="str">
        <f>I44&amp;".1"</f>
        <v>...1.1</v>
      </c>
      <c r="K45" s="1364"/>
      <c r="L45" s="1365" t="s">
        <v>661</v>
      </c>
      <c r="P45" s="2258"/>
      <c r="Q45" s="2258">
        <v>1</v>
      </c>
      <c r="R45" s="358"/>
      <c r="S45" s="1494" t="str">
        <f>$J45</f>
        <v>...1.1</v>
      </c>
      <c r="T45" s="287" t="s">
        <v>662</v>
      </c>
      <c r="U45" s="301"/>
      <c r="V45" s="2246"/>
      <c r="W45" s="2247"/>
      <c r="X45" s="2247"/>
      <c r="Y45" s="2247"/>
      <c r="Z45" s="2247"/>
      <c r="AA45" s="2247"/>
      <c r="AB45" s="2248"/>
      <c r="AC45" s="2246"/>
      <c r="AD45" s="2247"/>
      <c r="AE45" s="2247"/>
      <c r="AF45" s="2247"/>
      <c r="AG45" s="2247"/>
      <c r="AH45" s="2247"/>
      <c r="AI45" s="2247"/>
      <c r="AJ45" s="2248"/>
      <c r="AK45" s="1308" t="s">
        <v>740</v>
      </c>
      <c r="AM45" s="501"/>
      <c r="AN45" s="501" t="str">
        <f>IF(T45="","",T45)</f>
        <v>Группа потребителей</v>
      </c>
      <c r="AO45" s="501"/>
      <c r="AP45" s="501"/>
      <c r="AQ45" s="1156">
        <v>23</v>
      </c>
    </row>
    <row customHeight="1" ht="24">
      <c r="A46" s="1364" t="s">
        <v>526</v>
      </c>
      <c r="B46" s="1364" t="s">
        <v>527</v>
      </c>
      <c r="C46" s="1364" t="s">
        <v>528</v>
      </c>
      <c r="D46" s="1364" t="s">
        <v>776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526</v>
      </c>
      <c r="B47" s="1364" t="s">
        <v>527</v>
      </c>
      <c r="C47" s="1364" t="s">
        <v>528</v>
      </c>
      <c r="D47" s="1364" t="s">
        <v>776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526</v>
      </c>
      <c r="B48" s="1364" t="s">
        <v>527</v>
      </c>
      <c r="C48" s="1364" t="s">
        <v>528</v>
      </c>
      <c r="D48" s="1364" t="s">
        <v>776</v>
      </c>
      <c r="E48" s="2260"/>
      <c r="F48" s="2260"/>
      <c r="G48" s="2260"/>
      <c r="H48" s="2260"/>
      <c r="I48" s="2287"/>
      <c r="J48" s="2257"/>
      <c r="K48" s="1364"/>
      <c r="L48" s="1365"/>
      <c r="P48" s="2258"/>
      <c r="Q48" s="2258"/>
      <c r="R48" s="357"/>
      <c r="S48" s="1279"/>
      <c r="T48" s="288" t="s">
        <v>741</v>
      </c>
      <c r="U48" s="368"/>
      <c r="V48" s="368"/>
      <c r="W48" s="368"/>
      <c r="X48" s="368"/>
      <c r="Y48" s="368"/>
      <c r="Z48" s="368"/>
      <c r="AA48" s="368"/>
      <c r="AB48" s="368"/>
      <c r="AC48" s="368"/>
      <c r="AD48" s="368"/>
      <c r="AE48" s="368"/>
      <c r="AF48" s="368"/>
      <c r="AG48" s="368"/>
      <c r="AH48" s="368"/>
      <c r="AI48" s="368"/>
      <c r="AJ48" s="368"/>
      <c r="AK48" s="1259" t="s">
        <v>742</v>
      </c>
      <c r="AM48" s="501"/>
      <c r="AN48" s="501" t="str">
        <f>IF(T48="","",T48)</f>
        <v>Добавить значение признака дифференциации</v>
      </c>
      <c r="AO48" s="501"/>
      <c r="AP48" s="501"/>
      <c r="AQ48" s="1156">
        <v>20</v>
      </c>
    </row>
    <row customHeight="1" ht="22.049999999999997">
      <c r="A49" s="1364" t="s">
        <v>526</v>
      </c>
      <c r="B49" s="1364" t="s">
        <v>527</v>
      </c>
      <c r="C49" s="1364" t="s">
        <v>528</v>
      </c>
      <c r="D49" s="1364" t="s">
        <v>776</v>
      </c>
      <c r="E49" s="2260"/>
      <c r="F49" s="2260"/>
      <c r="G49" s="2260"/>
      <c r="H49" s="2260"/>
      <c r="I49" s="2257"/>
      <c r="J49" s="1364"/>
      <c r="K49" s="1364"/>
      <c r="L49" s="1365"/>
      <c r="P49" s="2258"/>
      <c r="Q49" s="1482"/>
      <c r="R49" s="357"/>
      <c r="S49" s="1279"/>
      <c r="T49" s="366" t="s">
        <v>667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526</v>
      </c>
      <c r="B50" s="1364" t="s">
        <v>527</v>
      </c>
      <c r="C50" s="1364" t="s">
        <v>528</v>
      </c>
      <c r="D50" s="1364" t="s">
        <v>776</v>
      </c>
      <c r="E50" s="2260"/>
      <c r="F50" s="2260"/>
      <c r="G50" s="2260"/>
      <c r="H50" s="2259"/>
      <c r="I50" s="1364"/>
      <c r="J50" s="1364"/>
      <c r="K50" s="1364"/>
      <c r="L50" s="1365"/>
      <c r="M50" s="1366"/>
      <c r="N50" s="1366"/>
      <c r="O50" s="538"/>
      <c r="P50" s="361"/>
      <c r="Q50" s="376"/>
      <c r="R50" s="356"/>
      <c r="S50" s="1279"/>
      <c r="T50" s="373" t="s">
        <v>743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526</v>
      </c>
      <c r="B51" s="1344" t="s">
        <v>527</v>
      </c>
      <c r="C51" s="1315"/>
      <c r="D51" s="1315"/>
      <c r="E51" s="2260"/>
      <c r="F51" s="2259"/>
      <c r="G51" s="1315"/>
      <c r="H51" s="1315"/>
      <c r="I51" s="1315"/>
      <c r="J51" s="1315"/>
      <c r="K51" s="1315"/>
      <c r="L51" s="1495"/>
      <c r="M51" s="1322"/>
      <c r="N51" s="1322"/>
      <c r="P51" s="1317"/>
      <c r="Q51" s="1318"/>
      <c r="R51" s="1317"/>
      <c r="S51" s="1323"/>
      <c r="T51" s="1326" t="s">
        <v>670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526</v>
      </c>
      <c r="B52" s="1344"/>
      <c r="C52" s="1344"/>
      <c r="D52" s="1344"/>
      <c r="E52" s="2259"/>
      <c r="F52" s="1344"/>
      <c r="G52" s="1344"/>
      <c r="H52" s="1344"/>
      <c r="I52" s="1344"/>
      <c r="J52" s="1344"/>
      <c r="K52" s="1344"/>
      <c r="L52" s="1347"/>
      <c r="M52" s="1322"/>
      <c r="N52" s="1322"/>
      <c r="O52" s="519"/>
      <c r="P52" s="381"/>
      <c r="Q52" s="1345"/>
      <c r="R52" s="381"/>
      <c r="S52" s="1323"/>
      <c r="T52" s="1326" t="s">
        <v>671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703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062BD-8836-35F8-3E84-0.05B04F9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386</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652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653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771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772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657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658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756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757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777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778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760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723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670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671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672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673</v>
      </c>
      <c r="P24" s="1509"/>
      <c r="Q24" s="1511"/>
      <c r="R24" s="1511"/>
      <c r="AA24" s="1508" t="s">
        <v>675</v>
      </c>
      <c r="AC24" s="1508" t="s">
        <v>676</v>
      </c>
      <c r="AD24" s="1508" t="s">
        <v>724</v>
      </c>
      <c r="AH24" s="1508" t="s">
        <v>724</v>
      </c>
      <c r="AK24" s="1508" t="s">
        <v>761</v>
      </c>
      <c r="AL24" s="1508" t="s">
        <v>724</v>
      </c>
      <c r="AP24" s="1508" t="s">
        <v>724</v>
      </c>
      <c r="AY24" s="1508" t="s">
        <v>675</v>
      </c>
      <c r="BA24" s="1508" t="s">
        <v>676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ГУП "Белоблводоканал"</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678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679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678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679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682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682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555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556</v>
      </c>
      <c r="BI40" s="1156">
        <v>14</v>
      </c>
    </row>
    <row customHeight="1" ht="14.699999999999998">
      <c r="Q41" s="292"/>
      <c r="R41" s="377"/>
      <c r="S41" s="2274" t="s">
        <v>87</v>
      </c>
      <c r="T41" s="2210" t="s">
        <v>762</v>
      </c>
      <c r="U41" s="302"/>
      <c r="V41" s="2275" t="s">
        <v>684</v>
      </c>
      <c r="W41" s="2276"/>
      <c r="X41" s="2276"/>
      <c r="Y41" s="2276"/>
      <c r="Z41" s="2276"/>
      <c r="AA41" s="2276"/>
      <c r="AB41" s="2277"/>
      <c r="AC41" s="2278" t="s">
        <v>685</v>
      </c>
      <c r="AD41" s="2329" t="s">
        <v>779</v>
      </c>
      <c r="AE41" s="2292"/>
      <c r="AF41" s="2292"/>
      <c r="AG41" s="2330"/>
      <c r="AH41" s="2329" t="s">
        <v>780</v>
      </c>
      <c r="AI41" s="2292"/>
      <c r="AJ41" s="2292"/>
      <c r="AK41" s="2330"/>
      <c r="AL41" s="2329" t="s">
        <v>781</v>
      </c>
      <c r="AM41" s="2292"/>
      <c r="AN41" s="2292"/>
      <c r="AO41" s="2330"/>
      <c r="AP41" s="2329" t="s">
        <v>766</v>
      </c>
      <c r="AQ41" s="2292"/>
      <c r="AR41" s="2292"/>
      <c r="AS41" s="2330"/>
      <c r="AT41" s="2275" t="s">
        <v>684</v>
      </c>
      <c r="AU41" s="2276"/>
      <c r="AV41" s="2276"/>
      <c r="AW41" s="2276"/>
      <c r="AX41" s="2276"/>
      <c r="AY41" s="2276"/>
      <c r="AZ41" s="2277"/>
      <c r="BA41" s="2278" t="s">
        <v>685</v>
      </c>
      <c r="BB41" s="2281" t="s">
        <v>687</v>
      </c>
      <c r="BC41" s="2128"/>
      <c r="BI41" s="1156">
        <v>14</v>
      </c>
    </row>
    <row customHeight="1" ht="35.699999999999996">
      <c r="Q42" s="292"/>
      <c r="R42" s="377"/>
      <c r="S42" s="2274"/>
      <c r="T42" s="2210"/>
      <c r="U42" s="1032"/>
      <c r="V42" s="2193" t="s">
        <v>767</v>
      </c>
      <c r="W42" s="2194"/>
      <c r="X42" s="2193" t="s">
        <v>768</v>
      </c>
      <c r="Y42" s="2194"/>
      <c r="Z42" s="2295" t="s">
        <v>769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782</v>
      </c>
      <c r="AU42" s="2194"/>
      <c r="AV42" s="2193" t="s">
        <v>783</v>
      </c>
      <c r="AW42" s="2194"/>
      <c r="AX42" s="2295" t="s">
        <v>769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398</v>
      </c>
      <c r="C44" s="1371" t="s">
        <v>399</v>
      </c>
      <c r="D44" s="1371" t="s">
        <v>400</v>
      </c>
      <c r="E44" s="1365" t="s">
        <v>692</v>
      </c>
      <c r="F44" s="1365" t="s">
        <v>693</v>
      </c>
      <c r="G44" s="1365" t="s">
        <v>694</v>
      </c>
      <c r="H44" s="1365" t="s">
        <v>695</v>
      </c>
      <c r="I44" s="1365" t="s">
        <v>696</v>
      </c>
      <c r="J44" s="1365" t="s">
        <v>697</v>
      </c>
      <c r="K44" s="1365" t="s">
        <v>698</v>
      </c>
      <c r="L44" s="1365" t="s">
        <v>673</v>
      </c>
      <c r="Q44" s="292"/>
      <c r="R44" s="377"/>
      <c r="S44" s="2274"/>
      <c r="T44" s="2210"/>
      <c r="U44" s="303"/>
      <c r="V44" s="1480" t="s">
        <v>733</v>
      </c>
      <c r="W44" s="1480" t="s">
        <v>734</v>
      </c>
      <c r="X44" s="1480" t="s">
        <v>733</v>
      </c>
      <c r="Y44" s="1480" t="s">
        <v>734</v>
      </c>
      <c r="Z44" s="1490" t="s">
        <v>701</v>
      </c>
      <c r="AA44" s="2271" t="s">
        <v>702</v>
      </c>
      <c r="AB44" s="2272"/>
      <c r="AC44" s="2280"/>
      <c r="AD44" s="2334"/>
      <c r="AE44" s="2335"/>
      <c r="AF44" s="2335"/>
      <c r="AG44" s="2336"/>
      <c r="AH44" s="2334"/>
      <c r="AI44" s="2335"/>
      <c r="AJ44" s="2335"/>
      <c r="AK44" s="2336"/>
      <c r="AL44" s="2334"/>
      <c r="AM44" s="2335"/>
      <c r="AN44" s="2335"/>
      <c r="AO44" s="2336"/>
      <c r="AP44" s="2334"/>
      <c r="AQ44" s="2335"/>
      <c r="AR44" s="2335"/>
      <c r="AS44" s="2336"/>
      <c r="AT44" s="1480" t="s">
        <v>733</v>
      </c>
      <c r="AU44" s="1480" t="s">
        <v>734</v>
      </c>
      <c r="AV44" s="1480" t="s">
        <v>733</v>
      </c>
      <c r="AW44" s="1480" t="s">
        <v>734</v>
      </c>
      <c r="AX44" s="1490" t="s">
        <v>701</v>
      </c>
      <c r="AY44" s="2271" t="s">
        <v>702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328</v>
      </c>
      <c r="T45" s="1256" t="s">
        <v>99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531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386</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531</v>
      </c>
      <c r="B47" s="1364" t="s">
        <v>532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652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653</v>
      </c>
      <c r="BE47" s="501"/>
      <c r="BF47" s="501" t="str">
        <f>IF(T47="","",T47)</f>
        <v>Территория действия тарифа</v>
      </c>
      <c r="BG47" s="501"/>
      <c r="BH47" s="501"/>
      <c r="BI47" s="1156">
        <v>21</v>
      </c>
    </row>
    <row customHeight="1" ht="35.699999999999996">
      <c r="A48" s="1364" t="s">
        <v>531</v>
      </c>
      <c r="B48" s="1364" t="s">
        <v>532</v>
      </c>
      <c r="C48" s="1364" t="s">
        <v>533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771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772</v>
      </c>
      <c r="BE48" s="501"/>
      <c r="BF48" s="501" t="str">
        <f>IF(T48="","",T48)</f>
        <v>Наименование централизованной системы водоотведения</v>
      </c>
      <c r="BG48" s="501"/>
      <c r="BH48" s="501"/>
      <c r="BI48" s="1156">
        <v>34</v>
      </c>
    </row>
    <row s="1643" customFormat="1" customHeight="1" ht="0">
      <c r="A49" s="1344" t="s">
        <v>531</v>
      </c>
      <c r="B49" s="1344" t="s">
        <v>532</v>
      </c>
      <c r="C49" s="1344" t="s">
        <v>533</v>
      </c>
      <c r="D49" s="1344" t="s">
        <v>784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657</v>
      </c>
      <c r="BE49" s="501"/>
      <c r="BF49" s="501" t="str">
        <f>IF(T49="","",T49)</f>
        <v/>
      </c>
      <c r="BG49" s="501"/>
      <c r="BH49" s="501"/>
      <c r="BI49" s="512">
        <v>0</v>
      </c>
    </row>
    <row s="1643" customFormat="1" customHeight="1" ht="0">
      <c r="A50" s="1344" t="s">
        <v>531</v>
      </c>
      <c r="B50" s="1344" t="s">
        <v>532</v>
      </c>
      <c r="C50" s="1344" t="s">
        <v>533</v>
      </c>
      <c r="D50" s="1344" t="s">
        <v>784</v>
      </c>
      <c r="E50" s="2260"/>
      <c r="F50" s="2260"/>
      <c r="G50" s="2260"/>
      <c r="H50" s="2260"/>
      <c r="I50" s="2257" t="str">
        <f>S49&amp;".1"</f>
        <v>.1</v>
      </c>
      <c r="J50" s="1344"/>
      <c r="K50" s="1344"/>
      <c r="L50" s="1347" t="s">
        <v>658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531</v>
      </c>
      <c r="B51" s="1344" t="s">
        <v>532</v>
      </c>
      <c r="C51" s="1344" t="s">
        <v>533</v>
      </c>
      <c r="D51" s="1344" t="s">
        <v>784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531</v>
      </c>
      <c r="B52" s="1364" t="s">
        <v>532</v>
      </c>
      <c r="C52" s="1364" t="s">
        <v>533</v>
      </c>
      <c r="D52" s="1364" t="s">
        <v>784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756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757</v>
      </c>
      <c r="AT53" s="1394"/>
      <c r="AU53" s="1497"/>
      <c r="AV53" s="1394"/>
      <c r="AW53" s="1497"/>
      <c r="AX53" s="1394"/>
      <c r="AY53" s="1394"/>
      <c r="AZ53" s="1394"/>
      <c r="BA53" s="1394"/>
      <c r="BB53" s="1398"/>
      <c r="BC53" s="2255"/>
      <c r="BE53" s="501"/>
      <c r="BF53" s="501"/>
      <c r="BG53" s="501"/>
      <c r="BH53" s="501"/>
      <c r="BI53" s="1156">
        <v>11</v>
      </c>
    </row>
    <row customHeight="1" ht="11.549999999999999">
      <c r="A54" s="1364" t="s">
        <v>531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777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531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778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531</v>
      </c>
      <c r="B56" s="1364" t="s">
        <v>532</v>
      </c>
      <c r="C56" s="1364" t="s">
        <v>533</v>
      </c>
      <c r="D56" s="1364" t="s">
        <v>784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760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531</v>
      </c>
      <c r="B57" s="1364" t="s">
        <v>532</v>
      </c>
      <c r="C57" s="1364" t="s">
        <v>533</v>
      </c>
      <c r="D57" s="1364" t="s">
        <v>784</v>
      </c>
      <c r="E57" s="2260"/>
      <c r="F57" s="2260"/>
      <c r="G57" s="2260"/>
      <c r="H57" s="2260"/>
      <c r="I57" s="2287"/>
      <c r="J57" s="2257"/>
      <c r="K57" s="1364"/>
      <c r="L57" s="1365"/>
      <c r="P57" s="2258"/>
      <c r="Q57" s="2258"/>
      <c r="R57" s="357"/>
      <c r="S57" s="1279"/>
      <c r="T57" s="288" t="s">
        <v>723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531</v>
      </c>
      <c r="B58" s="1344" t="s">
        <v>532</v>
      </c>
      <c r="C58" s="1344" t="s">
        <v>533</v>
      </c>
      <c r="D58" s="1344" t="s">
        <v>784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531</v>
      </c>
      <c r="B59" s="1344" t="s">
        <v>532</v>
      </c>
      <c r="C59" s="1344" t="s">
        <v>533</v>
      </c>
      <c r="D59" s="1344" t="s">
        <v>784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531</v>
      </c>
      <c r="B60" s="1344" t="s">
        <v>532</v>
      </c>
      <c r="C60" s="1344" t="s">
        <v>533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531</v>
      </c>
      <c r="B61" s="1344" t="s">
        <v>532</v>
      </c>
      <c r="C61" s="1315"/>
      <c r="D61" s="1315"/>
      <c r="E61" s="2260"/>
      <c r="F61" s="2259"/>
      <c r="G61" s="1315"/>
      <c r="H61" s="1315"/>
      <c r="I61" s="1315"/>
      <c r="J61" s="1315"/>
      <c r="K61" s="1315"/>
      <c r="L61" s="1495"/>
      <c r="M61" s="1322"/>
      <c r="N61" s="1322"/>
      <c r="P61" s="1317"/>
      <c r="Q61" s="1318"/>
      <c r="R61" s="1317"/>
      <c r="S61" s="1323"/>
      <c r="T61" s="1326" t="s">
        <v>670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531</v>
      </c>
      <c r="B62" s="1344"/>
      <c r="C62" s="1344"/>
      <c r="D62" s="1344"/>
      <c r="E62" s="2259"/>
      <c r="F62" s="1344"/>
      <c r="G62" s="1344"/>
      <c r="H62" s="1344"/>
      <c r="I62" s="1344"/>
      <c r="J62" s="1344"/>
      <c r="K62" s="1344"/>
      <c r="L62" s="1347"/>
      <c r="M62" s="1322"/>
      <c r="N62" s="1322"/>
      <c r="O62" s="519"/>
      <c r="P62" s="381"/>
      <c r="Q62" s="1345"/>
      <c r="R62" s="381"/>
      <c r="S62" s="1323"/>
      <c r="T62" s="1326" t="s">
        <v>671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703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5932C6-DF72-78A8-5A46-0.5ABC08AA}" mc:Ignorable="x14ac xr xr2 xr3">
  <sheetPr>
    <tabColor rgb="FFCCCCFF"/>
    <pageSetUpPr fitToPage="1"/>
  </sheetPr>
  <dimension ref="A1:AC167"/>
  <sheetViews>
    <sheetView topLeftCell="A1" showGridLines="0" zoomScale="90" workbookViewId="0">
      <selection activeCell="G120" sqref="G120"/>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
        <v>98</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98</v>
      </c>
      <c r="H13" s="794" t="s">
        <v>98</v>
      </c>
      <c r="I13" s="792" t="s">
        <v>100</v>
      </c>
      <c r="J13" s="501">
        <f>MERGEVALUE(G13)</f>
      </c>
      <c r="K13" s="512"/>
      <c r="L13" s="512"/>
      <c r="M13" s="501" t="str">
        <f t="array" ref="M13:M13">IF(ISERROR(MATCH(MID(N13,1,250),MID(note_ter,1,250),0)),"n","y")</f>
        <v>n</v>
      </c>
      <c r="N13" s="512"/>
      <c r="O13" s="501" t="str">
        <f>H13&amp;"("&amp;I13&amp;")"</f>
        <v>Алексеевский муниципальный округ(14510000)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99</v>
      </c>
      <c r="B15" s="1161"/>
      <c r="C15" s="802" t="s">
        <v>102</v>
      </c>
      <c r="D15" s="1819"/>
      <c r="E15" s="1806" t="str">
        <f>A15</f>
        <v>2</v>
      </c>
      <c r="F15" s="805" t="s">
        <v>103</v>
      </c>
      <c r="G15" s="541" t="s">
        <v>104</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105</v>
      </c>
      <c r="G16" s="794" t="s">
        <v>106</v>
      </c>
      <c r="H16" s="794" t="s">
        <v>104</v>
      </c>
      <c r="I16" s="792" t="s">
        <v>107</v>
      </c>
      <c r="J16" s="1625"/>
      <c r="K16" s="1637"/>
      <c r="L16" s="1637"/>
      <c r="M16" s="1625" t="str">
        <f t="array" ref="M16:M16">IF(ISERROR(MATCH(MID(N16,1,250),MID(note_ter,1,250),0)),"n","y")</f>
        <v>n</v>
      </c>
      <c r="N16" s="1637"/>
      <c r="O16" s="1625" t="str">
        <f>H16&amp;"("&amp;I16&amp;")"</f>
        <v>Беловское(14610492)</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101</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89</v>
      </c>
      <c r="B18" s="1161"/>
      <c r="C18" s="802" t="s">
        <v>102</v>
      </c>
      <c r="D18" s="1819"/>
      <c r="E18" s="1806" t="str">
        <f>A18</f>
        <v>3</v>
      </c>
      <c r="F18" s="805" t="s">
        <v>108</v>
      </c>
      <c r="G18" s="541" t="s">
        <v>109</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91</v>
      </c>
      <c r="G19" s="794" t="s">
        <v>106</v>
      </c>
      <c r="H19" s="794" t="s">
        <v>109</v>
      </c>
      <c r="I19" s="792" t="s">
        <v>110</v>
      </c>
      <c r="J19" s="1625"/>
      <c r="K19" s="1637"/>
      <c r="L19" s="1637"/>
      <c r="M19" s="1625" t="str">
        <f t="array" ref="M19:M19">IF(ISERROR(MATCH(MID(N19,1,250),MID(note_ter,1,250),0)),"n","y")</f>
        <v>n</v>
      </c>
      <c r="N19" s="1637"/>
      <c r="O19" s="1625" t="str">
        <f>H19&amp;"("&amp;I19&amp;")"</f>
        <v>Беломестненское(14610404)</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101</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customHeight="1" ht="15">
      <c r="A21" s="2218" t="s">
        <v>90</v>
      </c>
      <c r="B21" s="1161"/>
      <c r="C21" s="802" t="s">
        <v>102</v>
      </c>
      <c r="D21" s="1819"/>
      <c r="E21" s="1806" t="str">
        <f>A21</f>
        <v>4</v>
      </c>
      <c r="F21" s="805" t="s">
        <v>111</v>
      </c>
      <c r="G21" s="541" t="s">
        <v>112</v>
      </c>
      <c r="H21" s="793"/>
      <c r="I21" s="793"/>
      <c r="J21" s="790"/>
      <c r="K21" s="1625"/>
      <c r="L21" s="1625"/>
      <c r="M21" s="1625"/>
      <c r="N21" s="227"/>
      <c r="O21" s="1625"/>
      <c r="P21" s="226"/>
      <c r="Q21" s="226"/>
      <c r="R21" s="226"/>
      <c r="S21" s="226"/>
      <c r="T21" s="1820"/>
      <c r="U21" s="1820"/>
      <c r="V21" s="1820"/>
      <c r="W21" s="1820"/>
      <c r="X21" s="1820"/>
      <c r="Y21" s="1820"/>
      <c r="Z21" s="1820"/>
      <c r="AA21" s="1820"/>
      <c r="AB21" s="1820"/>
      <c r="AC21" s="1820"/>
    </row>
    <row customHeight="1" ht="15">
      <c r="A22" s="2218"/>
      <c r="B22" s="1161">
        <v>1</v>
      </c>
      <c r="C22" s="1161"/>
      <c r="D22" s="801"/>
      <c r="E22" s="1814" t="str">
        <f>A21&amp;"."&amp;B22</f>
        <v>4.1</v>
      </c>
      <c r="F22" s="804" t="s">
        <v>113</v>
      </c>
      <c r="G22" s="794" t="s">
        <v>106</v>
      </c>
      <c r="H22" s="794" t="s">
        <v>112</v>
      </c>
      <c r="I22" s="792" t="s">
        <v>114</v>
      </c>
      <c r="J22" s="1625"/>
      <c r="K22" s="1637"/>
      <c r="L22" s="1637"/>
      <c r="M22" s="1625" t="str">
        <f t="array" ref="M22:M22">IF(ISERROR(MATCH(MID(N22,1,250),MID(note_ter,1,250),0)),"n","y")</f>
        <v>n</v>
      </c>
      <c r="N22" s="1637"/>
      <c r="O22" s="1625" t="str">
        <f>H22&amp;"("&amp;I22&amp;")"</f>
        <v>Веселолопанское(14610424)</v>
      </c>
      <c r="P22" s="1161"/>
      <c r="Q22" s="1161"/>
      <c r="R22" s="421"/>
      <c r="S22" s="1161"/>
      <c r="T22" s="1161"/>
      <c r="U22" s="1161"/>
      <c r="V22" s="423"/>
      <c r="W22" s="423"/>
      <c r="X22" s="420"/>
      <c r="Y22" s="420"/>
      <c r="Z22" s="420"/>
      <c r="AA22" s="420"/>
      <c r="AB22" s="420"/>
      <c r="AC22" s="420"/>
    </row>
    <row customHeight="1" ht="15">
      <c r="A23" s="2218"/>
      <c r="B23" s="1161"/>
      <c r="C23" s="413"/>
      <c r="D23" s="802"/>
      <c r="E23" s="422"/>
      <c r="F23" s="178"/>
      <c r="G23" s="416" t="s">
        <v>101</v>
      </c>
      <c r="H23" s="188"/>
      <c r="I23" s="425"/>
      <c r="J23" s="1637"/>
      <c r="K23" s="1637"/>
      <c r="L23" s="1637"/>
      <c r="M23" s="1637"/>
      <c r="N23" s="1625"/>
      <c r="O23" s="1637"/>
      <c r="P23" s="1161"/>
      <c r="Q23" s="1161"/>
      <c r="R23" s="421"/>
      <c r="S23" s="1161"/>
      <c r="T23" s="1161"/>
      <c r="U23" s="1161"/>
      <c r="V23" s="423"/>
      <c r="W23" s="423"/>
      <c r="X23" s="420"/>
      <c r="Y23" s="420"/>
      <c r="Z23" s="420"/>
      <c r="AA23" s="420"/>
      <c r="AB23" s="420"/>
      <c r="AC23" s="420"/>
    </row>
    <row customHeight="1" ht="15">
      <c r="A24" s="2218" t="s">
        <v>105</v>
      </c>
      <c r="B24" s="1161"/>
      <c r="C24" s="802" t="s">
        <v>102</v>
      </c>
      <c r="D24" s="1819"/>
      <c r="E24" s="1806" t="str">
        <f>A24</f>
        <v>5</v>
      </c>
      <c r="F24" s="805" t="s">
        <v>115</v>
      </c>
      <c r="G24" s="541" t="s">
        <v>116</v>
      </c>
      <c r="H24" s="793"/>
      <c r="I24" s="793"/>
      <c r="J24" s="790"/>
      <c r="K24" s="1625"/>
      <c r="L24" s="1625"/>
      <c r="M24" s="1625"/>
      <c r="N24" s="227"/>
      <c r="O24" s="1625"/>
      <c r="P24" s="226"/>
      <c r="Q24" s="226"/>
      <c r="R24" s="226"/>
      <c r="S24" s="226"/>
      <c r="T24" s="1820"/>
      <c r="U24" s="1820"/>
      <c r="V24" s="1820"/>
      <c r="W24" s="1820"/>
      <c r="X24" s="1820"/>
      <c r="Y24" s="1820"/>
      <c r="Z24" s="1820"/>
      <c r="AA24" s="1820"/>
      <c r="AB24" s="1820"/>
      <c r="AC24" s="1820"/>
    </row>
    <row customHeight="1" ht="15">
      <c r="A25" s="2218"/>
      <c r="B25" s="1161">
        <v>1</v>
      </c>
      <c r="C25" s="1161"/>
      <c r="D25" s="801"/>
      <c r="E25" s="1814" t="str">
        <f>A24&amp;"."&amp;B25</f>
        <v>5.1</v>
      </c>
      <c r="F25" s="804" t="s">
        <v>117</v>
      </c>
      <c r="G25" s="794" t="s">
        <v>106</v>
      </c>
      <c r="H25" s="794" t="s">
        <v>116</v>
      </c>
      <c r="I25" s="792" t="s">
        <v>118</v>
      </c>
      <c r="J25" s="1625"/>
      <c r="K25" s="1637"/>
      <c r="L25" s="1637"/>
      <c r="M25" s="1625" t="str">
        <f t="array" ref="M25:M25">IF(ISERROR(MATCH(MID(N25,1,250),MID(note_ter,1,250),0)),"n","y")</f>
        <v>n</v>
      </c>
      <c r="N25" s="1637"/>
      <c r="O25" s="1625" t="str">
        <f>H25&amp;"("&amp;I25&amp;")"</f>
        <v>Головинское(14610428)</v>
      </c>
      <c r="P25" s="1161"/>
      <c r="Q25" s="1161"/>
      <c r="R25" s="421"/>
      <c r="S25" s="1161"/>
      <c r="T25" s="1161"/>
      <c r="U25" s="1161"/>
      <c r="V25" s="423"/>
      <c r="W25" s="423"/>
      <c r="X25" s="420"/>
      <c r="Y25" s="420"/>
      <c r="Z25" s="420"/>
      <c r="AA25" s="420"/>
      <c r="AB25" s="420"/>
      <c r="AC25" s="420"/>
    </row>
    <row customHeight="1" ht="15">
      <c r="A26" s="2218"/>
      <c r="B26" s="1161"/>
      <c r="C26" s="413"/>
      <c r="D26" s="802"/>
      <c r="E26" s="422"/>
      <c r="F26" s="178"/>
      <c r="G26" s="416" t="s">
        <v>101</v>
      </c>
      <c r="H26" s="188"/>
      <c r="I26" s="425"/>
      <c r="J26" s="1637"/>
      <c r="K26" s="1637"/>
      <c r="L26" s="1637"/>
      <c r="M26" s="1637"/>
      <c r="N26" s="1625"/>
      <c r="O26" s="1637"/>
      <c r="P26" s="1161"/>
      <c r="Q26" s="1161"/>
      <c r="R26" s="421"/>
      <c r="S26" s="1161"/>
      <c r="T26" s="1161"/>
      <c r="U26" s="1161"/>
      <c r="V26" s="423"/>
      <c r="W26" s="423"/>
      <c r="X26" s="420"/>
      <c r="Y26" s="420"/>
      <c r="Z26" s="420"/>
      <c r="AA26" s="420"/>
      <c r="AB26" s="420"/>
      <c r="AC26" s="420"/>
    </row>
    <row customHeight="1" ht="15">
      <c r="A27" s="2218" t="s">
        <v>91</v>
      </c>
      <c r="B27" s="1161"/>
      <c r="C27" s="802" t="s">
        <v>102</v>
      </c>
      <c r="D27" s="1819"/>
      <c r="E27" s="1806" t="str">
        <f>A27</f>
        <v>6</v>
      </c>
      <c r="F27" s="805" t="s">
        <v>119</v>
      </c>
      <c r="G27" s="541" t="s">
        <v>120</v>
      </c>
      <c r="H27" s="793"/>
      <c r="I27" s="793"/>
      <c r="J27" s="790"/>
      <c r="K27" s="1625"/>
      <c r="L27" s="1625"/>
      <c r="M27" s="1625"/>
      <c r="N27" s="227"/>
      <c r="O27" s="1625"/>
      <c r="P27" s="226"/>
      <c r="Q27" s="226"/>
      <c r="R27" s="226"/>
      <c r="S27" s="226"/>
      <c r="T27" s="1820"/>
      <c r="U27" s="1820"/>
      <c r="V27" s="1820"/>
      <c r="W27" s="1820"/>
      <c r="X27" s="1820"/>
      <c r="Y27" s="1820"/>
      <c r="Z27" s="1820"/>
      <c r="AA27" s="1820"/>
      <c r="AB27" s="1820"/>
      <c r="AC27" s="1820"/>
    </row>
    <row customHeight="1" ht="15">
      <c r="A28" s="2218"/>
      <c r="B28" s="1161">
        <v>1</v>
      </c>
      <c r="C28" s="1161"/>
      <c r="D28" s="801"/>
      <c r="E28" s="1814" t="str">
        <f>A27&amp;"."&amp;B28</f>
        <v>6.1</v>
      </c>
      <c r="F28" s="804" t="s">
        <v>121</v>
      </c>
      <c r="G28" s="794" t="s">
        <v>106</v>
      </c>
      <c r="H28" s="794" t="s">
        <v>120</v>
      </c>
      <c r="I28" s="792" t="s">
        <v>122</v>
      </c>
      <c r="J28" s="1625"/>
      <c r="K28" s="1637"/>
      <c r="L28" s="1637"/>
      <c r="M28" s="1625" t="str">
        <f t="array" ref="M28:M28">IF(ISERROR(MATCH(MID(N28,1,250),MID(note_ter,1,250),0)),"n","y")</f>
        <v>n</v>
      </c>
      <c r="N28" s="1637"/>
      <c r="O28" s="1625" t="str">
        <f>H28&amp;"("&amp;I28&amp;")"</f>
        <v>Дубовское(14610476)</v>
      </c>
      <c r="P28" s="1161"/>
      <c r="Q28" s="1161"/>
      <c r="R28" s="421"/>
      <c r="S28" s="1161"/>
      <c r="T28" s="1161"/>
      <c r="U28" s="1161"/>
      <c r="V28" s="423"/>
      <c r="W28" s="423"/>
      <c r="X28" s="420"/>
      <c r="Y28" s="420"/>
      <c r="Z28" s="420"/>
      <c r="AA28" s="420"/>
      <c r="AB28" s="420"/>
      <c r="AC28" s="420"/>
    </row>
    <row customHeight="1" ht="15">
      <c r="A29" s="2218"/>
      <c r="B29" s="1161"/>
      <c r="C29" s="413"/>
      <c r="D29" s="802"/>
      <c r="E29" s="422"/>
      <c r="F29" s="178"/>
      <c r="G29" s="416" t="s">
        <v>101</v>
      </c>
      <c r="H29" s="188"/>
      <c r="I29" s="425"/>
      <c r="J29" s="1637"/>
      <c r="K29" s="1637"/>
      <c r="L29" s="1637"/>
      <c r="M29" s="1637"/>
      <c r="N29" s="1625"/>
      <c r="O29" s="1637"/>
      <c r="P29" s="1161"/>
      <c r="Q29" s="1161"/>
      <c r="R29" s="421"/>
      <c r="S29" s="1161"/>
      <c r="T29" s="1161"/>
      <c r="U29" s="1161"/>
      <c r="V29" s="423"/>
      <c r="W29" s="423"/>
      <c r="X29" s="420"/>
      <c r="Y29" s="420"/>
      <c r="Z29" s="420"/>
      <c r="AA29" s="420"/>
      <c r="AB29" s="420"/>
      <c r="AC29" s="420"/>
    </row>
    <row customHeight="1" ht="15">
      <c r="A30" s="2218" t="s">
        <v>92</v>
      </c>
      <c r="B30" s="1161"/>
      <c r="C30" s="802" t="s">
        <v>102</v>
      </c>
      <c r="D30" s="1819"/>
      <c r="E30" s="1806" t="str">
        <f>A30</f>
        <v>7</v>
      </c>
      <c r="F30" s="805" t="s">
        <v>123</v>
      </c>
      <c r="G30" s="541" t="s">
        <v>124</v>
      </c>
      <c r="H30" s="793"/>
      <c r="I30" s="793"/>
      <c r="J30" s="790"/>
      <c r="K30" s="1625"/>
      <c r="L30" s="1625"/>
      <c r="M30" s="1625"/>
      <c r="N30" s="227"/>
      <c r="O30" s="1625"/>
      <c r="P30" s="226"/>
      <c r="Q30" s="226"/>
      <c r="R30" s="226"/>
      <c r="S30" s="226"/>
      <c r="T30" s="1820"/>
      <c r="U30" s="1820"/>
      <c r="V30" s="1820"/>
      <c r="W30" s="1820"/>
      <c r="X30" s="1820"/>
      <c r="Y30" s="1820"/>
      <c r="Z30" s="1820"/>
      <c r="AA30" s="1820"/>
      <c r="AB30" s="1820"/>
      <c r="AC30" s="1820"/>
    </row>
    <row customHeight="1" ht="15">
      <c r="A31" s="2218"/>
      <c r="B31" s="1161">
        <v>1</v>
      </c>
      <c r="C31" s="1161"/>
      <c r="D31" s="801"/>
      <c r="E31" s="1814" t="str">
        <f>A30&amp;"."&amp;B31</f>
        <v>7.1</v>
      </c>
      <c r="F31" s="804" t="s">
        <v>125</v>
      </c>
      <c r="G31" s="794" t="s">
        <v>106</v>
      </c>
      <c r="H31" s="794" t="s">
        <v>124</v>
      </c>
      <c r="I31" s="792" t="s">
        <v>126</v>
      </c>
      <c r="J31" s="1625"/>
      <c r="K31" s="1637"/>
      <c r="L31" s="1637"/>
      <c r="M31" s="1625" t="str">
        <f t="array" ref="M31:M31">IF(ISERROR(MATCH(MID(N31,1,250),MID(note_ter,1,250),0)),"n","y")</f>
        <v>n</v>
      </c>
      <c r="N31" s="1637"/>
      <c r="O31" s="1625" t="str">
        <f>H31&amp;"("&amp;I31&amp;")"</f>
        <v>Комсомольское(14610435)</v>
      </c>
      <c r="P31" s="1161"/>
      <c r="Q31" s="1161"/>
      <c r="R31" s="421"/>
      <c r="S31" s="1161"/>
      <c r="T31" s="1161"/>
      <c r="U31" s="1161"/>
      <c r="V31" s="423"/>
      <c r="W31" s="423"/>
      <c r="X31" s="420"/>
      <c r="Y31" s="420"/>
      <c r="Z31" s="420"/>
      <c r="AA31" s="420"/>
      <c r="AB31" s="420"/>
      <c r="AC31" s="420"/>
    </row>
    <row customHeight="1" ht="15">
      <c r="A32" s="2218"/>
      <c r="B32" s="1161"/>
      <c r="C32" s="413"/>
      <c r="D32" s="802"/>
      <c r="E32" s="422"/>
      <c r="F32" s="178"/>
      <c r="G32" s="416" t="s">
        <v>101</v>
      </c>
      <c r="H32" s="188"/>
      <c r="I32" s="425"/>
      <c r="J32" s="1637"/>
      <c r="K32" s="1637"/>
      <c r="L32" s="1637"/>
      <c r="M32" s="1637"/>
      <c r="N32" s="1625"/>
      <c r="O32" s="1637"/>
      <c r="P32" s="1161"/>
      <c r="Q32" s="1161"/>
      <c r="R32" s="421"/>
      <c r="S32" s="1161"/>
      <c r="T32" s="1161"/>
      <c r="U32" s="1161"/>
      <c r="V32" s="423"/>
      <c r="W32" s="423"/>
      <c r="X32" s="420"/>
      <c r="Y32" s="420"/>
      <c r="Z32" s="420"/>
      <c r="AA32" s="420"/>
      <c r="AB32" s="420"/>
      <c r="AC32" s="420"/>
    </row>
    <row customHeight="1" ht="15">
      <c r="A33" s="2218" t="s">
        <v>113</v>
      </c>
      <c r="B33" s="1161"/>
      <c r="C33" s="802" t="s">
        <v>102</v>
      </c>
      <c r="D33" s="1819"/>
      <c r="E33" s="1806" t="str">
        <f>A33</f>
        <v>8</v>
      </c>
      <c r="F33" s="805" t="s">
        <v>127</v>
      </c>
      <c r="G33" s="541" t="s">
        <v>128</v>
      </c>
      <c r="H33" s="793"/>
      <c r="I33" s="793"/>
      <c r="J33" s="790"/>
      <c r="K33" s="1625"/>
      <c r="L33" s="1625"/>
      <c r="M33" s="1625"/>
      <c r="N33" s="227"/>
      <c r="O33" s="1625"/>
      <c r="P33" s="226"/>
      <c r="Q33" s="226"/>
      <c r="R33" s="226"/>
      <c r="S33" s="226"/>
      <c r="T33" s="1820"/>
      <c r="U33" s="1820"/>
      <c r="V33" s="1820"/>
      <c r="W33" s="1820"/>
      <c r="X33" s="1820"/>
      <c r="Y33" s="1820"/>
      <c r="Z33" s="1820"/>
      <c r="AA33" s="1820"/>
      <c r="AB33" s="1820"/>
      <c r="AC33" s="1820"/>
    </row>
    <row customHeight="1" ht="15">
      <c r="A34" s="2218"/>
      <c r="B34" s="1161">
        <v>1</v>
      </c>
      <c r="C34" s="1161"/>
      <c r="D34" s="801"/>
      <c r="E34" s="1814" t="str">
        <f>A33&amp;"."&amp;B34</f>
        <v>8.1</v>
      </c>
      <c r="F34" s="804" t="s">
        <v>129</v>
      </c>
      <c r="G34" s="794" t="s">
        <v>106</v>
      </c>
      <c r="H34" s="794" t="s">
        <v>128</v>
      </c>
      <c r="I34" s="792" t="s">
        <v>130</v>
      </c>
      <c r="J34" s="1625"/>
      <c r="K34" s="1637"/>
      <c r="L34" s="1637"/>
      <c r="M34" s="1625" t="str">
        <f t="array" ref="M34:M34">IF(ISERROR(MATCH(MID(N34,1,250),MID(note_ter,1,250),0)),"n","y")</f>
        <v>n</v>
      </c>
      <c r="N34" s="1637"/>
      <c r="O34" s="1625" t="str">
        <f>H34&amp;"("&amp;I34&amp;")"</f>
        <v>Краснооктябрьское(14610436)</v>
      </c>
      <c r="P34" s="1161"/>
      <c r="Q34" s="1161"/>
      <c r="R34" s="421"/>
      <c r="S34" s="1161"/>
      <c r="T34" s="1161"/>
      <c r="U34" s="1161"/>
      <c r="V34" s="423"/>
      <c r="W34" s="423"/>
      <c r="X34" s="420"/>
      <c r="Y34" s="420"/>
      <c r="Z34" s="420"/>
      <c r="AA34" s="420"/>
      <c r="AB34" s="420"/>
      <c r="AC34" s="420"/>
    </row>
    <row customHeight="1" ht="15">
      <c r="A35" s="2218"/>
      <c r="B35" s="1161"/>
      <c r="C35" s="413"/>
      <c r="D35" s="802"/>
      <c r="E35" s="422"/>
      <c r="F35" s="178"/>
      <c r="G35" s="416" t="s">
        <v>101</v>
      </c>
      <c r="H35" s="188"/>
      <c r="I35" s="425"/>
      <c r="J35" s="1637"/>
      <c r="K35" s="1637"/>
      <c r="L35" s="1637"/>
      <c r="M35" s="1637"/>
      <c r="N35" s="1625"/>
      <c r="O35" s="1637"/>
      <c r="P35" s="1161"/>
      <c r="Q35" s="1161"/>
      <c r="R35" s="421"/>
      <c r="S35" s="1161"/>
      <c r="T35" s="1161"/>
      <c r="U35" s="1161"/>
      <c r="V35" s="423"/>
      <c r="W35" s="423"/>
      <c r="X35" s="420"/>
      <c r="Y35" s="420"/>
      <c r="Z35" s="420"/>
      <c r="AA35" s="420"/>
      <c r="AB35" s="420"/>
      <c r="AC35" s="420"/>
    </row>
    <row customHeight="1" ht="15">
      <c r="A36" s="2218" t="s">
        <v>117</v>
      </c>
      <c r="B36" s="1161"/>
      <c r="C36" s="802" t="s">
        <v>102</v>
      </c>
      <c r="D36" s="1819"/>
      <c r="E36" s="1806" t="str">
        <f>A36</f>
        <v>9</v>
      </c>
      <c r="F36" s="805" t="s">
        <v>131</v>
      </c>
      <c r="G36" s="541" t="s">
        <v>132</v>
      </c>
      <c r="H36" s="793"/>
      <c r="I36" s="793"/>
      <c r="J36" s="790"/>
      <c r="K36" s="1625"/>
      <c r="L36" s="1625"/>
      <c r="M36" s="1625"/>
      <c r="N36" s="227"/>
      <c r="O36" s="1625"/>
      <c r="P36" s="226"/>
      <c r="Q36" s="226"/>
      <c r="R36" s="226"/>
      <c r="S36" s="226"/>
      <c r="T36" s="1820"/>
      <c r="U36" s="1820"/>
      <c r="V36" s="1820"/>
      <c r="W36" s="1820"/>
      <c r="X36" s="1820"/>
      <c r="Y36" s="1820"/>
      <c r="Z36" s="1820"/>
      <c r="AA36" s="1820"/>
      <c r="AB36" s="1820"/>
      <c r="AC36" s="1820"/>
    </row>
    <row customHeight="1" ht="15">
      <c r="A37" s="2218"/>
      <c r="B37" s="1161">
        <v>1</v>
      </c>
      <c r="C37" s="1161"/>
      <c r="D37" s="801"/>
      <c r="E37" s="1814" t="str">
        <f>A36&amp;"."&amp;B37</f>
        <v>9.1</v>
      </c>
      <c r="F37" s="804" t="s">
        <v>133</v>
      </c>
      <c r="G37" s="794" t="s">
        <v>106</v>
      </c>
      <c r="H37" s="794" t="s">
        <v>132</v>
      </c>
      <c r="I37" s="792" t="s">
        <v>134</v>
      </c>
      <c r="J37" s="1625"/>
      <c r="K37" s="1637"/>
      <c r="L37" s="1637"/>
      <c r="M37" s="1625" t="str">
        <f t="array" ref="M37:M37">IF(ISERROR(MATCH(MID(N37,1,250),MID(note_ter,1,250),0)),"n","y")</f>
        <v>n</v>
      </c>
      <c r="N37" s="1637"/>
      <c r="O37" s="1625" t="str">
        <f>H37&amp;"("&amp;I37&amp;")"</f>
        <v>Майское(14610450)</v>
      </c>
      <c r="P37" s="1161"/>
      <c r="Q37" s="1161"/>
      <c r="R37" s="421"/>
      <c r="S37" s="1161"/>
      <c r="T37" s="1161"/>
      <c r="U37" s="1161"/>
      <c r="V37" s="423"/>
      <c r="W37" s="423"/>
      <c r="X37" s="420"/>
      <c r="Y37" s="420"/>
      <c r="Z37" s="420"/>
      <c r="AA37" s="420"/>
      <c r="AB37" s="420"/>
      <c r="AC37" s="420"/>
    </row>
    <row customHeight="1" ht="15">
      <c r="A38" s="2218"/>
      <c r="B38" s="1161"/>
      <c r="C38" s="413"/>
      <c r="D38" s="802"/>
      <c r="E38" s="422"/>
      <c r="F38" s="178"/>
      <c r="G38" s="416" t="s">
        <v>101</v>
      </c>
      <c r="H38" s="188"/>
      <c r="I38" s="425"/>
      <c r="J38" s="1637"/>
      <c r="K38" s="1637"/>
      <c r="L38" s="1637"/>
      <c r="M38" s="1637"/>
      <c r="N38" s="1625"/>
      <c r="O38" s="1637"/>
      <c r="P38" s="1161"/>
      <c r="Q38" s="1161"/>
      <c r="R38" s="421"/>
      <c r="S38" s="1161"/>
      <c r="T38" s="1161"/>
      <c r="U38" s="1161"/>
      <c r="V38" s="423"/>
      <c r="W38" s="423"/>
      <c r="X38" s="420"/>
      <c r="Y38" s="420"/>
      <c r="Z38" s="420"/>
      <c r="AA38" s="420"/>
      <c r="AB38" s="420"/>
      <c r="AC38" s="420"/>
    </row>
    <row customHeight="1" ht="15">
      <c r="A39" s="2218" t="s">
        <v>121</v>
      </c>
      <c r="B39" s="1161"/>
      <c r="C39" s="802" t="s">
        <v>102</v>
      </c>
      <c r="D39" s="1819"/>
      <c r="E39" s="1806" t="str">
        <f>A39</f>
        <v>10</v>
      </c>
      <c r="F39" s="805" t="s">
        <v>135</v>
      </c>
      <c r="G39" s="541" t="s">
        <v>136</v>
      </c>
      <c r="H39" s="793"/>
      <c r="I39" s="793"/>
      <c r="J39" s="790"/>
      <c r="K39" s="1625"/>
      <c r="L39" s="1625"/>
      <c r="M39" s="1625"/>
      <c r="N39" s="227"/>
      <c r="O39" s="1625"/>
      <c r="P39" s="226"/>
      <c r="Q39" s="226"/>
      <c r="R39" s="226"/>
      <c r="S39" s="226"/>
      <c r="T39" s="1820"/>
      <c r="U39" s="1820"/>
      <c r="V39" s="1820"/>
      <c r="W39" s="1820"/>
      <c r="X39" s="1820"/>
      <c r="Y39" s="1820"/>
      <c r="Z39" s="1820"/>
      <c r="AA39" s="1820"/>
      <c r="AB39" s="1820"/>
      <c r="AC39" s="1820"/>
    </row>
    <row customHeight="1" ht="15">
      <c r="A40" s="2218"/>
      <c r="B40" s="1161">
        <v>1</v>
      </c>
      <c r="C40" s="1161"/>
      <c r="D40" s="801"/>
      <c r="E40" s="1814" t="str">
        <f>A39&amp;"."&amp;B40</f>
        <v>10.1</v>
      </c>
      <c r="F40" s="804" t="s">
        <v>137</v>
      </c>
      <c r="G40" s="794" t="s">
        <v>106</v>
      </c>
      <c r="H40" s="794" t="s">
        <v>136</v>
      </c>
      <c r="I40" s="792" t="s">
        <v>138</v>
      </c>
      <c r="J40" s="1625"/>
      <c r="K40" s="1637"/>
      <c r="L40" s="1637"/>
      <c r="M40" s="1625" t="str">
        <f t="array" ref="M40:M40">IF(ISERROR(MATCH(MID(N40,1,250),MID(note_ter,1,250),0)),"n","y")</f>
        <v>n</v>
      </c>
      <c r="N40" s="1637"/>
      <c r="O40" s="1625" t="str">
        <f>H40&amp;"("&amp;I40&amp;")"</f>
        <v>Никольское(14610452)</v>
      </c>
      <c r="P40" s="1161"/>
      <c r="Q40" s="1161"/>
      <c r="R40" s="421"/>
      <c r="S40" s="1161"/>
      <c r="T40" s="1161"/>
      <c r="U40" s="1161"/>
      <c r="V40" s="423"/>
      <c r="W40" s="423"/>
      <c r="X40" s="420"/>
      <c r="Y40" s="420"/>
      <c r="Z40" s="420"/>
      <c r="AA40" s="420"/>
      <c r="AB40" s="420"/>
      <c r="AC40" s="420"/>
    </row>
    <row customHeight="1" ht="15">
      <c r="A41" s="2218"/>
      <c r="B41" s="1161"/>
      <c r="C41" s="413"/>
      <c r="D41" s="802"/>
      <c r="E41" s="422"/>
      <c r="F41" s="178"/>
      <c r="G41" s="416" t="s">
        <v>101</v>
      </c>
      <c r="H41" s="188"/>
      <c r="I41" s="425"/>
      <c r="J41" s="1637"/>
      <c r="K41" s="1637"/>
      <c r="L41" s="1637"/>
      <c r="M41" s="1637"/>
      <c r="N41" s="1625"/>
      <c r="O41" s="1637"/>
      <c r="P41" s="1161"/>
      <c r="Q41" s="1161"/>
      <c r="R41" s="421"/>
      <c r="S41" s="1161"/>
      <c r="T41" s="1161"/>
      <c r="U41" s="1161"/>
      <c r="V41" s="423"/>
      <c r="W41" s="423"/>
      <c r="X41" s="420"/>
      <c r="Y41" s="420"/>
      <c r="Z41" s="420"/>
      <c r="AA41" s="420"/>
      <c r="AB41" s="420"/>
      <c r="AC41" s="420"/>
    </row>
    <row customHeight="1" ht="15">
      <c r="A42" s="2218" t="s">
        <v>139</v>
      </c>
      <c r="B42" s="1161"/>
      <c r="C42" s="802" t="s">
        <v>102</v>
      </c>
      <c r="D42" s="1819"/>
      <c r="E42" s="1806" t="str">
        <f>A42</f>
        <v>11</v>
      </c>
      <c r="F42" s="805" t="s">
        <v>140</v>
      </c>
      <c r="G42" s="541" t="s">
        <v>141</v>
      </c>
      <c r="H42" s="793"/>
      <c r="I42" s="793"/>
      <c r="J42" s="790"/>
      <c r="K42" s="1625"/>
      <c r="L42" s="1625"/>
      <c r="M42" s="1625"/>
      <c r="N42" s="227"/>
      <c r="O42" s="1625"/>
      <c r="P42" s="226"/>
      <c r="Q42" s="226"/>
      <c r="R42" s="226"/>
      <c r="S42" s="226"/>
      <c r="T42" s="1820"/>
      <c r="U42" s="1820"/>
      <c r="V42" s="1820"/>
      <c r="W42" s="1820"/>
      <c r="X42" s="1820"/>
      <c r="Y42" s="1820"/>
      <c r="Z42" s="1820"/>
      <c r="AA42" s="1820"/>
      <c r="AB42" s="1820"/>
      <c r="AC42" s="1820"/>
    </row>
    <row customHeight="1" ht="15">
      <c r="A43" s="2218"/>
      <c r="B43" s="1161">
        <v>1</v>
      </c>
      <c r="C43" s="1161"/>
      <c r="D43" s="801"/>
      <c r="E43" s="1814" t="str">
        <f>A42&amp;"."&amp;B43</f>
        <v>11.1</v>
      </c>
      <c r="F43" s="804" t="s">
        <v>142</v>
      </c>
      <c r="G43" s="794" t="s">
        <v>106</v>
      </c>
      <c r="H43" s="794" t="s">
        <v>141</v>
      </c>
      <c r="I43" s="792" t="s">
        <v>143</v>
      </c>
      <c r="J43" s="1625"/>
      <c r="K43" s="1637"/>
      <c r="L43" s="1637"/>
      <c r="M43" s="1625" t="str">
        <f t="array" ref="M43:M43">IF(ISERROR(MATCH(MID(N43,1,250),MID(note_ter,1,250),0)),"n","y")</f>
        <v>n</v>
      </c>
      <c r="N43" s="1637"/>
      <c r="O43" s="1625" t="str">
        <f>H43&amp;"("&amp;I43&amp;")"</f>
        <v>Новосадовское(14610453)</v>
      </c>
      <c r="P43" s="1161"/>
      <c r="Q43" s="1161"/>
      <c r="R43" s="421"/>
      <c r="S43" s="1161"/>
      <c r="T43" s="1161"/>
      <c r="U43" s="1161"/>
      <c r="V43" s="423"/>
      <c r="W43" s="423"/>
      <c r="X43" s="420"/>
      <c r="Y43" s="420"/>
      <c r="Z43" s="420"/>
      <c r="AA43" s="420"/>
      <c r="AB43" s="420"/>
      <c r="AC43" s="420"/>
    </row>
    <row customHeight="1" ht="15">
      <c r="A44" s="2218"/>
      <c r="B44" s="1161"/>
      <c r="C44" s="413"/>
      <c r="D44" s="802"/>
      <c r="E44" s="422"/>
      <c r="F44" s="178"/>
      <c r="G44" s="416" t="s">
        <v>101</v>
      </c>
      <c r="H44" s="188"/>
      <c r="I44" s="425"/>
      <c r="J44" s="1637"/>
      <c r="K44" s="1637"/>
      <c r="L44" s="1637"/>
      <c r="M44" s="1637"/>
      <c r="N44" s="1625"/>
      <c r="O44" s="1637"/>
      <c r="P44" s="1161"/>
      <c r="Q44" s="1161"/>
      <c r="R44" s="421"/>
      <c r="S44" s="1161"/>
      <c r="T44" s="1161"/>
      <c r="U44" s="1161"/>
      <c r="V44" s="423"/>
      <c r="W44" s="423"/>
      <c r="X44" s="420"/>
      <c r="Y44" s="420"/>
      <c r="Z44" s="420"/>
      <c r="AA44" s="420"/>
      <c r="AB44" s="420"/>
      <c r="AC44" s="420"/>
    </row>
    <row customHeight="1" ht="15">
      <c r="A45" s="2218" t="s">
        <v>144</v>
      </c>
      <c r="B45" s="1161"/>
      <c r="C45" s="802" t="s">
        <v>102</v>
      </c>
      <c r="D45" s="1819"/>
      <c r="E45" s="1806" t="str">
        <f>A45</f>
        <v>12</v>
      </c>
      <c r="F45" s="805" t="s">
        <v>145</v>
      </c>
      <c r="G45" s="541" t="s">
        <v>146</v>
      </c>
      <c r="H45" s="793"/>
      <c r="I45" s="793"/>
      <c r="J45" s="790"/>
      <c r="K45" s="1625"/>
      <c r="L45" s="1625"/>
      <c r="M45" s="1625"/>
      <c r="N45" s="227"/>
      <c r="O45" s="1625"/>
      <c r="P45" s="226"/>
      <c r="Q45" s="226"/>
      <c r="R45" s="226"/>
      <c r="S45" s="226"/>
      <c r="T45" s="1820"/>
      <c r="U45" s="1820"/>
      <c r="V45" s="1820"/>
      <c r="W45" s="1820"/>
      <c r="X45" s="1820"/>
      <c r="Y45" s="1820"/>
      <c r="Z45" s="1820"/>
      <c r="AA45" s="1820"/>
      <c r="AB45" s="1820"/>
      <c r="AC45" s="1820"/>
    </row>
    <row customHeight="1" ht="15">
      <c r="A46" s="2218"/>
      <c r="B46" s="1161">
        <v>1</v>
      </c>
      <c r="C46" s="1161"/>
      <c r="D46" s="801"/>
      <c r="E46" s="1814" t="str">
        <f>A45&amp;"."&amp;B46</f>
        <v>12.1</v>
      </c>
      <c r="F46" s="804" t="s">
        <v>147</v>
      </c>
      <c r="G46" s="794" t="s">
        <v>106</v>
      </c>
      <c r="H46" s="794" t="s">
        <v>146</v>
      </c>
      <c r="I46" s="792" t="s">
        <v>148</v>
      </c>
      <c r="J46" s="1625"/>
      <c r="K46" s="1637"/>
      <c r="L46" s="1637"/>
      <c r="M46" s="1625" t="str">
        <f t="array" ref="M46:M46">IF(ISERROR(MATCH(MID(N46,1,250),MID(note_ter,1,250),0)),"n","y")</f>
        <v>n</v>
      </c>
      <c r="N46" s="1637"/>
      <c r="O46" s="1625" t="str">
        <f>H46&amp;"("&amp;I46&amp;")"</f>
        <v>Стрелецкое(14610472)</v>
      </c>
      <c r="P46" s="1161"/>
      <c r="Q46" s="1161"/>
      <c r="R46" s="421"/>
      <c r="S46" s="1161"/>
      <c r="T46" s="1161"/>
      <c r="U46" s="1161"/>
      <c r="V46" s="423"/>
      <c r="W46" s="423"/>
      <c r="X46" s="420"/>
      <c r="Y46" s="420"/>
      <c r="Z46" s="420"/>
      <c r="AA46" s="420"/>
      <c r="AB46" s="420"/>
      <c r="AC46" s="420"/>
    </row>
    <row customHeight="1" ht="15">
      <c r="A47" s="2218"/>
      <c r="B47" s="1161"/>
      <c r="C47" s="413"/>
      <c r="D47" s="802"/>
      <c r="E47" s="422"/>
      <c r="F47" s="178"/>
      <c r="G47" s="416" t="s">
        <v>101</v>
      </c>
      <c r="H47" s="188"/>
      <c r="I47" s="425"/>
      <c r="J47" s="1637"/>
      <c r="K47" s="1637"/>
      <c r="L47" s="1637"/>
      <c r="M47" s="1637"/>
      <c r="N47" s="1625"/>
      <c r="O47" s="1637"/>
      <c r="P47" s="1161"/>
      <c r="Q47" s="1161"/>
      <c r="R47" s="421"/>
      <c r="S47" s="1161"/>
      <c r="T47" s="1161"/>
      <c r="U47" s="1161"/>
      <c r="V47" s="423"/>
      <c r="W47" s="423"/>
      <c r="X47" s="420"/>
      <c r="Y47" s="420"/>
      <c r="Z47" s="420"/>
      <c r="AA47" s="420"/>
      <c r="AB47" s="420"/>
      <c r="AC47" s="420"/>
    </row>
    <row customHeight="1" ht="15">
      <c r="A48" s="2218" t="s">
        <v>125</v>
      </c>
      <c r="B48" s="1161"/>
      <c r="C48" s="802" t="s">
        <v>102</v>
      </c>
      <c r="D48" s="1819"/>
      <c r="E48" s="1806" t="str">
        <f>A48</f>
        <v>13</v>
      </c>
      <c r="F48" s="805" t="s">
        <v>149</v>
      </c>
      <c r="G48" s="541" t="s">
        <v>150</v>
      </c>
      <c r="H48" s="793"/>
      <c r="I48" s="793"/>
      <c r="J48" s="790"/>
      <c r="K48" s="1625"/>
      <c r="L48" s="1625"/>
      <c r="M48" s="1625"/>
      <c r="N48" s="227"/>
      <c r="O48" s="1625"/>
      <c r="P48" s="226"/>
      <c r="Q48" s="226"/>
      <c r="R48" s="226"/>
      <c r="S48" s="226"/>
      <c r="T48" s="1820"/>
      <c r="U48" s="1820"/>
      <c r="V48" s="1820"/>
      <c r="W48" s="1820"/>
      <c r="X48" s="1820"/>
      <c r="Y48" s="1820"/>
      <c r="Z48" s="1820"/>
      <c r="AA48" s="1820"/>
      <c r="AB48" s="1820"/>
      <c r="AC48" s="1820"/>
    </row>
    <row customHeight="1" ht="15">
      <c r="A49" s="2218"/>
      <c r="B49" s="1161">
        <v>1</v>
      </c>
      <c r="C49" s="1161"/>
      <c r="D49" s="801"/>
      <c r="E49" s="1814" t="str">
        <f>A48&amp;"."&amp;B49</f>
        <v>13.1</v>
      </c>
      <c r="F49" s="804" t="s">
        <v>151</v>
      </c>
      <c r="G49" s="794" t="s">
        <v>106</v>
      </c>
      <c r="H49" s="794" t="s">
        <v>150</v>
      </c>
      <c r="I49" s="792" t="s">
        <v>152</v>
      </c>
      <c r="J49" s="1625"/>
      <c r="K49" s="1637"/>
      <c r="L49" s="1637"/>
      <c r="M49" s="1625" t="str">
        <f t="array" ref="M49:M49">IF(ISERROR(MATCH(MID(N49,1,250),MID(note_ter,1,250),0)),"n","y")</f>
        <v>n</v>
      </c>
      <c r="N49" s="1637"/>
      <c r="O49" s="1625" t="str">
        <f>H49&amp;"("&amp;I49&amp;")"</f>
        <v>Тавровское(14610474)</v>
      </c>
      <c r="P49" s="1161"/>
      <c r="Q49" s="1161"/>
      <c r="R49" s="421"/>
      <c r="S49" s="1161"/>
      <c r="T49" s="1161"/>
      <c r="U49" s="1161"/>
      <c r="V49" s="423"/>
      <c r="W49" s="423"/>
      <c r="X49" s="420"/>
      <c r="Y49" s="420"/>
      <c r="Z49" s="420"/>
      <c r="AA49" s="420"/>
      <c r="AB49" s="420"/>
      <c r="AC49" s="420"/>
    </row>
    <row customHeight="1" ht="15">
      <c r="A50" s="2218"/>
      <c r="B50" s="1161"/>
      <c r="C50" s="413"/>
      <c r="D50" s="802"/>
      <c r="E50" s="422"/>
      <c r="F50" s="178"/>
      <c r="G50" s="416" t="s">
        <v>101</v>
      </c>
      <c r="H50" s="188"/>
      <c r="I50" s="425"/>
      <c r="J50" s="1637"/>
      <c r="K50" s="1637"/>
      <c r="L50" s="1637"/>
      <c r="M50" s="1637"/>
      <c r="N50" s="1625"/>
      <c r="O50" s="1637"/>
      <c r="P50" s="1161"/>
      <c r="Q50" s="1161"/>
      <c r="R50" s="421"/>
      <c r="S50" s="1161"/>
      <c r="T50" s="1161"/>
      <c r="U50" s="1161"/>
      <c r="V50" s="423"/>
      <c r="W50" s="423"/>
      <c r="X50" s="420"/>
      <c r="Y50" s="420"/>
      <c r="Z50" s="420"/>
      <c r="AA50" s="420"/>
      <c r="AB50" s="420"/>
      <c r="AC50" s="420"/>
    </row>
    <row customHeight="1" ht="15">
      <c r="A51" s="2218" t="s">
        <v>129</v>
      </c>
      <c r="B51" s="1161"/>
      <c r="C51" s="802" t="s">
        <v>102</v>
      </c>
      <c r="D51" s="1819"/>
      <c r="E51" s="1806" t="str">
        <f>A51</f>
        <v>14</v>
      </c>
      <c r="F51" s="805" t="s">
        <v>153</v>
      </c>
      <c r="G51" s="541" t="s">
        <v>154</v>
      </c>
      <c r="H51" s="793"/>
      <c r="I51" s="793"/>
      <c r="J51" s="790"/>
      <c r="K51" s="1625"/>
      <c r="L51" s="1625"/>
      <c r="M51" s="1625"/>
      <c r="N51" s="227"/>
      <c r="O51" s="1625"/>
      <c r="P51" s="226"/>
      <c r="Q51" s="226"/>
      <c r="R51" s="226"/>
      <c r="S51" s="226"/>
      <c r="T51" s="1820"/>
      <c r="U51" s="1820"/>
      <c r="V51" s="1820"/>
      <c r="W51" s="1820"/>
      <c r="X51" s="1820"/>
      <c r="Y51" s="1820"/>
      <c r="Z51" s="1820"/>
      <c r="AA51" s="1820"/>
      <c r="AB51" s="1820"/>
      <c r="AC51" s="1820"/>
    </row>
    <row customHeight="1" ht="15">
      <c r="A52" s="2218"/>
      <c r="B52" s="1161">
        <v>1</v>
      </c>
      <c r="C52" s="1161"/>
      <c r="D52" s="801"/>
      <c r="E52" s="1814" t="str">
        <f>A51&amp;"."&amp;B52</f>
        <v>14.1</v>
      </c>
      <c r="F52" s="804" t="s">
        <v>155</v>
      </c>
      <c r="G52" s="794" t="s">
        <v>106</v>
      </c>
      <c r="H52" s="794" t="s">
        <v>154</v>
      </c>
      <c r="I52" s="792" t="s">
        <v>156</v>
      </c>
      <c r="J52" s="1625"/>
      <c r="K52" s="1637"/>
      <c r="L52" s="1637"/>
      <c r="M52" s="1625" t="str">
        <f t="array" ref="M52:M52">IF(ISERROR(MATCH(MID(N52,1,250),MID(note_ter,1,250),0)),"n","y")</f>
        <v>n</v>
      </c>
      <c r="N52" s="1637"/>
      <c r="O52" s="1625" t="str">
        <f>H52&amp;"("&amp;I52&amp;")"</f>
        <v>Яснозоренское(14610490)</v>
      </c>
      <c r="P52" s="1161"/>
      <c r="Q52" s="1161"/>
      <c r="R52" s="421"/>
      <c r="S52" s="1161"/>
      <c r="T52" s="1161"/>
      <c r="U52" s="1161"/>
      <c r="V52" s="423"/>
      <c r="W52" s="423"/>
      <c r="X52" s="420"/>
      <c r="Y52" s="420"/>
      <c r="Z52" s="420"/>
      <c r="AA52" s="420"/>
      <c r="AB52" s="420"/>
      <c r="AC52" s="420"/>
    </row>
    <row customHeight="1" ht="15">
      <c r="A53" s="2218"/>
      <c r="B53" s="1161"/>
      <c r="C53" s="413"/>
      <c r="D53" s="802"/>
      <c r="E53" s="422"/>
      <c r="F53" s="178"/>
      <c r="G53" s="416" t="s">
        <v>101</v>
      </c>
      <c r="H53" s="188"/>
      <c r="I53" s="425"/>
      <c r="J53" s="1637"/>
      <c r="K53" s="1637"/>
      <c r="L53" s="1637"/>
      <c r="M53" s="1637"/>
      <c r="N53" s="1625"/>
      <c r="O53" s="1637"/>
      <c r="P53" s="1161"/>
      <c r="Q53" s="1161"/>
      <c r="R53" s="421"/>
      <c r="S53" s="1161"/>
      <c r="T53" s="1161"/>
      <c r="U53" s="1161"/>
      <c r="V53" s="423"/>
      <c r="W53" s="423"/>
      <c r="X53" s="420"/>
      <c r="Y53" s="420"/>
      <c r="Z53" s="420"/>
      <c r="AA53" s="420"/>
      <c r="AB53" s="420"/>
      <c r="AC53" s="420"/>
    </row>
    <row customHeight="1" ht="15">
      <c r="A54" s="2218" t="s">
        <v>157</v>
      </c>
      <c r="B54" s="1161"/>
      <c r="C54" s="802" t="s">
        <v>102</v>
      </c>
      <c r="D54" s="1819"/>
      <c r="E54" s="1806" t="str">
        <f>A54</f>
        <v>15</v>
      </c>
      <c r="F54" s="805" t="s">
        <v>158</v>
      </c>
      <c r="G54" s="541" t="s">
        <v>159</v>
      </c>
      <c r="H54" s="793"/>
      <c r="I54" s="793"/>
      <c r="J54" s="790"/>
      <c r="K54" s="1625"/>
      <c r="L54" s="1625"/>
      <c r="M54" s="1625"/>
      <c r="N54" s="227"/>
      <c r="O54" s="1625"/>
      <c r="P54" s="226"/>
      <c r="Q54" s="226"/>
      <c r="R54" s="226"/>
      <c r="S54" s="226"/>
      <c r="T54" s="1820"/>
      <c r="U54" s="1820"/>
      <c r="V54" s="1820"/>
      <c r="W54" s="1820"/>
      <c r="X54" s="1820"/>
      <c r="Y54" s="1820"/>
      <c r="Z54" s="1820"/>
      <c r="AA54" s="1820"/>
      <c r="AB54" s="1820"/>
      <c r="AC54" s="1820"/>
    </row>
    <row customHeight="1" ht="15">
      <c r="A55" s="2218"/>
      <c r="B55" s="1161">
        <v>1</v>
      </c>
      <c r="C55" s="1161"/>
      <c r="D55" s="801"/>
      <c r="E55" s="1814" t="str">
        <f>A54&amp;"."&amp;B55</f>
        <v>15.1</v>
      </c>
      <c r="F55" s="804" t="s">
        <v>160</v>
      </c>
      <c r="G55" s="794" t="s">
        <v>106</v>
      </c>
      <c r="H55" s="794" t="s">
        <v>159</v>
      </c>
      <c r="I55" s="792" t="s">
        <v>161</v>
      </c>
      <c r="J55" s="1625"/>
      <c r="K55" s="1637"/>
      <c r="L55" s="1637"/>
      <c r="M55" s="1625" t="str">
        <f t="array" ref="M55:M55">IF(ISERROR(MATCH(MID(N55,1,250),MID(note_ter,1,250),0)),"n","y")</f>
        <v>n</v>
      </c>
      <c r="N55" s="1637"/>
      <c r="O55" s="1625" t="str">
        <f>H55&amp;"("&amp;I55&amp;")"</f>
        <v>поселок Октябрьский(14610160)</v>
      </c>
      <c r="P55" s="1161"/>
      <c r="Q55" s="1161"/>
      <c r="R55" s="421"/>
      <c r="S55" s="1161"/>
      <c r="T55" s="1161"/>
      <c r="U55" s="1161"/>
      <c r="V55" s="423"/>
      <c r="W55" s="423"/>
      <c r="X55" s="420"/>
      <c r="Y55" s="420"/>
      <c r="Z55" s="420"/>
      <c r="AA55" s="420"/>
      <c r="AB55" s="420"/>
      <c r="AC55" s="420"/>
    </row>
    <row customHeight="1" ht="15">
      <c r="A56" s="2218"/>
      <c r="B56" s="1161"/>
      <c r="C56" s="413"/>
      <c r="D56" s="802"/>
      <c r="E56" s="422"/>
      <c r="F56" s="178"/>
      <c r="G56" s="416" t="s">
        <v>101</v>
      </c>
      <c r="H56" s="188"/>
      <c r="I56" s="425"/>
      <c r="J56" s="1637"/>
      <c r="K56" s="1637"/>
      <c r="L56" s="1637"/>
      <c r="M56" s="1637"/>
      <c r="N56" s="1625"/>
      <c r="O56" s="1637"/>
      <c r="P56" s="1161"/>
      <c r="Q56" s="1161"/>
      <c r="R56" s="421"/>
      <c r="S56" s="1161"/>
      <c r="T56" s="1161"/>
      <c r="U56" s="1161"/>
      <c r="V56" s="423"/>
      <c r="W56" s="423"/>
      <c r="X56" s="420"/>
      <c r="Y56" s="420"/>
      <c r="Z56" s="420"/>
      <c r="AA56" s="420"/>
      <c r="AB56" s="420"/>
      <c r="AC56" s="420"/>
    </row>
    <row customHeight="1" ht="15">
      <c r="A57" s="2218" t="s">
        <v>133</v>
      </c>
      <c r="B57" s="1161"/>
      <c r="C57" s="802" t="s">
        <v>102</v>
      </c>
      <c r="D57" s="1819"/>
      <c r="E57" s="1806" t="str">
        <f>A57</f>
        <v>16</v>
      </c>
      <c r="F57" s="805" t="s">
        <v>162</v>
      </c>
      <c r="G57" s="541" t="s">
        <v>163</v>
      </c>
      <c r="H57" s="793"/>
      <c r="I57" s="793"/>
      <c r="J57" s="790"/>
      <c r="K57" s="1625"/>
      <c r="L57" s="1625"/>
      <c r="M57" s="1625"/>
      <c r="N57" s="227"/>
      <c r="O57" s="1625"/>
      <c r="P57" s="226"/>
      <c r="Q57" s="226"/>
      <c r="R57" s="226"/>
      <c r="S57" s="226"/>
      <c r="T57" s="1820"/>
      <c r="U57" s="1820"/>
      <c r="V57" s="1820"/>
      <c r="W57" s="1820"/>
      <c r="X57" s="1820"/>
      <c r="Y57" s="1820"/>
      <c r="Z57" s="1820"/>
      <c r="AA57" s="1820"/>
      <c r="AB57" s="1820"/>
      <c r="AC57" s="1820"/>
    </row>
    <row customHeight="1" ht="15">
      <c r="A58" s="2218"/>
      <c r="B58" s="1161">
        <v>1</v>
      </c>
      <c r="C58" s="1161"/>
      <c r="D58" s="801"/>
      <c r="E58" s="1814" t="str">
        <f>A57&amp;"."&amp;B58</f>
        <v>16.1</v>
      </c>
      <c r="F58" s="804" t="s">
        <v>164</v>
      </c>
      <c r="G58" s="794" t="s">
        <v>106</v>
      </c>
      <c r="H58" s="794" t="s">
        <v>163</v>
      </c>
      <c r="I58" s="792" t="s">
        <v>165</v>
      </c>
      <c r="J58" s="1625"/>
      <c r="K58" s="1637"/>
      <c r="L58" s="1637"/>
      <c r="M58" s="1625" t="str">
        <f t="array" ref="M58:M58">IF(ISERROR(MATCH(MID(N58,1,250),MID(note_ter,1,250),0)),"n","y")</f>
        <v>n</v>
      </c>
      <c r="N58" s="1637"/>
      <c r="O58" s="1625" t="str">
        <f>H58&amp;"("&amp;I58&amp;")"</f>
        <v>поселок Разумное(14610165)</v>
      </c>
      <c r="P58" s="1161"/>
      <c r="Q58" s="1161"/>
      <c r="R58" s="421"/>
      <c r="S58" s="1161"/>
      <c r="T58" s="1161"/>
      <c r="U58" s="1161"/>
      <c r="V58" s="423"/>
      <c r="W58" s="423"/>
      <c r="X58" s="420"/>
      <c r="Y58" s="420"/>
      <c r="Z58" s="420"/>
      <c r="AA58" s="420"/>
      <c r="AB58" s="420"/>
      <c r="AC58" s="420"/>
    </row>
    <row customHeight="1" ht="15">
      <c r="A59" s="2218"/>
      <c r="B59" s="1161"/>
      <c r="C59" s="413"/>
      <c r="D59" s="802"/>
      <c r="E59" s="422"/>
      <c r="F59" s="178"/>
      <c r="G59" s="416" t="s">
        <v>101</v>
      </c>
      <c r="H59" s="188"/>
      <c r="I59" s="425"/>
      <c r="J59" s="1637"/>
      <c r="K59" s="1637"/>
      <c r="L59" s="1637"/>
      <c r="M59" s="1637"/>
      <c r="N59" s="1625"/>
      <c r="O59" s="1637"/>
      <c r="P59" s="1161"/>
      <c r="Q59" s="1161"/>
      <c r="R59" s="421"/>
      <c r="S59" s="1161"/>
      <c r="T59" s="1161"/>
      <c r="U59" s="1161"/>
      <c r="V59" s="423"/>
      <c r="W59" s="423"/>
      <c r="X59" s="420"/>
      <c r="Y59" s="420"/>
      <c r="Z59" s="420"/>
      <c r="AA59" s="420"/>
      <c r="AB59" s="420"/>
      <c r="AC59" s="420"/>
    </row>
    <row customHeight="1" ht="15">
      <c r="A60" s="2218" t="s">
        <v>166</v>
      </c>
      <c r="B60" s="1161"/>
      <c r="C60" s="802" t="s">
        <v>102</v>
      </c>
      <c r="D60" s="1819"/>
      <c r="E60" s="1806" t="str">
        <f>A60</f>
        <v>17</v>
      </c>
      <c r="F60" s="805" t="s">
        <v>167</v>
      </c>
      <c r="G60" s="541" t="s">
        <v>168</v>
      </c>
      <c r="H60" s="793"/>
      <c r="I60" s="793"/>
      <c r="J60" s="790"/>
      <c r="K60" s="1625"/>
      <c r="L60" s="1625"/>
      <c r="M60" s="1625"/>
      <c r="N60" s="227"/>
      <c r="O60" s="1625"/>
      <c r="P60" s="226"/>
      <c r="Q60" s="226"/>
      <c r="R60" s="226"/>
      <c r="S60" s="226"/>
      <c r="T60" s="1820"/>
      <c r="U60" s="1820"/>
      <c r="V60" s="1820"/>
      <c r="W60" s="1820"/>
      <c r="X60" s="1820"/>
      <c r="Y60" s="1820"/>
      <c r="Z60" s="1820"/>
      <c r="AA60" s="1820"/>
      <c r="AB60" s="1820"/>
      <c r="AC60" s="1820"/>
    </row>
    <row customHeight="1" ht="15">
      <c r="A61" s="2218"/>
      <c r="B61" s="1161">
        <v>1</v>
      </c>
      <c r="C61" s="1161"/>
      <c r="D61" s="801"/>
      <c r="E61" s="1814" t="str">
        <f>A60&amp;"."&amp;B61</f>
        <v>17.1</v>
      </c>
      <c r="F61" s="804" t="s">
        <v>169</v>
      </c>
      <c r="G61" s="794" t="s">
        <v>106</v>
      </c>
      <c r="H61" s="794" t="s">
        <v>168</v>
      </c>
      <c r="I61" s="792" t="s">
        <v>170</v>
      </c>
      <c r="J61" s="1625"/>
      <c r="K61" s="1637"/>
      <c r="L61" s="1637"/>
      <c r="M61" s="1625" t="str">
        <f t="array" ref="M61:M61">IF(ISERROR(MATCH(MID(N61,1,250),MID(note_ter,1,250),0)),"n","y")</f>
        <v>n</v>
      </c>
      <c r="N61" s="1637"/>
      <c r="O61" s="1625" t="str">
        <f>H61&amp;"("&amp;I61&amp;")"</f>
        <v>поселок Северный(14610167)</v>
      </c>
      <c r="P61" s="1161"/>
      <c r="Q61" s="1161"/>
      <c r="R61" s="421"/>
      <c r="S61" s="1161"/>
      <c r="T61" s="1161"/>
      <c r="U61" s="1161"/>
      <c r="V61" s="423"/>
      <c r="W61" s="423"/>
      <c r="X61" s="420"/>
      <c r="Y61" s="420"/>
      <c r="Z61" s="420"/>
      <c r="AA61" s="420"/>
      <c r="AB61" s="420"/>
      <c r="AC61" s="420"/>
    </row>
    <row customHeight="1" ht="15">
      <c r="A62" s="2218"/>
      <c r="B62" s="1161"/>
      <c r="C62" s="413"/>
      <c r="D62" s="802"/>
      <c r="E62" s="422"/>
      <c r="F62" s="178"/>
      <c r="G62" s="416" t="s">
        <v>101</v>
      </c>
      <c r="H62" s="188"/>
      <c r="I62" s="425"/>
      <c r="J62" s="1637"/>
      <c r="K62" s="1637"/>
      <c r="L62" s="1637"/>
      <c r="M62" s="1637"/>
      <c r="N62" s="1625"/>
      <c r="O62" s="1637"/>
      <c r="P62" s="1161"/>
      <c r="Q62" s="1161"/>
      <c r="R62" s="421"/>
      <c r="S62" s="1161"/>
      <c r="T62" s="1161"/>
      <c r="U62" s="1161"/>
      <c r="V62" s="423"/>
      <c r="W62" s="423"/>
      <c r="X62" s="420"/>
      <c r="Y62" s="420"/>
      <c r="Z62" s="420"/>
      <c r="AA62" s="420"/>
      <c r="AB62" s="420"/>
      <c r="AC62" s="420"/>
    </row>
    <row customHeight="1" ht="15">
      <c r="A63" s="2218" t="s">
        <v>137</v>
      </c>
      <c r="B63" s="1161"/>
      <c r="C63" s="802" t="s">
        <v>102</v>
      </c>
      <c r="D63" s="1819"/>
      <c r="E63" s="1806" t="str">
        <f>A63</f>
        <v>18</v>
      </c>
      <c r="F63" s="805" t="s">
        <v>171</v>
      </c>
      <c r="G63" s="541" t="s">
        <v>172</v>
      </c>
      <c r="H63" s="793"/>
      <c r="I63" s="793"/>
      <c r="J63" s="790"/>
      <c r="K63" s="1625"/>
      <c r="L63" s="1625"/>
      <c r="M63" s="1625"/>
      <c r="N63" s="227"/>
      <c r="O63" s="1625"/>
      <c r="P63" s="226"/>
      <c r="Q63" s="226"/>
      <c r="R63" s="226"/>
      <c r="S63" s="226"/>
      <c r="T63" s="1820"/>
      <c r="U63" s="1820"/>
      <c r="V63" s="1820"/>
      <c r="W63" s="1820"/>
      <c r="X63" s="1820"/>
      <c r="Y63" s="1820"/>
      <c r="Z63" s="1820"/>
      <c r="AA63" s="1820"/>
      <c r="AB63" s="1820"/>
      <c r="AC63" s="1820"/>
    </row>
    <row customHeight="1" ht="15">
      <c r="A64" s="2218"/>
      <c r="B64" s="1161">
        <v>1</v>
      </c>
      <c r="C64" s="1161"/>
      <c r="D64" s="801"/>
      <c r="E64" s="1814" t="str">
        <f>A63&amp;"."&amp;B64</f>
        <v>18.1</v>
      </c>
      <c r="F64" s="804" t="s">
        <v>173</v>
      </c>
      <c r="G64" s="794" t="s">
        <v>174</v>
      </c>
      <c r="H64" s="794" t="s">
        <v>172</v>
      </c>
      <c r="I64" s="792" t="s">
        <v>175</v>
      </c>
      <c r="J64" s="1625"/>
      <c r="K64" s="1637"/>
      <c r="L64" s="1637"/>
      <c r="M64" s="1625" t="str">
        <f t="array" ref="M64:M64">IF(ISERROR(MATCH(MID(N64,1,250),MID(note_ter,1,250),0)),"n","y")</f>
        <v>n</v>
      </c>
      <c r="N64" s="1637"/>
      <c r="O64" s="1625" t="str">
        <f>H64&amp;"("&amp;I64&amp;")"</f>
        <v>поселок Борисовка(14615151)</v>
      </c>
      <c r="P64" s="1161"/>
      <c r="Q64" s="1161"/>
      <c r="R64" s="421"/>
      <c r="S64" s="1161"/>
      <c r="T64" s="1161"/>
      <c r="U64" s="1161"/>
      <c r="V64" s="423"/>
      <c r="W64" s="423"/>
      <c r="X64" s="420"/>
      <c r="Y64" s="420"/>
      <c r="Z64" s="420"/>
      <c r="AA64" s="420"/>
      <c r="AB64" s="420"/>
      <c r="AC64" s="420"/>
    </row>
    <row customHeight="1" ht="15">
      <c r="A65" s="2218"/>
      <c r="B65" s="1161"/>
      <c r="C65" s="413"/>
      <c r="D65" s="802"/>
      <c r="E65" s="422"/>
      <c r="F65" s="178"/>
      <c r="G65" s="416" t="s">
        <v>101</v>
      </c>
      <c r="H65" s="188"/>
      <c r="I65" s="425"/>
      <c r="J65" s="1637"/>
      <c r="K65" s="1637"/>
      <c r="L65" s="1637"/>
      <c r="M65" s="1637"/>
      <c r="N65" s="1625"/>
      <c r="O65" s="1637"/>
      <c r="P65" s="1161"/>
      <c r="Q65" s="1161"/>
      <c r="R65" s="421"/>
      <c r="S65" s="1161"/>
      <c r="T65" s="1161"/>
      <c r="U65" s="1161"/>
      <c r="V65" s="423"/>
      <c r="W65" s="423"/>
      <c r="X65" s="420"/>
      <c r="Y65" s="420"/>
      <c r="Z65" s="420"/>
      <c r="AA65" s="420"/>
      <c r="AB65" s="420"/>
      <c r="AC65" s="420"/>
    </row>
    <row customHeight="1" ht="15">
      <c r="A66" s="2218" t="s">
        <v>142</v>
      </c>
      <c r="B66" s="1161"/>
      <c r="C66" s="802" t="s">
        <v>102</v>
      </c>
      <c r="D66" s="1819"/>
      <c r="E66" s="1806" t="str">
        <f>A66</f>
        <v>19</v>
      </c>
      <c r="F66" s="805" t="s">
        <v>176</v>
      </c>
      <c r="G66" s="541" t="s">
        <v>177</v>
      </c>
      <c r="H66" s="793"/>
      <c r="I66" s="793"/>
      <c r="J66" s="790"/>
      <c r="K66" s="1625"/>
      <c r="L66" s="1625"/>
      <c r="M66" s="1625"/>
      <c r="N66" s="227"/>
      <c r="O66" s="1625"/>
      <c r="P66" s="226"/>
      <c r="Q66" s="226"/>
      <c r="R66" s="226"/>
      <c r="S66" s="226"/>
      <c r="T66" s="1820"/>
      <c r="U66" s="1820"/>
      <c r="V66" s="1820"/>
      <c r="W66" s="1820"/>
      <c r="X66" s="1820"/>
      <c r="Y66" s="1820"/>
      <c r="Z66" s="1820"/>
      <c r="AA66" s="1820"/>
      <c r="AB66" s="1820"/>
      <c r="AC66" s="1820"/>
    </row>
    <row customHeight="1" ht="15">
      <c r="A67" s="2218"/>
      <c r="B67" s="1161">
        <v>1</v>
      </c>
      <c r="C67" s="1161"/>
      <c r="D67" s="801"/>
      <c r="E67" s="1814" t="str">
        <f>A66&amp;"."&amp;B67</f>
        <v>19.1</v>
      </c>
      <c r="F67" s="804" t="s">
        <v>178</v>
      </c>
      <c r="G67" s="794" t="s">
        <v>177</v>
      </c>
      <c r="H67" s="794" t="s">
        <v>177</v>
      </c>
      <c r="I67" s="792" t="s">
        <v>179</v>
      </c>
      <c r="J67" s="1625"/>
      <c r="K67" s="1637"/>
      <c r="L67" s="1637"/>
      <c r="M67" s="1625" t="str">
        <f t="array" ref="M67:M67">IF(ISERROR(MATCH(MID(N67,1,250),MID(note_ter,1,250),0)),"n","y")</f>
        <v>n</v>
      </c>
      <c r="N67" s="1637"/>
      <c r="O67" s="1625" t="str">
        <f>H67&amp;"("&amp;I67&amp;")"</f>
        <v>Валуйский муниципальный округ(14520000)</v>
      </c>
      <c r="P67" s="1161"/>
      <c r="Q67" s="1161"/>
      <c r="R67" s="421"/>
      <c r="S67" s="1161"/>
      <c r="T67" s="1161"/>
      <c r="U67" s="1161"/>
      <c r="V67" s="423"/>
      <c r="W67" s="423"/>
      <c r="X67" s="420"/>
      <c r="Y67" s="420"/>
      <c r="Z67" s="420"/>
      <c r="AA67" s="420"/>
      <c r="AB67" s="420"/>
      <c r="AC67" s="420"/>
    </row>
    <row customHeight="1" ht="15">
      <c r="A68" s="2218"/>
      <c r="B68" s="1161"/>
      <c r="C68" s="413"/>
      <c r="D68" s="802"/>
      <c r="E68" s="422"/>
      <c r="F68" s="178"/>
      <c r="G68" s="416" t="s">
        <v>101</v>
      </c>
      <c r="H68" s="188"/>
      <c r="I68" s="425"/>
      <c r="J68" s="1637"/>
      <c r="K68" s="1637"/>
      <c r="L68" s="1637"/>
      <c r="M68" s="1637"/>
      <c r="N68" s="1625"/>
      <c r="O68" s="1637"/>
      <c r="P68" s="1161"/>
      <c r="Q68" s="1161"/>
      <c r="R68" s="421"/>
      <c r="S68" s="1161"/>
      <c r="T68" s="1161"/>
      <c r="U68" s="1161"/>
      <c r="V68" s="423"/>
      <c r="W68" s="423"/>
      <c r="X68" s="420"/>
      <c r="Y68" s="420"/>
      <c r="Z68" s="420"/>
      <c r="AA68" s="420"/>
      <c r="AB68" s="420"/>
      <c r="AC68" s="420"/>
    </row>
    <row customHeight="1" ht="15">
      <c r="A69" s="2218" t="s">
        <v>180</v>
      </c>
      <c r="B69" s="1161"/>
      <c r="C69" s="802" t="s">
        <v>102</v>
      </c>
      <c r="D69" s="1819"/>
      <c r="E69" s="1806" t="str">
        <f>A69</f>
        <v>20</v>
      </c>
      <c r="F69" s="805" t="s">
        <v>181</v>
      </c>
      <c r="G69" s="541" t="s">
        <v>182</v>
      </c>
      <c r="H69" s="793"/>
      <c r="I69" s="793"/>
      <c r="J69" s="790"/>
      <c r="K69" s="1625"/>
      <c r="L69" s="1625"/>
      <c r="M69" s="1625"/>
      <c r="N69" s="227"/>
      <c r="O69" s="1625"/>
      <c r="P69" s="226"/>
      <c r="Q69" s="226"/>
      <c r="R69" s="226"/>
      <c r="S69" s="226"/>
      <c r="T69" s="1820"/>
      <c r="U69" s="1820"/>
      <c r="V69" s="1820"/>
      <c r="W69" s="1820"/>
      <c r="X69" s="1820"/>
      <c r="Y69" s="1820"/>
      <c r="Z69" s="1820"/>
      <c r="AA69" s="1820"/>
      <c r="AB69" s="1820"/>
      <c r="AC69" s="1820"/>
    </row>
    <row customHeight="1" ht="15">
      <c r="A70" s="2218"/>
      <c r="B70" s="1161">
        <v>1</v>
      </c>
      <c r="C70" s="1161"/>
      <c r="D70" s="801"/>
      <c r="E70" s="1814" t="str">
        <f>A69&amp;"."&amp;B70</f>
        <v>20.1</v>
      </c>
      <c r="F70" s="804" t="s">
        <v>183</v>
      </c>
      <c r="G70" s="794" t="s">
        <v>184</v>
      </c>
      <c r="H70" s="794" t="s">
        <v>182</v>
      </c>
      <c r="I70" s="792" t="s">
        <v>185</v>
      </c>
      <c r="J70" s="1625"/>
      <c r="K70" s="1637"/>
      <c r="L70" s="1637"/>
      <c r="M70" s="1625" t="str">
        <f t="array" ref="M70:M70">IF(ISERROR(MATCH(MID(N70,1,250),MID(note_ter,1,250),0)),"n","y")</f>
        <v>n</v>
      </c>
      <c r="N70" s="1637"/>
      <c r="O70" s="1625" t="str">
        <f>H70&amp;"("&amp;I70&amp;")"</f>
        <v>поселок Вейделевка(14625151)</v>
      </c>
      <c r="P70" s="1161"/>
      <c r="Q70" s="1161"/>
      <c r="R70" s="421"/>
      <c r="S70" s="1161"/>
      <c r="T70" s="1161"/>
      <c r="U70" s="1161"/>
      <c r="V70" s="423"/>
      <c r="W70" s="423"/>
      <c r="X70" s="420"/>
      <c r="Y70" s="420"/>
      <c r="Z70" s="420"/>
      <c r="AA70" s="420"/>
      <c r="AB70" s="420"/>
      <c r="AC70" s="420"/>
    </row>
    <row customHeight="1" ht="15">
      <c r="A71" s="2218"/>
      <c r="B71" s="1161"/>
      <c r="C71" s="413"/>
      <c r="D71" s="802"/>
      <c r="E71" s="422"/>
      <c r="F71" s="178"/>
      <c r="G71" s="416" t="s">
        <v>101</v>
      </c>
      <c r="H71" s="188"/>
      <c r="I71" s="425"/>
      <c r="J71" s="1637"/>
      <c r="K71" s="1637"/>
      <c r="L71" s="1637"/>
      <c r="M71" s="1637"/>
      <c r="N71" s="1625"/>
      <c r="O71" s="1637"/>
      <c r="P71" s="1161"/>
      <c r="Q71" s="1161"/>
      <c r="R71" s="421"/>
      <c r="S71" s="1161"/>
      <c r="T71" s="1161"/>
      <c r="U71" s="1161"/>
      <c r="V71" s="423"/>
      <c r="W71" s="423"/>
      <c r="X71" s="420"/>
      <c r="Y71" s="420"/>
      <c r="Z71" s="420"/>
      <c r="AA71" s="420"/>
      <c r="AB71" s="420"/>
      <c r="AC71" s="420"/>
    </row>
    <row customHeight="1" ht="15">
      <c r="A72" s="2218" t="s">
        <v>147</v>
      </c>
      <c r="B72" s="1161"/>
      <c r="C72" s="802" t="s">
        <v>102</v>
      </c>
      <c r="D72" s="1819"/>
      <c r="E72" s="1806" t="str">
        <f>A72</f>
        <v>21</v>
      </c>
      <c r="F72" s="805" t="s">
        <v>186</v>
      </c>
      <c r="G72" s="541" t="s">
        <v>187</v>
      </c>
      <c r="H72" s="793"/>
      <c r="I72" s="793"/>
      <c r="J72" s="790"/>
      <c r="K72" s="1625"/>
      <c r="L72" s="1625"/>
      <c r="M72" s="1625"/>
      <c r="N72" s="227"/>
      <c r="O72" s="1625"/>
      <c r="P72" s="226"/>
      <c r="Q72" s="226"/>
      <c r="R72" s="226"/>
      <c r="S72" s="226"/>
      <c r="T72" s="1820"/>
      <c r="U72" s="1820"/>
      <c r="V72" s="1820"/>
      <c r="W72" s="1820"/>
      <c r="X72" s="1820"/>
      <c r="Y72" s="1820"/>
      <c r="Z72" s="1820"/>
      <c r="AA72" s="1820"/>
      <c r="AB72" s="1820"/>
      <c r="AC72" s="1820"/>
    </row>
    <row customHeight="1" ht="15">
      <c r="A73" s="2218"/>
      <c r="B73" s="1161">
        <v>1</v>
      </c>
      <c r="C73" s="1161"/>
      <c r="D73" s="801"/>
      <c r="E73" s="1814" t="str">
        <f>A72&amp;"."&amp;B73</f>
        <v>21.1</v>
      </c>
      <c r="F73" s="804" t="s">
        <v>188</v>
      </c>
      <c r="G73" s="794" t="s">
        <v>189</v>
      </c>
      <c r="H73" s="794" t="s">
        <v>187</v>
      </c>
      <c r="I73" s="792" t="s">
        <v>190</v>
      </c>
      <c r="J73" s="1625"/>
      <c r="K73" s="1637"/>
      <c r="L73" s="1637"/>
      <c r="M73" s="1625" t="str">
        <f t="array" ref="M73:M73">IF(ISERROR(MATCH(MID(N73,1,250),MID(note_ter,1,250),0)),"n","y")</f>
        <v>n</v>
      </c>
      <c r="N73" s="1637"/>
      <c r="O73" s="1625" t="str">
        <f>H73&amp;"("&amp;I73&amp;")"</f>
        <v>Поселок Пятницкое(14630162)</v>
      </c>
      <c r="P73" s="1161"/>
      <c r="Q73" s="1161"/>
      <c r="R73" s="421"/>
      <c r="S73" s="1161"/>
      <c r="T73" s="1161"/>
      <c r="U73" s="1161"/>
      <c r="V73" s="423"/>
      <c r="W73" s="423"/>
      <c r="X73" s="420"/>
      <c r="Y73" s="420"/>
      <c r="Z73" s="420"/>
      <c r="AA73" s="420"/>
      <c r="AB73" s="420"/>
      <c r="AC73" s="420"/>
    </row>
    <row customHeight="1" ht="15">
      <c r="A74" s="2218"/>
      <c r="B74" s="1161"/>
      <c r="C74" s="413"/>
      <c r="D74" s="802"/>
      <c r="E74" s="422"/>
      <c r="F74" s="178"/>
      <c r="G74" s="416" t="s">
        <v>101</v>
      </c>
      <c r="H74" s="188"/>
      <c r="I74" s="425"/>
      <c r="J74" s="1637"/>
      <c r="K74" s="1637"/>
      <c r="L74" s="1637"/>
      <c r="M74" s="1637"/>
      <c r="N74" s="1625"/>
      <c r="O74" s="1637"/>
      <c r="P74" s="1161"/>
      <c r="Q74" s="1161"/>
      <c r="R74" s="421"/>
      <c r="S74" s="1161"/>
      <c r="T74" s="1161"/>
      <c r="U74" s="1161"/>
      <c r="V74" s="423"/>
      <c r="W74" s="423"/>
      <c r="X74" s="420"/>
      <c r="Y74" s="420"/>
      <c r="Z74" s="420"/>
      <c r="AA74" s="420"/>
      <c r="AB74" s="420"/>
      <c r="AC74" s="420"/>
    </row>
    <row customHeight="1" ht="15">
      <c r="A75" s="2218" t="s">
        <v>151</v>
      </c>
      <c r="B75" s="1161"/>
      <c r="C75" s="802" t="s">
        <v>102</v>
      </c>
      <c r="D75" s="1819"/>
      <c r="E75" s="1806" t="str">
        <f>A75</f>
        <v>22</v>
      </c>
      <c r="F75" s="805" t="s">
        <v>191</v>
      </c>
      <c r="G75" s="541" t="s">
        <v>192</v>
      </c>
      <c r="H75" s="793"/>
      <c r="I75" s="793"/>
      <c r="J75" s="790"/>
      <c r="K75" s="1625"/>
      <c r="L75" s="1625"/>
      <c r="M75" s="1625"/>
      <c r="N75" s="227"/>
      <c r="O75" s="1625"/>
      <c r="P75" s="226"/>
      <c r="Q75" s="226"/>
      <c r="R75" s="226"/>
      <c r="S75" s="226"/>
      <c r="T75" s="1820"/>
      <c r="U75" s="1820"/>
      <c r="V75" s="1820"/>
      <c r="W75" s="1820"/>
      <c r="X75" s="1820"/>
      <c r="Y75" s="1820"/>
      <c r="Z75" s="1820"/>
      <c r="AA75" s="1820"/>
      <c r="AB75" s="1820"/>
      <c r="AC75" s="1820"/>
    </row>
    <row customHeight="1" ht="15">
      <c r="A76" s="2218"/>
      <c r="B76" s="1161">
        <v>1</v>
      </c>
      <c r="C76" s="1161"/>
      <c r="D76" s="801"/>
      <c r="E76" s="1814" t="str">
        <f>A75&amp;"."&amp;B76</f>
        <v>22.1</v>
      </c>
      <c r="F76" s="804" t="s">
        <v>193</v>
      </c>
      <c r="G76" s="794" t="s">
        <v>189</v>
      </c>
      <c r="H76" s="794" t="s">
        <v>192</v>
      </c>
      <c r="I76" s="792" t="s">
        <v>194</v>
      </c>
      <c r="J76" s="1625"/>
      <c r="K76" s="1637"/>
      <c r="L76" s="1637"/>
      <c r="M76" s="1625" t="str">
        <f t="array" ref="M76:M76">IF(ISERROR(MATCH(MID(N76,1,250),MID(note_ter,1,250),0)),"n","y")</f>
        <v>n</v>
      </c>
      <c r="N76" s="1637"/>
      <c r="O76" s="1625" t="str">
        <f>H76&amp;"("&amp;I76&amp;")"</f>
        <v>поселок Волоконовка(14630151)</v>
      </c>
      <c r="P76" s="1161"/>
      <c r="Q76" s="1161"/>
      <c r="R76" s="421"/>
      <c r="S76" s="1161"/>
      <c r="T76" s="1161"/>
      <c r="U76" s="1161"/>
      <c r="V76" s="423"/>
      <c r="W76" s="423"/>
      <c r="X76" s="420"/>
      <c r="Y76" s="420"/>
      <c r="Z76" s="420"/>
      <c r="AA76" s="420"/>
      <c r="AB76" s="420"/>
      <c r="AC76" s="420"/>
    </row>
    <row customHeight="1" ht="15">
      <c r="A77" s="2218"/>
      <c r="B77" s="1161"/>
      <c r="C77" s="413"/>
      <c r="D77" s="802"/>
      <c r="E77" s="422"/>
      <c r="F77" s="178"/>
      <c r="G77" s="416" t="s">
        <v>101</v>
      </c>
      <c r="H77" s="188"/>
      <c r="I77" s="425"/>
      <c r="J77" s="1637"/>
      <c r="K77" s="1637"/>
      <c r="L77" s="1637"/>
      <c r="M77" s="1637"/>
      <c r="N77" s="1625"/>
      <c r="O77" s="1637"/>
      <c r="P77" s="1161"/>
      <c r="Q77" s="1161"/>
      <c r="R77" s="421"/>
      <c r="S77" s="1161"/>
      <c r="T77" s="1161"/>
      <c r="U77" s="1161"/>
      <c r="V77" s="423"/>
      <c r="W77" s="423"/>
      <c r="X77" s="420"/>
      <c r="Y77" s="420"/>
      <c r="Z77" s="420"/>
      <c r="AA77" s="420"/>
      <c r="AB77" s="420"/>
      <c r="AC77" s="420"/>
    </row>
    <row customHeight="1" ht="15">
      <c r="A78" s="2218" t="s">
        <v>195</v>
      </c>
      <c r="B78" s="1161"/>
      <c r="C78" s="802" t="s">
        <v>102</v>
      </c>
      <c r="D78" s="1819"/>
      <c r="E78" s="1806" t="str">
        <f>A78</f>
        <v>23</v>
      </c>
      <c r="F78" s="805" t="s">
        <v>196</v>
      </c>
      <c r="G78" s="541" t="s">
        <v>197</v>
      </c>
      <c r="H78" s="793"/>
      <c r="I78" s="793"/>
      <c r="J78" s="790"/>
      <c r="K78" s="1625"/>
      <c r="L78" s="1625"/>
      <c r="M78" s="1625"/>
      <c r="N78" s="227"/>
      <c r="O78" s="1625"/>
      <c r="P78" s="226"/>
      <c r="Q78" s="226"/>
      <c r="R78" s="226"/>
      <c r="S78" s="226"/>
      <c r="T78" s="1820"/>
      <c r="U78" s="1820"/>
      <c r="V78" s="1820"/>
      <c r="W78" s="1820"/>
      <c r="X78" s="1820"/>
      <c r="Y78" s="1820"/>
      <c r="Z78" s="1820"/>
      <c r="AA78" s="1820"/>
      <c r="AB78" s="1820"/>
      <c r="AC78" s="1820"/>
    </row>
    <row customHeight="1" ht="15">
      <c r="A79" s="2218"/>
      <c r="B79" s="1161">
        <v>1</v>
      </c>
      <c r="C79" s="1161"/>
      <c r="D79" s="801"/>
      <c r="E79" s="1814" t="str">
        <f>A78&amp;"."&amp;B79</f>
        <v>23.1</v>
      </c>
      <c r="F79" s="804" t="s">
        <v>198</v>
      </c>
      <c r="G79" s="794" t="s">
        <v>197</v>
      </c>
      <c r="H79" s="794" t="s">
        <v>197</v>
      </c>
      <c r="I79" s="792" t="s">
        <v>199</v>
      </c>
      <c r="J79" s="1625"/>
      <c r="K79" s="1637"/>
      <c r="L79" s="1637"/>
      <c r="M79" s="1625" t="str">
        <f t="array" ref="M79:M79">IF(ISERROR(MATCH(MID(N79,1,250),MID(note_ter,1,250),0)),"n","y")</f>
        <v>n</v>
      </c>
      <c r="N79" s="1637"/>
      <c r="O79" s="1625" t="str">
        <f>H79&amp;"("&amp;I79&amp;")"</f>
        <v>Грайворонский муниципальный округ(14525000)</v>
      </c>
      <c r="P79" s="1161"/>
      <c r="Q79" s="1161"/>
      <c r="R79" s="421"/>
      <c r="S79" s="1161"/>
      <c r="T79" s="1161"/>
      <c r="U79" s="1161"/>
      <c r="V79" s="423"/>
      <c r="W79" s="423"/>
      <c r="X79" s="420"/>
      <c r="Y79" s="420"/>
      <c r="Z79" s="420"/>
      <c r="AA79" s="420"/>
      <c r="AB79" s="420"/>
      <c r="AC79" s="420"/>
    </row>
    <row customHeight="1" ht="15">
      <c r="A80" s="2218"/>
      <c r="B80" s="1161"/>
      <c r="C80" s="413"/>
      <c r="D80" s="802"/>
      <c r="E80" s="422"/>
      <c r="F80" s="178"/>
      <c r="G80" s="416" t="s">
        <v>101</v>
      </c>
      <c r="H80" s="188"/>
      <c r="I80" s="425"/>
      <c r="J80" s="1637"/>
      <c r="K80" s="1637"/>
      <c r="L80" s="1637"/>
      <c r="M80" s="1637"/>
      <c r="N80" s="1625"/>
      <c r="O80" s="1637"/>
      <c r="P80" s="1161"/>
      <c r="Q80" s="1161"/>
      <c r="R80" s="421"/>
      <c r="S80" s="1161"/>
      <c r="T80" s="1161"/>
      <c r="U80" s="1161"/>
      <c r="V80" s="423"/>
      <c r="W80" s="423"/>
      <c r="X80" s="420"/>
      <c r="Y80" s="420"/>
      <c r="Z80" s="420"/>
      <c r="AA80" s="420"/>
      <c r="AB80" s="420"/>
      <c r="AC80" s="420"/>
    </row>
    <row customHeight="1" ht="15">
      <c r="A81" s="2218" t="s">
        <v>200</v>
      </c>
      <c r="B81" s="1161"/>
      <c r="C81" s="802" t="s">
        <v>102</v>
      </c>
      <c r="D81" s="1819"/>
      <c r="E81" s="1806" t="str">
        <f>A81</f>
        <v>24</v>
      </c>
      <c r="F81" s="805" t="s">
        <v>201</v>
      </c>
      <c r="G81" s="541" t="s">
        <v>202</v>
      </c>
      <c r="H81" s="793"/>
      <c r="I81" s="793"/>
      <c r="J81" s="790"/>
      <c r="K81" s="1625"/>
      <c r="L81" s="1625"/>
      <c r="M81" s="1625"/>
      <c r="N81" s="227"/>
      <c r="O81" s="1625"/>
      <c r="P81" s="226"/>
      <c r="Q81" s="226"/>
      <c r="R81" s="226"/>
      <c r="S81" s="226"/>
      <c r="T81" s="1820"/>
      <c r="U81" s="1820"/>
      <c r="V81" s="1820"/>
      <c r="W81" s="1820"/>
      <c r="X81" s="1820"/>
      <c r="Y81" s="1820"/>
      <c r="Z81" s="1820"/>
      <c r="AA81" s="1820"/>
      <c r="AB81" s="1820"/>
      <c r="AC81" s="1820"/>
    </row>
    <row customHeight="1" ht="15">
      <c r="A82" s="2218"/>
      <c r="B82" s="1161">
        <v>1</v>
      </c>
      <c r="C82" s="1161"/>
      <c r="D82" s="801"/>
      <c r="E82" s="1814" t="str">
        <f>A81&amp;"."&amp;B82</f>
        <v>24.1</v>
      </c>
      <c r="F82" s="804" t="s">
        <v>203</v>
      </c>
      <c r="G82" s="794" t="s">
        <v>204</v>
      </c>
      <c r="H82" s="794" t="s">
        <v>202</v>
      </c>
      <c r="I82" s="792" t="s">
        <v>205</v>
      </c>
      <c r="J82" s="1625"/>
      <c r="K82" s="1637"/>
      <c r="L82" s="1637"/>
      <c r="M82" s="1625" t="str">
        <f t="array" ref="M82:M82">IF(ISERROR(MATCH(MID(N82,1,250),MID(note_ter,1,250),0)),"n","y")</f>
        <v>n</v>
      </c>
      <c r="N82" s="1637"/>
      <c r="O82" s="1625" t="str">
        <f>H82&amp;"("&amp;I82&amp;")"</f>
        <v>Верхопенское(14638408)</v>
      </c>
      <c r="P82" s="1161"/>
      <c r="Q82" s="1161"/>
      <c r="R82" s="421"/>
      <c r="S82" s="1161"/>
      <c r="T82" s="1161"/>
      <c r="U82" s="1161"/>
      <c r="V82" s="423"/>
      <c r="W82" s="423"/>
      <c r="X82" s="420"/>
      <c r="Y82" s="420"/>
      <c r="Z82" s="420"/>
      <c r="AA82" s="420"/>
      <c r="AB82" s="420"/>
      <c r="AC82" s="420"/>
    </row>
    <row customHeight="1" ht="15">
      <c r="A83" s="2218"/>
      <c r="B83" s="1161"/>
      <c r="C83" s="413"/>
      <c r="D83" s="802"/>
      <c r="E83" s="422"/>
      <c r="F83" s="178"/>
      <c r="G83" s="416" t="s">
        <v>101</v>
      </c>
      <c r="H83" s="188"/>
      <c r="I83" s="425"/>
      <c r="J83" s="1637"/>
      <c r="K83" s="1637"/>
      <c r="L83" s="1637"/>
      <c r="M83" s="1637"/>
      <c r="N83" s="1625"/>
      <c r="O83" s="1637"/>
      <c r="P83" s="1161"/>
      <c r="Q83" s="1161"/>
      <c r="R83" s="421"/>
      <c r="S83" s="1161"/>
      <c r="T83" s="1161"/>
      <c r="U83" s="1161"/>
      <c r="V83" s="423"/>
      <c r="W83" s="423"/>
      <c r="X83" s="420"/>
      <c r="Y83" s="420"/>
      <c r="Z83" s="420"/>
      <c r="AA83" s="420"/>
      <c r="AB83" s="420"/>
      <c r="AC83" s="420"/>
    </row>
    <row customHeight="1" ht="15">
      <c r="A84" s="2218" t="s">
        <v>155</v>
      </c>
      <c r="B84" s="1161"/>
      <c r="C84" s="802" t="s">
        <v>102</v>
      </c>
      <c r="D84" s="1819"/>
      <c r="E84" s="1806" t="str">
        <f>A84</f>
        <v>25</v>
      </c>
      <c r="F84" s="805" t="s">
        <v>206</v>
      </c>
      <c r="G84" s="541" t="s">
        <v>207</v>
      </c>
      <c r="H84" s="793"/>
      <c r="I84" s="793"/>
      <c r="J84" s="790"/>
      <c r="K84" s="1625"/>
      <c r="L84" s="1625"/>
      <c r="M84" s="1625"/>
      <c r="N84" s="227"/>
      <c r="O84" s="1625"/>
      <c r="P84" s="226"/>
      <c r="Q84" s="226"/>
      <c r="R84" s="226"/>
      <c r="S84" s="226"/>
      <c r="T84" s="1820"/>
      <c r="U84" s="1820"/>
      <c r="V84" s="1820"/>
      <c r="W84" s="1820"/>
      <c r="X84" s="1820"/>
      <c r="Y84" s="1820"/>
      <c r="Z84" s="1820"/>
      <c r="AA84" s="1820"/>
      <c r="AB84" s="1820"/>
      <c r="AC84" s="1820"/>
    </row>
    <row customHeight="1" ht="15">
      <c r="A85" s="2218"/>
      <c r="B85" s="1161">
        <v>1</v>
      </c>
      <c r="C85" s="1161"/>
      <c r="D85" s="801"/>
      <c r="E85" s="1814" t="str">
        <f>A84&amp;"."&amp;B85</f>
        <v>25.1</v>
      </c>
      <c r="F85" s="804" t="s">
        <v>208</v>
      </c>
      <c r="G85" s="794" t="s">
        <v>204</v>
      </c>
      <c r="H85" s="794" t="s">
        <v>207</v>
      </c>
      <c r="I85" s="792" t="s">
        <v>209</v>
      </c>
      <c r="J85" s="1625"/>
      <c r="K85" s="1637"/>
      <c r="L85" s="1637"/>
      <c r="M85" s="1625" t="str">
        <f t="array" ref="M85:M85">IF(ISERROR(MATCH(MID(N85,1,250),MID(note_ter,1,250),0)),"n","y")</f>
        <v>n</v>
      </c>
      <c r="N85" s="1637"/>
      <c r="O85" s="1625" t="str">
        <f>H85&amp;"("&amp;I85&amp;")"</f>
        <v>поселок Ивня(14638151)</v>
      </c>
      <c r="P85" s="1161"/>
      <c r="Q85" s="1161"/>
      <c r="R85" s="421"/>
      <c r="S85" s="1161"/>
      <c r="T85" s="1161"/>
      <c r="U85" s="1161"/>
      <c r="V85" s="423"/>
      <c r="W85" s="423"/>
      <c r="X85" s="420"/>
      <c r="Y85" s="420"/>
      <c r="Z85" s="420"/>
      <c r="AA85" s="420"/>
      <c r="AB85" s="420"/>
      <c r="AC85" s="420"/>
    </row>
    <row customHeight="1" ht="15">
      <c r="A86" s="2218"/>
      <c r="B86" s="1161"/>
      <c r="C86" s="413"/>
      <c r="D86" s="802"/>
      <c r="E86" s="422"/>
      <c r="F86" s="178"/>
      <c r="G86" s="416" t="s">
        <v>101</v>
      </c>
      <c r="H86" s="188"/>
      <c r="I86" s="425"/>
      <c r="J86" s="1637"/>
      <c r="K86" s="1637"/>
      <c r="L86" s="1637"/>
      <c r="M86" s="1637"/>
      <c r="N86" s="1625"/>
      <c r="O86" s="1637"/>
      <c r="P86" s="1161"/>
      <c r="Q86" s="1161"/>
      <c r="R86" s="421"/>
      <c r="S86" s="1161"/>
      <c r="T86" s="1161"/>
      <c r="U86" s="1161"/>
      <c r="V86" s="423"/>
      <c r="W86" s="423"/>
      <c r="X86" s="420"/>
      <c r="Y86" s="420"/>
      <c r="Z86" s="420"/>
      <c r="AA86" s="420"/>
      <c r="AB86" s="420"/>
      <c r="AC86" s="420"/>
    </row>
    <row customHeight="1" ht="15">
      <c r="A87" s="2218" t="s">
        <v>160</v>
      </c>
      <c r="B87" s="1161"/>
      <c r="C87" s="802" t="s">
        <v>102</v>
      </c>
      <c r="D87" s="1819"/>
      <c r="E87" s="1806" t="str">
        <f>A87</f>
        <v>26</v>
      </c>
      <c r="F87" s="805" t="s">
        <v>210</v>
      </c>
      <c r="G87" s="541" t="s">
        <v>211</v>
      </c>
      <c r="H87" s="793"/>
      <c r="I87" s="793"/>
      <c r="J87" s="790"/>
      <c r="K87" s="1625"/>
      <c r="L87" s="1625"/>
      <c r="M87" s="1625"/>
      <c r="N87" s="227"/>
      <c r="O87" s="1625"/>
      <c r="P87" s="226"/>
      <c r="Q87" s="226"/>
      <c r="R87" s="226"/>
      <c r="S87" s="226"/>
      <c r="T87" s="1820"/>
      <c r="U87" s="1820"/>
      <c r="V87" s="1820"/>
      <c r="W87" s="1820"/>
      <c r="X87" s="1820"/>
      <c r="Y87" s="1820"/>
      <c r="Z87" s="1820"/>
      <c r="AA87" s="1820"/>
      <c r="AB87" s="1820"/>
      <c r="AC87" s="1820"/>
    </row>
    <row customHeight="1" ht="15">
      <c r="A88" s="2218"/>
      <c r="B88" s="1161">
        <v>1</v>
      </c>
      <c r="C88" s="1161"/>
      <c r="D88" s="801"/>
      <c r="E88" s="1814" t="str">
        <f>A87&amp;"."&amp;B88</f>
        <v>26.1</v>
      </c>
      <c r="F88" s="804" t="s">
        <v>212</v>
      </c>
      <c r="G88" s="794" t="s">
        <v>213</v>
      </c>
      <c r="H88" s="794" t="s">
        <v>211</v>
      </c>
      <c r="I88" s="792" t="s">
        <v>214</v>
      </c>
      <c r="J88" s="1625"/>
      <c r="K88" s="1637"/>
      <c r="L88" s="1637"/>
      <c r="M88" s="1625" t="str">
        <f t="array" ref="M88:M88">IF(ISERROR(MATCH(MID(N88,1,250),MID(note_ter,1,250),0)),"n","y")</f>
        <v>n</v>
      </c>
      <c r="N88" s="1637"/>
      <c r="O88" s="1625" t="str">
        <f>H88&amp;"("&amp;I88&amp;")"</f>
        <v>Алексеевское(14640404)</v>
      </c>
      <c r="P88" s="1161"/>
      <c r="Q88" s="1161"/>
      <c r="R88" s="421"/>
      <c r="S88" s="1161"/>
      <c r="T88" s="1161"/>
      <c r="U88" s="1161"/>
      <c r="V88" s="423"/>
      <c r="W88" s="423"/>
      <c r="X88" s="420"/>
      <c r="Y88" s="420"/>
      <c r="Z88" s="420"/>
      <c r="AA88" s="420"/>
      <c r="AB88" s="420"/>
      <c r="AC88" s="420"/>
    </row>
    <row customHeight="1" ht="15">
      <c r="A89" s="2218"/>
      <c r="B89" s="1161"/>
      <c r="C89" s="413"/>
      <c r="D89" s="802"/>
      <c r="E89" s="422"/>
      <c r="F89" s="178"/>
      <c r="G89" s="416" t="s">
        <v>101</v>
      </c>
      <c r="H89" s="188"/>
      <c r="I89" s="425"/>
      <c r="J89" s="1637"/>
      <c r="K89" s="1637"/>
      <c r="L89" s="1637"/>
      <c r="M89" s="1637"/>
      <c r="N89" s="1625"/>
      <c r="O89" s="1637"/>
      <c r="P89" s="1161"/>
      <c r="Q89" s="1161"/>
      <c r="R89" s="421"/>
      <c r="S89" s="1161"/>
      <c r="T89" s="1161"/>
      <c r="U89" s="1161"/>
      <c r="V89" s="423"/>
      <c r="W89" s="423"/>
      <c r="X89" s="420"/>
      <c r="Y89" s="420"/>
      <c r="Z89" s="420"/>
      <c r="AA89" s="420"/>
      <c r="AB89" s="420"/>
      <c r="AC89" s="420"/>
    </row>
    <row customHeight="1" ht="15">
      <c r="A90" s="2218" t="s">
        <v>164</v>
      </c>
      <c r="B90" s="1161"/>
      <c r="C90" s="802" t="s">
        <v>102</v>
      </c>
      <c r="D90" s="1819"/>
      <c r="E90" s="1806" t="str">
        <f>A90</f>
        <v>27</v>
      </c>
      <c r="F90" s="805" t="s">
        <v>215</v>
      </c>
      <c r="G90" s="541" t="s">
        <v>216</v>
      </c>
      <c r="H90" s="793"/>
      <c r="I90" s="793"/>
      <c r="J90" s="790"/>
      <c r="K90" s="1625"/>
      <c r="L90" s="1625"/>
      <c r="M90" s="1625"/>
      <c r="N90" s="227"/>
      <c r="O90" s="1625"/>
      <c r="P90" s="226"/>
      <c r="Q90" s="226"/>
      <c r="R90" s="226"/>
      <c r="S90" s="226"/>
      <c r="T90" s="1820"/>
      <c r="U90" s="1820"/>
      <c r="V90" s="1820"/>
      <c r="W90" s="1820"/>
      <c r="X90" s="1820"/>
      <c r="Y90" s="1820"/>
      <c r="Z90" s="1820"/>
      <c r="AA90" s="1820"/>
      <c r="AB90" s="1820"/>
      <c r="AC90" s="1820"/>
    </row>
    <row customHeight="1" ht="15">
      <c r="A91" s="2218"/>
      <c r="B91" s="1161">
        <v>1</v>
      </c>
      <c r="C91" s="1161"/>
      <c r="D91" s="801"/>
      <c r="E91" s="1814" t="str">
        <f>A90&amp;"."&amp;B91</f>
        <v>27.1</v>
      </c>
      <c r="F91" s="804" t="s">
        <v>217</v>
      </c>
      <c r="G91" s="794" t="s">
        <v>213</v>
      </c>
      <c r="H91" s="794" t="s">
        <v>216</v>
      </c>
      <c r="I91" s="792" t="s">
        <v>218</v>
      </c>
      <c r="J91" s="1625"/>
      <c r="K91" s="1637"/>
      <c r="L91" s="1637"/>
      <c r="M91" s="1625" t="str">
        <f t="array" ref="M91:M91">IF(ISERROR(MATCH(MID(N91,1,250),MID(note_ter,1,250),0)),"n","y")</f>
        <v>n</v>
      </c>
      <c r="N91" s="1637"/>
      <c r="O91" s="1625" t="str">
        <f>H91&amp;"("&amp;I91&amp;")"</f>
        <v>Бехтеевское(14640416)</v>
      </c>
      <c r="P91" s="1161"/>
      <c r="Q91" s="1161"/>
      <c r="R91" s="421"/>
      <c r="S91" s="1161"/>
      <c r="T91" s="1161"/>
      <c r="U91" s="1161"/>
      <c r="V91" s="423"/>
      <c r="W91" s="423"/>
      <c r="X91" s="420"/>
      <c r="Y91" s="420"/>
      <c r="Z91" s="420"/>
      <c r="AA91" s="420"/>
      <c r="AB91" s="420"/>
      <c r="AC91" s="420"/>
    </row>
    <row customHeight="1" ht="15">
      <c r="A92" s="2218"/>
      <c r="B92" s="1161"/>
      <c r="C92" s="413"/>
      <c r="D92" s="802"/>
      <c r="E92" s="422"/>
      <c r="F92" s="178"/>
      <c r="G92" s="416" t="s">
        <v>101</v>
      </c>
      <c r="H92" s="188"/>
      <c r="I92" s="425"/>
      <c r="J92" s="1637"/>
      <c r="K92" s="1637"/>
      <c r="L92" s="1637"/>
      <c r="M92" s="1637"/>
      <c r="N92" s="1625"/>
      <c r="O92" s="1637"/>
      <c r="P92" s="1161"/>
      <c r="Q92" s="1161"/>
      <c r="R92" s="421"/>
      <c r="S92" s="1161"/>
      <c r="T92" s="1161"/>
      <c r="U92" s="1161"/>
      <c r="V92" s="423"/>
      <c r="W92" s="423"/>
      <c r="X92" s="420"/>
      <c r="Y92" s="420"/>
      <c r="Z92" s="420"/>
      <c r="AA92" s="420"/>
      <c r="AB92" s="420"/>
      <c r="AC92" s="420"/>
    </row>
    <row customHeight="1" ht="15">
      <c r="A93" s="2218" t="s">
        <v>169</v>
      </c>
      <c r="B93" s="1161"/>
      <c r="C93" s="802" t="s">
        <v>102</v>
      </c>
      <c r="D93" s="1819"/>
      <c r="E93" s="1806" t="str">
        <f>A93</f>
        <v>28</v>
      </c>
      <c r="F93" s="805" t="s">
        <v>219</v>
      </c>
      <c r="G93" s="541" t="s">
        <v>220</v>
      </c>
      <c r="H93" s="793"/>
      <c r="I93" s="793"/>
      <c r="J93" s="790"/>
      <c r="K93" s="1625"/>
      <c r="L93" s="1625"/>
      <c r="M93" s="1625"/>
      <c r="N93" s="227"/>
      <c r="O93" s="1625"/>
      <c r="P93" s="226"/>
      <c r="Q93" s="226"/>
      <c r="R93" s="226"/>
      <c r="S93" s="226"/>
      <c r="T93" s="1820"/>
      <c r="U93" s="1820"/>
      <c r="V93" s="1820"/>
      <c r="W93" s="1820"/>
      <c r="X93" s="1820"/>
      <c r="Y93" s="1820"/>
      <c r="Z93" s="1820"/>
      <c r="AA93" s="1820"/>
      <c r="AB93" s="1820"/>
      <c r="AC93" s="1820"/>
    </row>
    <row customHeight="1" ht="15">
      <c r="A94" s="2218"/>
      <c r="B94" s="1161">
        <v>1</v>
      </c>
      <c r="C94" s="1161"/>
      <c r="D94" s="801"/>
      <c r="E94" s="1814" t="str">
        <f>A93&amp;"."&amp;B94</f>
        <v>28.1</v>
      </c>
      <c r="F94" s="804" t="s">
        <v>221</v>
      </c>
      <c r="G94" s="794" t="s">
        <v>213</v>
      </c>
      <c r="H94" s="794" t="s">
        <v>220</v>
      </c>
      <c r="I94" s="792" t="s">
        <v>222</v>
      </c>
      <c r="J94" s="1625"/>
      <c r="K94" s="1637"/>
      <c r="L94" s="1637"/>
      <c r="M94" s="1625" t="str">
        <f t="array" ref="M94:M94">IF(ISERROR(MATCH(MID(N94,1,250),MID(note_ter,1,250),0)),"n","y")</f>
        <v>n</v>
      </c>
      <c r="N94" s="1637"/>
      <c r="O94" s="1625" t="str">
        <f>H94&amp;"("&amp;I94&amp;")"</f>
        <v>Погореловское(14640464)</v>
      </c>
      <c r="P94" s="1161"/>
      <c r="Q94" s="1161"/>
      <c r="R94" s="421"/>
      <c r="S94" s="1161"/>
      <c r="T94" s="1161"/>
      <c r="U94" s="1161"/>
      <c r="V94" s="423"/>
      <c r="W94" s="423"/>
      <c r="X94" s="420"/>
      <c r="Y94" s="420"/>
      <c r="Z94" s="420"/>
      <c r="AA94" s="420"/>
      <c r="AB94" s="420"/>
      <c r="AC94" s="420"/>
    </row>
    <row customHeight="1" ht="15">
      <c r="A95" s="2218"/>
      <c r="B95" s="1161"/>
      <c r="C95" s="413"/>
      <c r="D95" s="802"/>
      <c r="E95" s="422"/>
      <c r="F95" s="178"/>
      <c r="G95" s="416" t="s">
        <v>101</v>
      </c>
      <c r="H95" s="188"/>
      <c r="I95" s="425"/>
      <c r="J95" s="1637"/>
      <c r="K95" s="1637"/>
      <c r="L95" s="1637"/>
      <c r="M95" s="1637"/>
      <c r="N95" s="1625"/>
      <c r="O95" s="1637"/>
      <c r="P95" s="1161"/>
      <c r="Q95" s="1161"/>
      <c r="R95" s="421"/>
      <c r="S95" s="1161"/>
      <c r="T95" s="1161"/>
      <c r="U95" s="1161"/>
      <c r="V95" s="423"/>
      <c r="W95" s="423"/>
      <c r="X95" s="420"/>
      <c r="Y95" s="420"/>
      <c r="Z95" s="420"/>
      <c r="AA95" s="420"/>
      <c r="AB95" s="420"/>
      <c r="AC95" s="420"/>
    </row>
    <row customHeight="1" ht="15">
      <c r="A96" s="2218" t="s">
        <v>223</v>
      </c>
      <c r="B96" s="1161"/>
      <c r="C96" s="802" t="s">
        <v>102</v>
      </c>
      <c r="D96" s="1819"/>
      <c r="E96" s="1806" t="str">
        <f>A96</f>
        <v>29</v>
      </c>
      <c r="F96" s="805" t="s">
        <v>224</v>
      </c>
      <c r="G96" s="541" t="s">
        <v>225</v>
      </c>
      <c r="H96" s="793"/>
      <c r="I96" s="793"/>
      <c r="J96" s="790"/>
      <c r="K96" s="1625"/>
      <c r="L96" s="1625"/>
      <c r="M96" s="1625"/>
      <c r="N96" s="227"/>
      <c r="O96" s="1625"/>
      <c r="P96" s="226"/>
      <c r="Q96" s="226"/>
      <c r="R96" s="226"/>
      <c r="S96" s="226"/>
      <c r="T96" s="1820"/>
      <c r="U96" s="1820"/>
      <c r="V96" s="1820"/>
      <c r="W96" s="1820"/>
      <c r="X96" s="1820"/>
      <c r="Y96" s="1820"/>
      <c r="Z96" s="1820"/>
      <c r="AA96" s="1820"/>
      <c r="AB96" s="1820"/>
      <c r="AC96" s="1820"/>
    </row>
    <row customHeight="1" ht="15">
      <c r="A97" s="2218"/>
      <c r="B97" s="1161">
        <v>1</v>
      </c>
      <c r="C97" s="1161"/>
      <c r="D97" s="801"/>
      <c r="E97" s="1814" t="str">
        <f>A96&amp;"."&amp;B97</f>
        <v>29.1</v>
      </c>
      <c r="F97" s="804" t="s">
        <v>226</v>
      </c>
      <c r="G97" s="794" t="s">
        <v>213</v>
      </c>
      <c r="H97" s="794" t="s">
        <v>225</v>
      </c>
      <c r="I97" s="792" t="s">
        <v>227</v>
      </c>
      <c r="J97" s="1625"/>
      <c r="K97" s="1637"/>
      <c r="L97" s="1637"/>
      <c r="M97" s="1625" t="str">
        <f t="array" ref="M97:M97">IF(ISERROR(MATCH(MID(N97,1,250),MID(note_ter,1,250),0)),"n","y")</f>
        <v>n</v>
      </c>
      <c r="N97" s="1637"/>
      <c r="O97" s="1625" t="str">
        <f>H97&amp;"("&amp;I97&amp;")"</f>
        <v>Поповское(14640468)</v>
      </c>
      <c r="P97" s="1161"/>
      <c r="Q97" s="1161"/>
      <c r="R97" s="421"/>
      <c r="S97" s="1161"/>
      <c r="T97" s="1161"/>
      <c r="U97" s="1161"/>
      <c r="V97" s="423"/>
      <c r="W97" s="423"/>
      <c r="X97" s="420"/>
      <c r="Y97" s="420"/>
      <c r="Z97" s="420"/>
      <c r="AA97" s="420"/>
      <c r="AB97" s="420"/>
      <c r="AC97" s="420"/>
    </row>
    <row customHeight="1" ht="15">
      <c r="A98" s="2218"/>
      <c r="B98" s="1161"/>
      <c r="C98" s="413"/>
      <c r="D98" s="802"/>
      <c r="E98" s="422"/>
      <c r="F98" s="178"/>
      <c r="G98" s="416" t="s">
        <v>101</v>
      </c>
      <c r="H98" s="188"/>
      <c r="I98" s="425"/>
      <c r="J98" s="1637"/>
      <c r="K98" s="1637"/>
      <c r="L98" s="1637"/>
      <c r="M98" s="1637"/>
      <c r="N98" s="1625"/>
      <c r="O98" s="1637"/>
      <c r="P98" s="1161"/>
      <c r="Q98" s="1161"/>
      <c r="R98" s="421"/>
      <c r="S98" s="1161"/>
      <c r="T98" s="1161"/>
      <c r="U98" s="1161"/>
      <c r="V98" s="423"/>
      <c r="W98" s="423"/>
      <c r="X98" s="420"/>
      <c r="Y98" s="420"/>
      <c r="Z98" s="420"/>
      <c r="AA98" s="420"/>
      <c r="AB98" s="420"/>
      <c r="AC98" s="420"/>
    </row>
    <row customHeight="1" ht="15">
      <c r="A99" s="2218" t="s">
        <v>228</v>
      </c>
      <c r="B99" s="1161"/>
      <c r="C99" s="802" t="s">
        <v>102</v>
      </c>
      <c r="D99" s="1819"/>
      <c r="E99" s="1806" t="str">
        <f>A99</f>
        <v>30</v>
      </c>
      <c r="F99" s="805" t="s">
        <v>229</v>
      </c>
      <c r="G99" s="541" t="s">
        <v>230</v>
      </c>
      <c r="H99" s="793"/>
      <c r="I99" s="793"/>
      <c r="J99" s="790"/>
      <c r="K99" s="1625"/>
      <c r="L99" s="1625"/>
      <c r="M99" s="1625"/>
      <c r="N99" s="227"/>
      <c r="O99" s="1625"/>
      <c r="P99" s="226"/>
      <c r="Q99" s="226"/>
      <c r="R99" s="226"/>
      <c r="S99" s="226"/>
      <c r="T99" s="1820"/>
      <c r="U99" s="1820"/>
      <c r="V99" s="1820"/>
      <c r="W99" s="1820"/>
      <c r="X99" s="1820"/>
      <c r="Y99" s="1820"/>
      <c r="Z99" s="1820"/>
      <c r="AA99" s="1820"/>
      <c r="AB99" s="1820"/>
      <c r="AC99" s="1820"/>
    </row>
    <row customHeight="1" ht="15">
      <c r="A100" s="2218"/>
      <c r="B100" s="1161">
        <v>1</v>
      </c>
      <c r="C100" s="1161"/>
      <c r="D100" s="801"/>
      <c r="E100" s="1814" t="str">
        <f>A99&amp;"."&amp;B100</f>
        <v>30.1</v>
      </c>
      <c r="F100" s="804" t="s">
        <v>231</v>
      </c>
      <c r="G100" s="794" t="s">
        <v>213</v>
      </c>
      <c r="H100" s="794" t="s">
        <v>230</v>
      </c>
      <c r="I100" s="792" t="s">
        <v>232</v>
      </c>
      <c r="J100" s="1625"/>
      <c r="K100" s="1637"/>
      <c r="L100" s="1637"/>
      <c r="M100" s="1625" t="str">
        <f t="array" ref="M100:M100">IF(ISERROR(MATCH(MID(N100,1,250),MID(note_ter,1,250),0)),"n","y")</f>
        <v>n</v>
      </c>
      <c r="N100" s="1637"/>
      <c r="O100" s="1625" t="str">
        <f>H100&amp;"("&amp;I100&amp;")"</f>
        <v>город Короча(14640101)</v>
      </c>
      <c r="P100" s="1161"/>
      <c r="Q100" s="1161"/>
      <c r="R100" s="421"/>
      <c r="S100" s="1161"/>
      <c r="T100" s="1161"/>
      <c r="U100" s="1161"/>
      <c r="V100" s="423"/>
      <c r="W100" s="423"/>
      <c r="X100" s="420"/>
      <c r="Y100" s="420"/>
      <c r="Z100" s="420"/>
      <c r="AA100" s="420"/>
      <c r="AB100" s="420"/>
      <c r="AC100" s="420"/>
    </row>
    <row customHeight="1" ht="15">
      <c r="A101" s="2218"/>
      <c r="B101" s="1161"/>
      <c r="C101" s="413"/>
      <c r="D101" s="802"/>
      <c r="E101" s="422"/>
      <c r="F101" s="178"/>
      <c r="G101" s="416" t="s">
        <v>101</v>
      </c>
      <c r="H101" s="188"/>
      <c r="I101" s="425"/>
      <c r="J101" s="1637"/>
      <c r="K101" s="1637"/>
      <c r="L101" s="1637"/>
      <c r="M101" s="1637"/>
      <c r="N101" s="1625"/>
      <c r="O101" s="1637"/>
      <c r="P101" s="1161"/>
      <c r="Q101" s="1161"/>
      <c r="R101" s="421"/>
      <c r="S101" s="1161"/>
      <c r="T101" s="1161"/>
      <c r="U101" s="1161"/>
      <c r="V101" s="423"/>
      <c r="W101" s="423"/>
      <c r="X101" s="420"/>
      <c r="Y101" s="420"/>
      <c r="Z101" s="420"/>
      <c r="AA101" s="420"/>
      <c r="AB101" s="420"/>
      <c r="AC101" s="420"/>
    </row>
    <row customHeight="1" ht="15">
      <c r="A102" s="2218" t="s">
        <v>233</v>
      </c>
      <c r="B102" s="1161"/>
      <c r="C102" s="802" t="s">
        <v>102</v>
      </c>
      <c r="D102" s="1819"/>
      <c r="E102" s="1806" t="str">
        <f>A102</f>
        <v>31</v>
      </c>
      <c r="F102" s="805" t="s">
        <v>234</v>
      </c>
      <c r="G102" s="541" t="s">
        <v>235</v>
      </c>
      <c r="H102" s="793"/>
      <c r="I102" s="793"/>
      <c r="J102" s="790"/>
      <c r="K102" s="1625"/>
      <c r="L102" s="1625"/>
      <c r="M102" s="1625"/>
      <c r="N102" s="227"/>
      <c r="O102" s="1625"/>
      <c r="P102" s="226"/>
      <c r="Q102" s="226"/>
      <c r="R102" s="226"/>
      <c r="S102" s="226"/>
      <c r="T102" s="1820"/>
      <c r="U102" s="1820"/>
      <c r="V102" s="1820"/>
      <c r="W102" s="1820"/>
      <c r="X102" s="1820"/>
      <c r="Y102" s="1820"/>
      <c r="Z102" s="1820"/>
      <c r="AA102" s="1820"/>
      <c r="AB102" s="1820"/>
      <c r="AC102" s="1820"/>
    </row>
    <row customHeight="1" ht="15">
      <c r="A103" s="2218"/>
      <c r="B103" s="1161">
        <v>1</v>
      </c>
      <c r="C103" s="1161"/>
      <c r="D103" s="801"/>
      <c r="E103" s="1814" t="str">
        <f>A102&amp;"."&amp;B103</f>
        <v>31.1</v>
      </c>
      <c r="F103" s="804" t="s">
        <v>236</v>
      </c>
      <c r="G103" s="794" t="s">
        <v>237</v>
      </c>
      <c r="H103" s="794" t="s">
        <v>235</v>
      </c>
      <c r="I103" s="792" t="s">
        <v>238</v>
      </c>
      <c r="J103" s="1625"/>
      <c r="K103" s="1637"/>
      <c r="L103" s="1637"/>
      <c r="M103" s="1625" t="str">
        <f t="array" ref="M103:M103">IF(ISERROR(MATCH(MID(N103,1,250),MID(note_ter,1,250),0)),"n","y")</f>
        <v>n</v>
      </c>
      <c r="N103" s="1637"/>
      <c r="O103" s="1625" t="str">
        <f>H103&amp;"("&amp;I103&amp;")"</f>
        <v>Красненское(14641478)</v>
      </c>
      <c r="P103" s="1161"/>
      <c r="Q103" s="1161"/>
      <c r="R103" s="421"/>
      <c r="S103" s="1161"/>
      <c r="T103" s="1161"/>
      <c r="U103" s="1161"/>
      <c r="V103" s="423"/>
      <c r="W103" s="423"/>
      <c r="X103" s="420"/>
      <c r="Y103" s="420"/>
      <c r="Z103" s="420"/>
      <c r="AA103" s="420"/>
      <c r="AB103" s="420"/>
      <c r="AC103" s="420"/>
    </row>
    <row customHeight="1" ht="15">
      <c r="A104" s="2218"/>
      <c r="B104" s="1161"/>
      <c r="C104" s="413"/>
      <c r="D104" s="802"/>
      <c r="E104" s="422"/>
      <c r="F104" s="178"/>
      <c r="G104" s="416" t="s">
        <v>101</v>
      </c>
      <c r="H104" s="188"/>
      <c r="I104" s="425"/>
      <c r="J104" s="1637"/>
      <c r="K104" s="1637"/>
      <c r="L104" s="1637"/>
      <c r="M104" s="1637"/>
      <c r="N104" s="1625"/>
      <c r="O104" s="1637"/>
      <c r="P104" s="1161"/>
      <c r="Q104" s="1161"/>
      <c r="R104" s="421"/>
      <c r="S104" s="1161"/>
      <c r="T104" s="1161"/>
      <c r="U104" s="1161"/>
      <c r="V104" s="423"/>
      <c r="W104" s="423"/>
      <c r="X104" s="420"/>
      <c r="Y104" s="420"/>
      <c r="Z104" s="420"/>
      <c r="AA104" s="420"/>
      <c r="AB104" s="420"/>
      <c r="AC104" s="420"/>
    </row>
    <row customHeight="1" ht="15">
      <c r="A105" s="2218" t="s">
        <v>239</v>
      </c>
      <c r="B105" s="1161"/>
      <c r="C105" s="802" t="s">
        <v>102</v>
      </c>
      <c r="D105" s="1819"/>
      <c r="E105" s="1806" t="str">
        <f>A105</f>
        <v>32</v>
      </c>
      <c r="F105" s="805" t="s">
        <v>240</v>
      </c>
      <c r="G105" s="541" t="s">
        <v>241</v>
      </c>
      <c r="H105" s="793"/>
      <c r="I105" s="793"/>
      <c r="J105" s="790"/>
      <c r="K105" s="1625"/>
      <c r="L105" s="1625"/>
      <c r="M105" s="1625"/>
      <c r="N105" s="227"/>
      <c r="O105" s="1625"/>
      <c r="P105" s="226"/>
      <c r="Q105" s="226"/>
      <c r="R105" s="226"/>
      <c r="S105" s="226"/>
      <c r="T105" s="1820"/>
      <c r="U105" s="1820"/>
      <c r="V105" s="1820"/>
      <c r="W105" s="1820"/>
      <c r="X105" s="1820"/>
      <c r="Y105" s="1820"/>
      <c r="Z105" s="1820"/>
      <c r="AA105" s="1820"/>
      <c r="AB105" s="1820"/>
      <c r="AC105" s="1820"/>
    </row>
    <row customHeight="1" ht="15">
      <c r="A106" s="2218"/>
      <c r="B106" s="1161">
        <v>1</v>
      </c>
      <c r="C106" s="1161"/>
      <c r="D106" s="801"/>
      <c r="E106" s="1814" t="str">
        <f>A105&amp;"."&amp;B106</f>
        <v>32.1</v>
      </c>
      <c r="F106" s="804" t="s">
        <v>242</v>
      </c>
      <c r="G106" s="794" t="s">
        <v>243</v>
      </c>
      <c r="H106" s="794" t="s">
        <v>241</v>
      </c>
      <c r="I106" s="792" t="s">
        <v>244</v>
      </c>
      <c r="J106" s="1625"/>
      <c r="K106" s="1637"/>
      <c r="L106" s="1637"/>
      <c r="M106" s="1625" t="str">
        <f t="array" ref="M106:M106">IF(ISERROR(MATCH(MID(N106,1,250),MID(note_ter,1,250),0)),"n","y")</f>
        <v>n</v>
      </c>
      <c r="N106" s="1637"/>
      <c r="O106" s="1625" t="str">
        <f>H106&amp;"("&amp;I106&amp;")"</f>
        <v>Веселовское(14642420)</v>
      </c>
      <c r="P106" s="1161"/>
      <c r="Q106" s="1161"/>
      <c r="R106" s="421"/>
      <c r="S106" s="1161"/>
      <c r="T106" s="1161"/>
      <c r="U106" s="1161"/>
      <c r="V106" s="423"/>
      <c r="W106" s="423"/>
      <c r="X106" s="420"/>
      <c r="Y106" s="420"/>
      <c r="Z106" s="420"/>
      <c r="AA106" s="420"/>
      <c r="AB106" s="420"/>
      <c r="AC106" s="420"/>
    </row>
    <row customHeight="1" ht="15">
      <c r="A107" s="2218"/>
      <c r="B107" s="1161"/>
      <c r="C107" s="413"/>
      <c r="D107" s="802"/>
      <c r="E107" s="422"/>
      <c r="F107" s="178"/>
      <c r="G107" s="416" t="s">
        <v>101</v>
      </c>
      <c r="H107" s="188"/>
      <c r="I107" s="425"/>
      <c r="J107" s="1637"/>
      <c r="K107" s="1637"/>
      <c r="L107" s="1637"/>
      <c r="M107" s="1637"/>
      <c r="N107" s="1625"/>
      <c r="O107" s="1637"/>
      <c r="P107" s="1161"/>
      <c r="Q107" s="1161"/>
      <c r="R107" s="421"/>
      <c r="S107" s="1161"/>
      <c r="T107" s="1161"/>
      <c r="U107" s="1161"/>
      <c r="V107" s="423"/>
      <c r="W107" s="423"/>
      <c r="X107" s="420"/>
      <c r="Y107" s="420"/>
      <c r="Z107" s="420"/>
      <c r="AA107" s="420"/>
      <c r="AB107" s="420"/>
      <c r="AC107" s="420"/>
    </row>
    <row customHeight="1" ht="15">
      <c r="A108" s="2218" t="s">
        <v>245</v>
      </c>
      <c r="B108" s="1161"/>
      <c r="C108" s="802" t="s">
        <v>102</v>
      </c>
      <c r="D108" s="1819"/>
      <c r="E108" s="1806" t="str">
        <f>A108</f>
        <v>33</v>
      </c>
      <c r="F108" s="805" t="s">
        <v>246</v>
      </c>
      <c r="G108" s="541" t="s">
        <v>247</v>
      </c>
      <c r="H108" s="793"/>
      <c r="I108" s="793"/>
      <c r="J108" s="790"/>
      <c r="K108" s="1625"/>
      <c r="L108" s="1625"/>
      <c r="M108" s="1625"/>
      <c r="N108" s="227"/>
      <c r="O108" s="1625"/>
      <c r="P108" s="226"/>
      <c r="Q108" s="226"/>
      <c r="R108" s="226"/>
      <c r="S108" s="226"/>
      <c r="T108" s="1820"/>
      <c r="U108" s="1820"/>
      <c r="V108" s="1820"/>
      <c r="W108" s="1820"/>
      <c r="X108" s="1820"/>
      <c r="Y108" s="1820"/>
      <c r="Z108" s="1820"/>
      <c r="AA108" s="1820"/>
      <c r="AB108" s="1820"/>
      <c r="AC108" s="1820"/>
    </row>
    <row customHeight="1" ht="15">
      <c r="A109" s="2218"/>
      <c r="B109" s="1161">
        <v>1</v>
      </c>
      <c r="C109" s="1161"/>
      <c r="D109" s="801"/>
      <c r="E109" s="1814" t="str">
        <f>A108&amp;"."&amp;B109</f>
        <v>33.1</v>
      </c>
      <c r="F109" s="804" t="s">
        <v>248</v>
      </c>
      <c r="G109" s="794" t="s">
        <v>243</v>
      </c>
      <c r="H109" s="794" t="s">
        <v>247</v>
      </c>
      <c r="I109" s="792" t="s">
        <v>249</v>
      </c>
      <c r="J109" s="1625"/>
      <c r="K109" s="1637"/>
      <c r="L109" s="1637"/>
      <c r="M109" s="1625" t="str">
        <f t="array" ref="M109:M109">IF(ISERROR(MATCH(MID(N109,1,250),MID(note_ter,1,250),0)),"n","y")</f>
        <v>n</v>
      </c>
      <c r="N109" s="1637"/>
      <c r="O109" s="1625" t="str">
        <f>H109&amp;"("&amp;I109&amp;")"</f>
        <v>Засосенское(14642424)</v>
      </c>
      <c r="P109" s="1161"/>
      <c r="Q109" s="1161"/>
      <c r="R109" s="421"/>
      <c r="S109" s="1161"/>
      <c r="T109" s="1161"/>
      <c r="U109" s="1161"/>
      <c r="V109" s="423"/>
      <c r="W109" s="423"/>
      <c r="X109" s="420"/>
      <c r="Y109" s="420"/>
      <c r="Z109" s="420"/>
      <c r="AA109" s="420"/>
      <c r="AB109" s="420"/>
      <c r="AC109" s="420"/>
    </row>
    <row customHeight="1" ht="15">
      <c r="A110" s="2218"/>
      <c r="B110" s="1161"/>
      <c r="C110" s="413"/>
      <c r="D110" s="802"/>
      <c r="E110" s="422"/>
      <c r="F110" s="178"/>
      <c r="G110" s="416" t="s">
        <v>101</v>
      </c>
      <c r="H110" s="188"/>
      <c r="I110" s="425"/>
      <c r="J110" s="1637"/>
      <c r="K110" s="1637"/>
      <c r="L110" s="1637"/>
      <c r="M110" s="1637"/>
      <c r="N110" s="1625"/>
      <c r="O110" s="1637"/>
      <c r="P110" s="1161"/>
      <c r="Q110" s="1161"/>
      <c r="R110" s="421"/>
      <c r="S110" s="1161"/>
      <c r="T110" s="1161"/>
      <c r="U110" s="1161"/>
      <c r="V110" s="423"/>
      <c r="W110" s="423"/>
      <c r="X110" s="420"/>
      <c r="Y110" s="420"/>
      <c r="Z110" s="420"/>
      <c r="AA110" s="420"/>
      <c r="AB110" s="420"/>
      <c r="AC110" s="420"/>
    </row>
    <row customHeight="1" ht="15">
      <c r="A111" s="2218" t="s">
        <v>250</v>
      </c>
      <c r="B111" s="1161"/>
      <c r="C111" s="802" t="s">
        <v>102</v>
      </c>
      <c r="D111" s="1819"/>
      <c r="E111" s="1806" t="str">
        <f>A111</f>
        <v>34</v>
      </c>
      <c r="F111" s="805" t="s">
        <v>251</v>
      </c>
      <c r="G111" s="541" t="s">
        <v>252</v>
      </c>
      <c r="H111" s="793"/>
      <c r="I111" s="793"/>
      <c r="J111" s="790"/>
      <c r="K111" s="1625"/>
      <c r="L111" s="1625"/>
      <c r="M111" s="1625"/>
      <c r="N111" s="227"/>
      <c r="O111" s="1625"/>
      <c r="P111" s="226"/>
      <c r="Q111" s="226"/>
      <c r="R111" s="226"/>
      <c r="S111" s="226"/>
      <c r="T111" s="1820"/>
      <c r="U111" s="1820"/>
      <c r="V111" s="1820"/>
      <c r="W111" s="1820"/>
      <c r="X111" s="1820"/>
      <c r="Y111" s="1820"/>
      <c r="Z111" s="1820"/>
      <c r="AA111" s="1820"/>
      <c r="AB111" s="1820"/>
      <c r="AC111" s="1820"/>
    </row>
    <row customHeight="1" ht="15">
      <c r="A112" s="2218"/>
      <c r="B112" s="1161">
        <v>1</v>
      </c>
      <c r="C112" s="1161"/>
      <c r="D112" s="801"/>
      <c r="E112" s="1814" t="str">
        <f>A111&amp;"."&amp;B112</f>
        <v>34.1</v>
      </c>
      <c r="F112" s="804" t="s">
        <v>253</v>
      </c>
      <c r="G112" s="794" t="s">
        <v>243</v>
      </c>
      <c r="H112" s="794" t="s">
        <v>252</v>
      </c>
      <c r="I112" s="792" t="s">
        <v>254</v>
      </c>
      <c r="J112" s="1625"/>
      <c r="K112" s="1637"/>
      <c r="L112" s="1637"/>
      <c r="M112" s="1625" t="str">
        <f t="array" ref="M112:M112">IF(ISERROR(MATCH(MID(N112,1,250),MID(note_ter,1,250),0)),"n","y")</f>
        <v>n</v>
      </c>
      <c r="N112" s="1637"/>
      <c r="O112" s="1625" t="str">
        <f>H112&amp;"("&amp;I112&amp;")"</f>
        <v>Ливенское(14642436)</v>
      </c>
      <c r="P112" s="1161"/>
      <c r="Q112" s="1161"/>
      <c r="R112" s="421"/>
      <c r="S112" s="1161"/>
      <c r="T112" s="1161"/>
      <c r="U112" s="1161"/>
      <c r="V112" s="423"/>
      <c r="W112" s="423"/>
      <c r="X112" s="420"/>
      <c r="Y112" s="420"/>
      <c r="Z112" s="420"/>
      <c r="AA112" s="420"/>
      <c r="AB112" s="420"/>
      <c r="AC112" s="420"/>
    </row>
    <row customHeight="1" ht="15">
      <c r="A113" s="2218"/>
      <c r="B113" s="1161"/>
      <c r="C113" s="413"/>
      <c r="D113" s="802"/>
      <c r="E113" s="422"/>
      <c r="F113" s="178"/>
      <c r="G113" s="416" t="s">
        <v>101</v>
      </c>
      <c r="H113" s="188"/>
      <c r="I113" s="425"/>
      <c r="J113" s="1637"/>
      <c r="K113" s="1637"/>
      <c r="L113" s="1637"/>
      <c r="M113" s="1637"/>
      <c r="N113" s="1625"/>
      <c r="O113" s="1637"/>
      <c r="P113" s="1161"/>
      <c r="Q113" s="1161"/>
      <c r="R113" s="421"/>
      <c r="S113" s="1161"/>
      <c r="T113" s="1161"/>
      <c r="U113" s="1161"/>
      <c r="V113" s="423"/>
      <c r="W113" s="423"/>
      <c r="X113" s="420"/>
      <c r="Y113" s="420"/>
      <c r="Z113" s="420"/>
      <c r="AA113" s="420"/>
      <c r="AB113" s="420"/>
      <c r="AC113" s="420"/>
    </row>
    <row customHeight="1" ht="15">
      <c r="A114" s="2218" t="s">
        <v>255</v>
      </c>
      <c r="B114" s="1161"/>
      <c r="C114" s="802" t="s">
        <v>102</v>
      </c>
      <c r="D114" s="1819"/>
      <c r="E114" s="1806" t="str">
        <f>A114</f>
        <v>35</v>
      </c>
      <c r="F114" s="805" t="s">
        <v>256</v>
      </c>
      <c r="G114" s="541" t="s">
        <v>257</v>
      </c>
      <c r="H114" s="793"/>
      <c r="I114" s="793"/>
      <c r="J114" s="790"/>
      <c r="K114" s="1625"/>
      <c r="L114" s="1625"/>
      <c r="M114" s="1625"/>
      <c r="N114" s="227"/>
      <c r="O114" s="1625"/>
      <c r="P114" s="226"/>
      <c r="Q114" s="226"/>
      <c r="R114" s="226"/>
      <c r="S114" s="226"/>
      <c r="T114" s="1820"/>
      <c r="U114" s="1820"/>
      <c r="V114" s="1820"/>
      <c r="W114" s="1820"/>
      <c r="X114" s="1820"/>
      <c r="Y114" s="1820"/>
      <c r="Z114" s="1820"/>
      <c r="AA114" s="1820"/>
      <c r="AB114" s="1820"/>
      <c r="AC114" s="1820"/>
    </row>
    <row customHeight="1" ht="15">
      <c r="A115" s="2218"/>
      <c r="B115" s="1161">
        <v>1</v>
      </c>
      <c r="C115" s="1161"/>
      <c r="D115" s="801"/>
      <c r="E115" s="1814" t="str">
        <f>A114&amp;"."&amp;B115</f>
        <v>35.1</v>
      </c>
      <c r="F115" s="804" t="s">
        <v>258</v>
      </c>
      <c r="G115" s="794" t="s">
        <v>243</v>
      </c>
      <c r="H115" s="794" t="s">
        <v>257</v>
      </c>
      <c r="I115" s="792" t="s">
        <v>259</v>
      </c>
      <c r="J115" s="1625"/>
      <c r="K115" s="1637"/>
      <c r="L115" s="1637"/>
      <c r="M115" s="1625" t="str">
        <f t="array" ref="M115:M115">IF(ISERROR(MATCH(MID(N115,1,250),MID(note_ter,1,250),0)),"n","y")</f>
        <v>n</v>
      </c>
      <c r="N115" s="1637"/>
      <c r="O115" s="1625" t="str">
        <f>H115&amp;"("&amp;I115&amp;")"</f>
        <v>Никитовское(14642444)</v>
      </c>
      <c r="P115" s="1161"/>
      <c r="Q115" s="1161"/>
      <c r="R115" s="421"/>
      <c r="S115" s="1161"/>
      <c r="T115" s="1161"/>
      <c r="U115" s="1161"/>
      <c r="V115" s="423"/>
      <c r="W115" s="423"/>
      <c r="X115" s="420"/>
      <c r="Y115" s="420"/>
      <c r="Z115" s="420"/>
      <c r="AA115" s="420"/>
      <c r="AB115" s="420"/>
      <c r="AC115" s="420"/>
    </row>
    <row customHeight="1" ht="15">
      <c r="A116" s="2218"/>
      <c r="B116" s="1161"/>
      <c r="C116" s="413"/>
      <c r="D116" s="802"/>
      <c r="E116" s="422"/>
      <c r="F116" s="178"/>
      <c r="G116" s="416" t="s">
        <v>101</v>
      </c>
      <c r="H116" s="188"/>
      <c r="I116" s="425"/>
      <c r="J116" s="1637"/>
      <c r="K116" s="1637"/>
      <c r="L116" s="1637"/>
      <c r="M116" s="1637"/>
      <c r="N116" s="1625"/>
      <c r="O116" s="1637"/>
      <c r="P116" s="1161"/>
      <c r="Q116" s="1161"/>
      <c r="R116" s="421"/>
      <c r="S116" s="1161"/>
      <c r="T116" s="1161"/>
      <c r="U116" s="1161"/>
      <c r="V116" s="423"/>
      <c r="W116" s="423"/>
      <c r="X116" s="420"/>
      <c r="Y116" s="420"/>
      <c r="Z116" s="420"/>
      <c r="AA116" s="420"/>
      <c r="AB116" s="420"/>
      <c r="AC116" s="420"/>
    </row>
    <row customHeight="1" ht="15">
      <c r="A117" s="2218" t="s">
        <v>260</v>
      </c>
      <c r="B117" s="1161"/>
      <c r="C117" s="802" t="s">
        <v>102</v>
      </c>
      <c r="D117" s="1819"/>
      <c r="E117" s="1806" t="str">
        <f>A117</f>
        <v>36</v>
      </c>
      <c r="F117" s="805" t="s">
        <v>261</v>
      </c>
      <c r="G117" s="541" t="s">
        <v>262</v>
      </c>
      <c r="H117" s="793"/>
      <c r="I117" s="793"/>
      <c r="J117" s="790"/>
      <c r="K117" s="1625"/>
      <c r="L117" s="1625"/>
      <c r="M117" s="1625"/>
      <c r="N117" s="227"/>
      <c r="O117" s="1625"/>
      <c r="P117" s="226"/>
      <c r="Q117" s="226"/>
      <c r="R117" s="226"/>
      <c r="S117" s="226"/>
      <c r="T117" s="1820"/>
      <c r="U117" s="1820"/>
      <c r="V117" s="1820"/>
      <c r="W117" s="1820"/>
      <c r="X117" s="1820"/>
      <c r="Y117" s="1820"/>
      <c r="Z117" s="1820"/>
      <c r="AA117" s="1820"/>
      <c r="AB117" s="1820"/>
      <c r="AC117" s="1820"/>
    </row>
    <row customHeight="1" ht="15">
      <c r="A118" s="2218"/>
      <c r="B118" s="1161">
        <v>1</v>
      </c>
      <c r="C118" s="1161"/>
      <c r="D118" s="801"/>
      <c r="E118" s="1814" t="str">
        <f>A117&amp;"."&amp;B118</f>
        <v>36.1</v>
      </c>
      <c r="F118" s="804" t="s">
        <v>263</v>
      </c>
      <c r="G118" s="794" t="s">
        <v>262</v>
      </c>
      <c r="H118" s="794" t="s">
        <v>262</v>
      </c>
      <c r="I118" s="792" t="s">
        <v>264</v>
      </c>
      <c r="J118" s="1625"/>
      <c r="K118" s="1637"/>
      <c r="L118" s="1637"/>
      <c r="M118" s="1625" t="str">
        <f t="array" ref="M118:M118">IF(ISERROR(MATCH(MID(N118,1,250),MID(note_ter,1,250),0)),"n","y")</f>
        <v>n</v>
      </c>
      <c r="N118" s="1637"/>
      <c r="O118" s="1625" t="str">
        <f>H118&amp;"("&amp;I118&amp;")"</f>
        <v>Новооскольский муниципальный округ(14535000)</v>
      </c>
      <c r="P118" s="1161"/>
      <c r="Q118" s="1161"/>
      <c r="R118" s="421"/>
      <c r="S118" s="1161"/>
      <c r="T118" s="1161"/>
      <c r="U118" s="1161"/>
      <c r="V118" s="423"/>
      <c r="W118" s="423"/>
      <c r="X118" s="420"/>
      <c r="Y118" s="420"/>
      <c r="Z118" s="420"/>
      <c r="AA118" s="420"/>
      <c r="AB118" s="420"/>
      <c r="AC118" s="420"/>
    </row>
    <row customHeight="1" ht="15">
      <c r="A119" s="2218"/>
      <c r="B119" s="1161"/>
      <c r="C119" s="413"/>
      <c r="D119" s="802"/>
      <c r="E119" s="422"/>
      <c r="F119" s="178"/>
      <c r="G119" s="416" t="s">
        <v>101</v>
      </c>
      <c r="H119" s="188"/>
      <c r="I119" s="425"/>
      <c r="J119" s="1637"/>
      <c r="K119" s="1637"/>
      <c r="L119" s="1637"/>
      <c r="M119" s="1637"/>
      <c r="N119" s="1625"/>
      <c r="O119" s="1637"/>
      <c r="P119" s="1161"/>
      <c r="Q119" s="1161"/>
      <c r="R119" s="421"/>
      <c r="S119" s="1161"/>
      <c r="T119" s="1161"/>
      <c r="U119" s="1161"/>
      <c r="V119" s="423"/>
      <c r="W119" s="423"/>
      <c r="X119" s="420"/>
      <c r="Y119" s="420"/>
      <c r="Z119" s="420"/>
      <c r="AA119" s="420"/>
      <c r="AB119" s="420"/>
      <c r="AC119" s="420"/>
    </row>
    <row customHeight="1" ht="15">
      <c r="A120" s="2218" t="s">
        <v>265</v>
      </c>
      <c r="B120" s="1161"/>
      <c r="C120" s="802" t="s">
        <v>102</v>
      </c>
      <c r="D120" s="1819"/>
      <c r="E120" s="1806" t="str">
        <f>A120</f>
        <v>37</v>
      </c>
      <c r="F120" s="805" t="s">
        <v>266</v>
      </c>
      <c r="G120" s="541" t="s">
        <v>267</v>
      </c>
      <c r="H120" s="793"/>
      <c r="I120" s="793"/>
      <c r="J120" s="790"/>
      <c r="K120" s="1625"/>
      <c r="L120" s="1625"/>
      <c r="M120" s="1625"/>
      <c r="N120" s="227"/>
      <c r="O120" s="1625"/>
      <c r="P120" s="226"/>
      <c r="Q120" s="226"/>
      <c r="R120" s="226"/>
      <c r="S120" s="226"/>
      <c r="T120" s="1820"/>
      <c r="U120" s="1820"/>
      <c r="V120" s="1820"/>
      <c r="W120" s="1820"/>
      <c r="X120" s="1820"/>
      <c r="Y120" s="1820"/>
      <c r="Z120" s="1820"/>
      <c r="AA120" s="1820"/>
      <c r="AB120" s="1820"/>
      <c r="AC120" s="1820"/>
    </row>
    <row customHeight="1" ht="15">
      <c r="A121" s="2218"/>
      <c r="B121" s="1161">
        <v>1</v>
      </c>
      <c r="C121" s="1161"/>
      <c r="D121" s="801"/>
      <c r="E121" s="1814" t="str">
        <f>A120&amp;"."&amp;B121</f>
        <v>37.1</v>
      </c>
      <c r="F121" s="804" t="s">
        <v>268</v>
      </c>
      <c r="G121" s="794" t="s">
        <v>269</v>
      </c>
      <c r="H121" s="794" t="s">
        <v>267</v>
      </c>
      <c r="I121" s="792" t="s">
        <v>270</v>
      </c>
      <c r="J121" s="1625"/>
      <c r="K121" s="1637"/>
      <c r="L121" s="1637"/>
      <c r="M121" s="1625" t="str">
        <f t="array" ref="M121:M121">IF(ISERROR(MATCH(MID(N121,1,250),MID(note_ter,1,250),0)),"n","y")</f>
        <v>n</v>
      </c>
      <c r="N121" s="1637"/>
      <c r="O121" s="1625" t="str">
        <f>H121&amp;"("&amp;I121&amp;")"</f>
        <v>Колотиловское(14643418)</v>
      </c>
      <c r="P121" s="1161"/>
      <c r="Q121" s="1161"/>
      <c r="R121" s="421"/>
      <c r="S121" s="1161"/>
      <c r="T121" s="1161"/>
      <c r="U121" s="1161"/>
      <c r="V121" s="423"/>
      <c r="W121" s="423"/>
      <c r="X121" s="420"/>
      <c r="Y121" s="420"/>
      <c r="Z121" s="420"/>
      <c r="AA121" s="420"/>
      <c r="AB121" s="420"/>
      <c r="AC121" s="420"/>
    </row>
    <row customHeight="1" ht="15">
      <c r="A122" s="2218"/>
      <c r="B122" s="1161"/>
      <c r="C122" s="413"/>
      <c r="D122" s="802"/>
      <c r="E122" s="422"/>
      <c r="F122" s="178"/>
      <c r="G122" s="416" t="s">
        <v>101</v>
      </c>
      <c r="H122" s="188"/>
      <c r="I122" s="425"/>
      <c r="J122" s="1637"/>
      <c r="K122" s="1637"/>
      <c r="L122" s="1637"/>
      <c r="M122" s="1637"/>
      <c r="N122" s="1625"/>
      <c r="O122" s="1637"/>
      <c r="P122" s="1161"/>
      <c r="Q122" s="1161"/>
      <c r="R122" s="421"/>
      <c r="S122" s="1161"/>
      <c r="T122" s="1161"/>
      <c r="U122" s="1161"/>
      <c r="V122" s="423"/>
      <c r="W122" s="423"/>
      <c r="X122" s="420"/>
      <c r="Y122" s="420"/>
      <c r="Z122" s="420"/>
      <c r="AA122" s="420"/>
      <c r="AB122" s="420"/>
      <c r="AC122" s="420"/>
    </row>
    <row customHeight="1" ht="15">
      <c r="A123" s="2218" t="s">
        <v>271</v>
      </c>
      <c r="B123" s="1161"/>
      <c r="C123" s="802" t="s">
        <v>102</v>
      </c>
      <c r="D123" s="1819"/>
      <c r="E123" s="1806" t="str">
        <f>A123</f>
        <v>38</v>
      </c>
      <c r="F123" s="805" t="s">
        <v>272</v>
      </c>
      <c r="G123" s="541" t="s">
        <v>273</v>
      </c>
      <c r="H123" s="793"/>
      <c r="I123" s="793"/>
      <c r="J123" s="790"/>
      <c r="K123" s="1625"/>
      <c r="L123" s="1625"/>
      <c r="M123" s="1625"/>
      <c r="N123" s="227"/>
      <c r="O123" s="1625"/>
      <c r="P123" s="226"/>
      <c r="Q123" s="226"/>
      <c r="R123" s="226"/>
      <c r="S123" s="226"/>
      <c r="T123" s="1820"/>
      <c r="U123" s="1820"/>
      <c r="V123" s="1820"/>
      <c r="W123" s="1820"/>
      <c r="X123" s="1820"/>
      <c r="Y123" s="1820"/>
      <c r="Z123" s="1820"/>
      <c r="AA123" s="1820"/>
      <c r="AB123" s="1820"/>
      <c r="AC123" s="1820"/>
    </row>
    <row customHeight="1" ht="15">
      <c r="A124" s="2218"/>
      <c r="B124" s="1161">
        <v>1</v>
      </c>
      <c r="C124" s="1161"/>
      <c r="D124" s="801"/>
      <c r="E124" s="1814" t="str">
        <f>A123&amp;"."&amp;B124</f>
        <v>38.1</v>
      </c>
      <c r="F124" s="804" t="s">
        <v>274</v>
      </c>
      <c r="G124" s="794" t="s">
        <v>269</v>
      </c>
      <c r="H124" s="794" t="s">
        <v>273</v>
      </c>
      <c r="I124" s="792" t="s">
        <v>275</v>
      </c>
      <c r="J124" s="1625"/>
      <c r="K124" s="1637"/>
      <c r="L124" s="1637"/>
      <c r="M124" s="1625" t="str">
        <f t="array" ref="M124:M124">IF(ISERROR(MATCH(MID(N124,1,250),MID(note_ter,1,250),0)),"n","y")</f>
        <v>n</v>
      </c>
      <c r="N124" s="1637"/>
      <c r="O124" s="1625" t="str">
        <f>H124&amp;"("&amp;I124&amp;")"</f>
        <v>поселок Красная Яруга(14643151)</v>
      </c>
      <c r="P124" s="1161"/>
      <c r="Q124" s="1161"/>
      <c r="R124" s="421"/>
      <c r="S124" s="1161"/>
      <c r="T124" s="1161"/>
      <c r="U124" s="1161"/>
      <c r="V124" s="423"/>
      <c r="W124" s="423"/>
      <c r="X124" s="420"/>
      <c r="Y124" s="420"/>
      <c r="Z124" s="420"/>
      <c r="AA124" s="420"/>
      <c r="AB124" s="420"/>
      <c r="AC124" s="420"/>
    </row>
    <row customHeight="1" ht="15">
      <c r="A125" s="2218"/>
      <c r="B125" s="1161"/>
      <c r="C125" s="413"/>
      <c r="D125" s="802"/>
      <c r="E125" s="422"/>
      <c r="F125" s="178"/>
      <c r="G125" s="416" t="s">
        <v>101</v>
      </c>
      <c r="H125" s="188"/>
      <c r="I125" s="425"/>
      <c r="J125" s="1637"/>
      <c r="K125" s="1637"/>
      <c r="L125" s="1637"/>
      <c r="M125" s="1637"/>
      <c r="N125" s="1625"/>
      <c r="O125" s="1637"/>
      <c r="P125" s="1161"/>
      <c r="Q125" s="1161"/>
      <c r="R125" s="421"/>
      <c r="S125" s="1161"/>
      <c r="T125" s="1161"/>
      <c r="U125" s="1161"/>
      <c r="V125" s="423"/>
      <c r="W125" s="423"/>
      <c r="X125" s="420"/>
      <c r="Y125" s="420"/>
      <c r="Z125" s="420"/>
      <c r="AA125" s="420"/>
      <c r="AB125" s="420"/>
      <c r="AC125" s="420"/>
    </row>
    <row customHeight="1" ht="15">
      <c r="A126" s="2218" t="s">
        <v>276</v>
      </c>
      <c r="B126" s="1161"/>
      <c r="C126" s="802" t="s">
        <v>102</v>
      </c>
      <c r="D126" s="1819"/>
      <c r="E126" s="1806" t="str">
        <f>A126</f>
        <v>39</v>
      </c>
      <c r="F126" s="805" t="s">
        <v>277</v>
      </c>
      <c r="G126" s="541" t="s">
        <v>278</v>
      </c>
      <c r="H126" s="793"/>
      <c r="I126" s="793"/>
      <c r="J126" s="790"/>
      <c r="K126" s="1625"/>
      <c r="L126" s="1625"/>
      <c r="M126" s="1625"/>
      <c r="N126" s="227"/>
      <c r="O126" s="1625"/>
      <c r="P126" s="226"/>
      <c r="Q126" s="226"/>
      <c r="R126" s="226"/>
      <c r="S126" s="226"/>
      <c r="T126" s="1820"/>
      <c r="U126" s="1820"/>
      <c r="V126" s="1820"/>
      <c r="W126" s="1820"/>
      <c r="X126" s="1820"/>
      <c r="Y126" s="1820"/>
      <c r="Z126" s="1820"/>
      <c r="AA126" s="1820"/>
      <c r="AB126" s="1820"/>
      <c r="AC126" s="1820"/>
    </row>
    <row customHeight="1" ht="15">
      <c r="A127" s="2218"/>
      <c r="B127" s="1161">
        <v>1</v>
      </c>
      <c r="C127" s="1161"/>
      <c r="D127" s="801"/>
      <c r="E127" s="1814" t="str">
        <f>A126&amp;"."&amp;B127</f>
        <v>39.1</v>
      </c>
      <c r="F127" s="804" t="s">
        <v>279</v>
      </c>
      <c r="G127" s="794" t="s">
        <v>280</v>
      </c>
      <c r="H127" s="794" t="s">
        <v>278</v>
      </c>
      <c r="I127" s="792" t="s">
        <v>281</v>
      </c>
      <c r="J127" s="1625"/>
      <c r="K127" s="1637"/>
      <c r="L127" s="1637"/>
      <c r="M127" s="1625" t="str">
        <f t="array" ref="M127:M127">IF(ISERROR(MATCH(MID(N127,1,250),MID(note_ter,1,250),0)),"n","y")</f>
        <v>n</v>
      </c>
      <c r="N127" s="1637"/>
      <c r="O127" s="1625" t="str">
        <f>H127&amp;"("&amp;I127&amp;")"</f>
        <v>поселок Прохоровка(14646151)</v>
      </c>
      <c r="P127" s="1161"/>
      <c r="Q127" s="1161"/>
      <c r="R127" s="421"/>
      <c r="S127" s="1161"/>
      <c r="T127" s="1161"/>
      <c r="U127" s="1161"/>
      <c r="V127" s="423"/>
      <c r="W127" s="423"/>
      <c r="X127" s="420"/>
      <c r="Y127" s="420"/>
      <c r="Z127" s="420"/>
      <c r="AA127" s="420"/>
      <c r="AB127" s="420"/>
      <c r="AC127" s="420"/>
    </row>
    <row customHeight="1" ht="15">
      <c r="A128" s="2218"/>
      <c r="B128" s="1161"/>
      <c r="C128" s="413"/>
      <c r="D128" s="802"/>
      <c r="E128" s="422"/>
      <c r="F128" s="178"/>
      <c r="G128" s="416" t="s">
        <v>101</v>
      </c>
      <c r="H128" s="188"/>
      <c r="I128" s="425"/>
      <c r="J128" s="1637"/>
      <c r="K128" s="1637"/>
      <c r="L128" s="1637"/>
      <c r="M128" s="1637"/>
      <c r="N128" s="1625"/>
      <c r="O128" s="1637"/>
      <c r="P128" s="1161"/>
      <c r="Q128" s="1161"/>
      <c r="R128" s="421"/>
      <c r="S128" s="1161"/>
      <c r="T128" s="1161"/>
      <c r="U128" s="1161"/>
      <c r="V128" s="423"/>
      <c r="W128" s="423"/>
      <c r="X128" s="420"/>
      <c r="Y128" s="420"/>
      <c r="Z128" s="420"/>
      <c r="AA128" s="420"/>
      <c r="AB128" s="420"/>
      <c r="AC128" s="420"/>
    </row>
    <row customHeight="1" ht="15">
      <c r="A129" s="2218" t="s">
        <v>173</v>
      </c>
      <c r="B129" s="1161"/>
      <c r="C129" s="802" t="s">
        <v>102</v>
      </c>
      <c r="D129" s="1819"/>
      <c r="E129" s="1806" t="str">
        <f>A129</f>
        <v>40</v>
      </c>
      <c r="F129" s="805" t="s">
        <v>282</v>
      </c>
      <c r="G129" s="541" t="s">
        <v>283</v>
      </c>
      <c r="H129" s="793"/>
      <c r="I129" s="793"/>
      <c r="J129" s="790"/>
      <c r="K129" s="1625"/>
      <c r="L129" s="1625"/>
      <c r="M129" s="1625"/>
      <c r="N129" s="227"/>
      <c r="O129" s="1625"/>
      <c r="P129" s="226"/>
      <c r="Q129" s="226"/>
      <c r="R129" s="226"/>
      <c r="S129" s="226"/>
      <c r="T129" s="1820"/>
      <c r="U129" s="1820"/>
      <c r="V129" s="1820"/>
      <c r="W129" s="1820"/>
      <c r="X129" s="1820"/>
      <c r="Y129" s="1820"/>
      <c r="Z129" s="1820"/>
      <c r="AA129" s="1820"/>
      <c r="AB129" s="1820"/>
      <c r="AC129" s="1820"/>
    </row>
    <row customHeight="1" ht="15">
      <c r="A130" s="2218"/>
      <c r="B130" s="1161">
        <v>1</v>
      </c>
      <c r="C130" s="1161"/>
      <c r="D130" s="801"/>
      <c r="E130" s="1814" t="str">
        <f>A129&amp;"."&amp;B130</f>
        <v>40.1</v>
      </c>
      <c r="F130" s="804" t="s">
        <v>284</v>
      </c>
      <c r="G130" s="794" t="s">
        <v>285</v>
      </c>
      <c r="H130" s="794" t="s">
        <v>283</v>
      </c>
      <c r="I130" s="792" t="s">
        <v>286</v>
      </c>
      <c r="J130" s="1625"/>
      <c r="K130" s="1637"/>
      <c r="L130" s="1637"/>
      <c r="M130" s="1625" t="str">
        <f t="array" ref="M130:M130">IF(ISERROR(MATCH(MID(N130,1,250),MID(note_ter,1,250),0)),"n","y")</f>
        <v>n</v>
      </c>
      <c r="N130" s="1637"/>
      <c r="O130" s="1625" t="str">
        <f>H130&amp;"("&amp;I130&amp;")"</f>
        <v>поселок Пролетарский(14648170)</v>
      </c>
      <c r="P130" s="1161"/>
      <c r="Q130" s="1161"/>
      <c r="R130" s="421"/>
      <c r="S130" s="1161"/>
      <c r="T130" s="1161"/>
      <c r="U130" s="1161"/>
      <c r="V130" s="423"/>
      <c r="W130" s="423"/>
      <c r="X130" s="420"/>
      <c r="Y130" s="420"/>
      <c r="Z130" s="420"/>
      <c r="AA130" s="420"/>
      <c r="AB130" s="420"/>
      <c r="AC130" s="420"/>
    </row>
    <row customHeight="1" ht="15">
      <c r="A131" s="2218"/>
      <c r="B131" s="1161"/>
      <c r="C131" s="413"/>
      <c r="D131" s="802"/>
      <c r="E131" s="422"/>
      <c r="F131" s="178"/>
      <c r="G131" s="416" t="s">
        <v>101</v>
      </c>
      <c r="H131" s="188"/>
      <c r="I131" s="425"/>
      <c r="J131" s="1637"/>
      <c r="K131" s="1637"/>
      <c r="L131" s="1637"/>
      <c r="M131" s="1637"/>
      <c r="N131" s="1625"/>
      <c r="O131" s="1637"/>
      <c r="P131" s="1161"/>
      <c r="Q131" s="1161"/>
      <c r="R131" s="421"/>
      <c r="S131" s="1161"/>
      <c r="T131" s="1161"/>
      <c r="U131" s="1161"/>
      <c r="V131" s="423"/>
      <c r="W131" s="423"/>
      <c r="X131" s="420"/>
      <c r="Y131" s="420"/>
      <c r="Z131" s="420"/>
      <c r="AA131" s="420"/>
      <c r="AB131" s="420"/>
      <c r="AC131" s="420"/>
    </row>
    <row customHeight="1" ht="15">
      <c r="A132" s="2218" t="s">
        <v>287</v>
      </c>
      <c r="B132" s="1161"/>
      <c r="C132" s="802" t="s">
        <v>102</v>
      </c>
      <c r="D132" s="1819"/>
      <c r="E132" s="1806" t="str">
        <f>A132</f>
        <v>41</v>
      </c>
      <c r="F132" s="805" t="s">
        <v>288</v>
      </c>
      <c r="G132" s="541" t="s">
        <v>289</v>
      </c>
      <c r="H132" s="793"/>
      <c r="I132" s="793"/>
      <c r="J132" s="790"/>
      <c r="K132" s="1625"/>
      <c r="L132" s="1625"/>
      <c r="M132" s="1625"/>
      <c r="N132" s="227"/>
      <c r="O132" s="1625"/>
      <c r="P132" s="226"/>
      <c r="Q132" s="226"/>
      <c r="R132" s="226"/>
      <c r="S132" s="226"/>
      <c r="T132" s="1820"/>
      <c r="U132" s="1820"/>
      <c r="V132" s="1820"/>
      <c r="W132" s="1820"/>
      <c r="X132" s="1820"/>
      <c r="Y132" s="1820"/>
      <c r="Z132" s="1820"/>
      <c r="AA132" s="1820"/>
      <c r="AB132" s="1820"/>
      <c r="AC132" s="1820"/>
    </row>
    <row customHeight="1" ht="15">
      <c r="A133" s="2218"/>
      <c r="B133" s="1161">
        <v>1</v>
      </c>
      <c r="C133" s="1161"/>
      <c r="D133" s="801"/>
      <c r="E133" s="1814" t="str">
        <f>A132&amp;"."&amp;B133</f>
        <v>41.1</v>
      </c>
      <c r="F133" s="804" t="s">
        <v>290</v>
      </c>
      <c r="G133" s="794" t="s">
        <v>285</v>
      </c>
      <c r="H133" s="794" t="s">
        <v>289</v>
      </c>
      <c r="I133" s="792" t="s">
        <v>291</v>
      </c>
      <c r="J133" s="1625"/>
      <c r="K133" s="1637"/>
      <c r="L133" s="1637"/>
      <c r="M133" s="1625" t="str">
        <f t="array" ref="M133:M133">IF(ISERROR(MATCH(MID(N133,1,250),MID(note_ter,1,250),0)),"n","y")</f>
        <v>n</v>
      </c>
      <c r="N133" s="1637"/>
      <c r="O133" s="1625" t="str">
        <f>H133&amp;"("&amp;I133&amp;")"</f>
        <v>поселок Ракитное(14648151)</v>
      </c>
      <c r="P133" s="1161"/>
      <c r="Q133" s="1161"/>
      <c r="R133" s="421"/>
      <c r="S133" s="1161"/>
      <c r="T133" s="1161"/>
      <c r="U133" s="1161"/>
      <c r="V133" s="423"/>
      <c r="W133" s="423"/>
      <c r="X133" s="420"/>
      <c r="Y133" s="420"/>
      <c r="Z133" s="420"/>
      <c r="AA133" s="420"/>
      <c r="AB133" s="420"/>
      <c r="AC133" s="420"/>
    </row>
    <row customHeight="1" ht="15">
      <c r="A134" s="2218"/>
      <c r="B134" s="1161"/>
      <c r="C134" s="413"/>
      <c r="D134" s="802"/>
      <c r="E134" s="422"/>
      <c r="F134" s="178"/>
      <c r="G134" s="416" t="s">
        <v>101</v>
      </c>
      <c r="H134" s="188"/>
      <c r="I134" s="425"/>
      <c r="J134" s="1637"/>
      <c r="K134" s="1637"/>
      <c r="L134" s="1637"/>
      <c r="M134" s="1637"/>
      <c r="N134" s="1625"/>
      <c r="O134" s="1637"/>
      <c r="P134" s="1161"/>
      <c r="Q134" s="1161"/>
      <c r="R134" s="421"/>
      <c r="S134" s="1161"/>
      <c r="T134" s="1161"/>
      <c r="U134" s="1161"/>
      <c r="V134" s="423"/>
      <c r="W134" s="423"/>
      <c r="X134" s="420"/>
      <c r="Y134" s="420"/>
      <c r="Z134" s="420"/>
      <c r="AA134" s="420"/>
      <c r="AB134" s="420"/>
      <c r="AC134" s="420"/>
    </row>
    <row customHeight="1" ht="15">
      <c r="A135" s="2218" t="s">
        <v>178</v>
      </c>
      <c r="B135" s="1161"/>
      <c r="C135" s="802" t="s">
        <v>102</v>
      </c>
      <c r="D135" s="1819"/>
      <c r="E135" s="1806" t="str">
        <f>A135</f>
        <v>42</v>
      </c>
      <c r="F135" s="805" t="s">
        <v>292</v>
      </c>
      <c r="G135" s="541" t="s">
        <v>293</v>
      </c>
      <c r="H135" s="793"/>
      <c r="I135" s="793"/>
      <c r="J135" s="790"/>
      <c r="K135" s="1625"/>
      <c r="L135" s="1625"/>
      <c r="M135" s="1625"/>
      <c r="N135" s="227"/>
      <c r="O135" s="1625"/>
      <c r="P135" s="226"/>
      <c r="Q135" s="226"/>
      <c r="R135" s="226"/>
      <c r="S135" s="226"/>
      <c r="T135" s="1820"/>
      <c r="U135" s="1820"/>
      <c r="V135" s="1820"/>
      <c r="W135" s="1820"/>
      <c r="X135" s="1820"/>
      <c r="Y135" s="1820"/>
      <c r="Z135" s="1820"/>
      <c r="AA135" s="1820"/>
      <c r="AB135" s="1820"/>
      <c r="AC135" s="1820"/>
    </row>
    <row customHeight="1" ht="15">
      <c r="A136" s="2218"/>
      <c r="B136" s="1161">
        <v>1</v>
      </c>
      <c r="C136" s="1161"/>
      <c r="D136" s="801"/>
      <c r="E136" s="1814" t="str">
        <f>A135&amp;"."&amp;B136</f>
        <v>42.1</v>
      </c>
      <c r="F136" s="804" t="s">
        <v>294</v>
      </c>
      <c r="G136" s="794" t="s">
        <v>295</v>
      </c>
      <c r="H136" s="794" t="s">
        <v>293</v>
      </c>
      <c r="I136" s="792" t="s">
        <v>296</v>
      </c>
      <c r="J136" s="1625"/>
      <c r="K136" s="1637"/>
      <c r="L136" s="1637"/>
      <c r="M136" s="1625" t="str">
        <f t="array" ref="M136:M136">IF(ISERROR(MATCH(MID(N136,1,250),MID(note_ter,1,250),0)),"n","y")</f>
        <v>n</v>
      </c>
      <c r="N136" s="1637"/>
      <c r="O136" s="1625" t="str">
        <f>H136&amp;"("&amp;I136&amp;")"</f>
        <v>поселок Чернянка(14654151)</v>
      </c>
      <c r="P136" s="1161"/>
      <c r="Q136" s="1161"/>
      <c r="R136" s="421"/>
      <c r="S136" s="1161"/>
      <c r="T136" s="1161"/>
      <c r="U136" s="1161"/>
      <c r="V136" s="423"/>
      <c r="W136" s="423"/>
      <c r="X136" s="420"/>
      <c r="Y136" s="420"/>
      <c r="Z136" s="420"/>
      <c r="AA136" s="420"/>
      <c r="AB136" s="420"/>
      <c r="AC136" s="420"/>
    </row>
    <row customHeight="1" ht="15">
      <c r="A137" s="2218"/>
      <c r="B137" s="1161"/>
      <c r="C137" s="413"/>
      <c r="D137" s="802"/>
      <c r="E137" s="422"/>
      <c r="F137" s="178"/>
      <c r="G137" s="416" t="s">
        <v>101</v>
      </c>
      <c r="H137" s="188"/>
      <c r="I137" s="425"/>
      <c r="J137" s="1637"/>
      <c r="K137" s="1637"/>
      <c r="L137" s="1637"/>
      <c r="M137" s="1637"/>
      <c r="N137" s="1625"/>
      <c r="O137" s="1637"/>
      <c r="P137" s="1161"/>
      <c r="Q137" s="1161"/>
      <c r="R137" s="421"/>
      <c r="S137" s="1161"/>
      <c r="T137" s="1161"/>
      <c r="U137" s="1161"/>
      <c r="V137" s="423"/>
      <c r="W137" s="423"/>
      <c r="X137" s="420"/>
      <c r="Y137" s="420"/>
      <c r="Z137" s="420"/>
      <c r="AA137" s="420"/>
      <c r="AB137" s="420"/>
      <c r="AC137" s="420"/>
    </row>
    <row customHeight="1" ht="15">
      <c r="A138" s="2218" t="s">
        <v>297</v>
      </c>
      <c r="B138" s="1161"/>
      <c r="C138" s="802" t="s">
        <v>102</v>
      </c>
      <c r="D138" s="1819"/>
      <c r="E138" s="1806" t="str">
        <f>A138</f>
        <v>43</v>
      </c>
      <c r="F138" s="805" t="s">
        <v>298</v>
      </c>
      <c r="G138" s="541" t="s">
        <v>299</v>
      </c>
      <c r="H138" s="793"/>
      <c r="I138" s="793"/>
      <c r="J138" s="790"/>
      <c r="K138" s="1625"/>
      <c r="L138" s="1625"/>
      <c r="M138" s="1625"/>
      <c r="N138" s="227"/>
      <c r="O138" s="1625"/>
      <c r="P138" s="226"/>
      <c r="Q138" s="226"/>
      <c r="R138" s="226"/>
      <c r="S138" s="226"/>
      <c r="T138" s="1820"/>
      <c r="U138" s="1820"/>
      <c r="V138" s="1820"/>
      <c r="W138" s="1820"/>
      <c r="X138" s="1820"/>
      <c r="Y138" s="1820"/>
      <c r="Z138" s="1820"/>
      <c r="AA138" s="1820"/>
      <c r="AB138" s="1820"/>
      <c r="AC138" s="1820"/>
    </row>
    <row customHeight="1" ht="15">
      <c r="A139" s="2218"/>
      <c r="B139" s="1161">
        <v>1</v>
      </c>
      <c r="C139" s="1161"/>
      <c r="D139" s="801"/>
      <c r="E139" s="1814" t="str">
        <f>A138&amp;"."&amp;B139</f>
        <v>43.1</v>
      </c>
      <c r="F139" s="804" t="s">
        <v>300</v>
      </c>
      <c r="G139" s="794" t="s">
        <v>299</v>
      </c>
      <c r="H139" s="794" t="s">
        <v>299</v>
      </c>
      <c r="I139" s="792" t="s">
        <v>301</v>
      </c>
      <c r="J139" s="1625"/>
      <c r="K139" s="1637"/>
      <c r="L139" s="1637"/>
      <c r="M139" s="1625" t="str">
        <f t="array" ref="M139:M139">IF(ISERROR(MATCH(MID(N139,1,250),MID(note_ter,1,250),0)),"n","y")</f>
        <v>n</v>
      </c>
      <c r="N139" s="1637"/>
      <c r="O139" s="1625" t="str">
        <f>H139&amp;"("&amp;I139&amp;")"</f>
        <v>Шебекинский муниципальный округ(14550000)</v>
      </c>
      <c r="P139" s="1161"/>
      <c r="Q139" s="1161"/>
      <c r="R139" s="421"/>
      <c r="S139" s="1161"/>
      <c r="T139" s="1161"/>
      <c r="U139" s="1161"/>
      <c r="V139" s="423"/>
      <c r="W139" s="423"/>
      <c r="X139" s="420"/>
      <c r="Y139" s="420"/>
      <c r="Z139" s="420"/>
      <c r="AA139" s="420"/>
      <c r="AB139" s="420"/>
      <c r="AC139" s="420"/>
    </row>
    <row customHeight="1" ht="15">
      <c r="A140" s="2218"/>
      <c r="B140" s="1161"/>
      <c r="C140" s="413"/>
      <c r="D140" s="802"/>
      <c r="E140" s="422"/>
      <c r="F140" s="178"/>
      <c r="G140" s="416" t="s">
        <v>101</v>
      </c>
      <c r="H140" s="188"/>
      <c r="I140" s="425"/>
      <c r="J140" s="1637"/>
      <c r="K140" s="1637"/>
      <c r="L140" s="1637"/>
      <c r="M140" s="1637"/>
      <c r="N140" s="1625"/>
      <c r="O140" s="1637"/>
      <c r="P140" s="1161"/>
      <c r="Q140" s="1161"/>
      <c r="R140" s="421"/>
      <c r="S140" s="1161"/>
      <c r="T140" s="1161"/>
      <c r="U140" s="1161"/>
      <c r="V140" s="423"/>
      <c r="W140" s="423"/>
      <c r="X140" s="420"/>
      <c r="Y140" s="420"/>
      <c r="Z140" s="420"/>
      <c r="AA140" s="420"/>
      <c r="AB140" s="420"/>
      <c r="AC140" s="420"/>
    </row>
    <row customHeight="1" ht="15">
      <c r="A141" s="2218" t="s">
        <v>302</v>
      </c>
      <c r="B141" s="1161"/>
      <c r="C141" s="802" t="s">
        <v>102</v>
      </c>
      <c r="D141" s="1819"/>
      <c r="E141" s="1806" t="str">
        <f>A141</f>
        <v>44</v>
      </c>
      <c r="F141" s="805" t="s">
        <v>303</v>
      </c>
      <c r="G141" s="541" t="s">
        <v>304</v>
      </c>
      <c r="H141" s="793"/>
      <c r="I141" s="793"/>
      <c r="J141" s="790"/>
      <c r="K141" s="1625"/>
      <c r="L141" s="1625"/>
      <c r="M141" s="1625"/>
      <c r="N141" s="227"/>
      <c r="O141" s="1625"/>
      <c r="P141" s="226"/>
      <c r="Q141" s="226"/>
      <c r="R141" s="226"/>
      <c r="S141" s="226"/>
      <c r="T141" s="1820"/>
      <c r="U141" s="1820"/>
      <c r="V141" s="1820"/>
      <c r="W141" s="1820"/>
      <c r="X141" s="1820"/>
      <c r="Y141" s="1820"/>
      <c r="Z141" s="1820"/>
      <c r="AA141" s="1820"/>
      <c r="AB141" s="1820"/>
      <c r="AC141" s="1820"/>
    </row>
    <row customHeight="1" ht="15">
      <c r="A142" s="2218"/>
      <c r="B142" s="1161">
        <v>1</v>
      </c>
      <c r="C142" s="1161"/>
      <c r="D142" s="801"/>
      <c r="E142" s="1814" t="str">
        <f>A141&amp;"."&amp;B142</f>
        <v>44.1</v>
      </c>
      <c r="F142" s="804" t="s">
        <v>305</v>
      </c>
      <c r="G142" s="794" t="s">
        <v>304</v>
      </c>
      <c r="H142" s="794" t="s">
        <v>304</v>
      </c>
      <c r="I142" s="792" t="s">
        <v>306</v>
      </c>
      <c r="J142" s="1625"/>
      <c r="K142" s="1637"/>
      <c r="L142" s="1637"/>
      <c r="M142" s="1625" t="str">
        <f t="array" ref="M142:M142">IF(ISERROR(MATCH(MID(N142,1,250),MID(note_ter,1,250),0)),"n","y")</f>
        <v>n</v>
      </c>
      <c r="N142" s="1637"/>
      <c r="O142" s="1625" t="str">
        <f>H142&amp;"("&amp;I142&amp;")"</f>
        <v>Яковлевский муниципальный округ(14555000)</v>
      </c>
      <c r="P142" s="1161"/>
      <c r="Q142" s="1161"/>
      <c r="R142" s="421"/>
      <c r="S142" s="1161"/>
      <c r="T142" s="1161"/>
      <c r="U142" s="1161"/>
      <c r="V142" s="423"/>
      <c r="W142" s="423"/>
      <c r="X142" s="420"/>
      <c r="Y142" s="420"/>
      <c r="Z142" s="420"/>
      <c r="AA142" s="420"/>
      <c r="AB142" s="420"/>
      <c r="AC142" s="420"/>
    </row>
    <row customHeight="1" ht="15">
      <c r="A143" s="2218"/>
      <c r="B143" s="1161"/>
      <c r="C143" s="413"/>
      <c r="D143" s="802"/>
      <c r="E143" s="422"/>
      <c r="F143" s="178"/>
      <c r="G143" s="416" t="s">
        <v>101</v>
      </c>
      <c r="H143" s="188"/>
      <c r="I143" s="425"/>
      <c r="J143" s="1637"/>
      <c r="K143" s="1637"/>
      <c r="L143" s="1637"/>
      <c r="M143" s="1637"/>
      <c r="N143" s="1625"/>
      <c r="O143" s="1637"/>
      <c r="P143" s="1161"/>
      <c r="Q143" s="1161"/>
      <c r="R143" s="421"/>
      <c r="S143" s="1161"/>
      <c r="T143" s="1161"/>
      <c r="U143" s="1161"/>
      <c r="V143" s="423"/>
      <c r="W143" s="423"/>
      <c r="X143" s="420"/>
      <c r="Y143" s="420"/>
      <c r="Z143" s="420"/>
      <c r="AA143" s="420"/>
      <c r="AB143" s="420"/>
      <c r="AC143" s="420"/>
    </row>
    <row customHeight="1" ht="15">
      <c r="A144" s="2218" t="s">
        <v>307</v>
      </c>
      <c r="B144" s="1161"/>
      <c r="C144" s="802" t="s">
        <v>102</v>
      </c>
      <c r="D144" s="1819"/>
      <c r="E144" s="1806" t="str">
        <f>A144</f>
        <v>45</v>
      </c>
      <c r="F144" s="805" t="s">
        <v>308</v>
      </c>
      <c r="G144" s="541" t="s">
        <v>309</v>
      </c>
      <c r="H144" s="793"/>
      <c r="I144" s="793"/>
      <c r="J144" s="790"/>
      <c r="K144" s="1625"/>
      <c r="L144" s="1625"/>
      <c r="M144" s="1625"/>
      <c r="N144" s="227"/>
      <c r="O144" s="1625"/>
      <c r="P144" s="226"/>
      <c r="Q144" s="226"/>
      <c r="R144" s="226"/>
      <c r="S144" s="226"/>
      <c r="T144" s="1820"/>
      <c r="U144" s="1820"/>
      <c r="V144" s="1820"/>
      <c r="W144" s="1820"/>
      <c r="X144" s="1820"/>
      <c r="Y144" s="1820"/>
      <c r="Z144" s="1820"/>
      <c r="AA144" s="1820"/>
      <c r="AB144" s="1820"/>
      <c r="AC144" s="1820"/>
    </row>
    <row customHeight="1" ht="15">
      <c r="A145" s="2218"/>
      <c r="B145" s="1161">
        <v>1</v>
      </c>
      <c r="C145" s="1161"/>
      <c r="D145" s="801"/>
      <c r="E145" s="1814" t="str">
        <f>A144&amp;"."&amp;B145</f>
        <v>45.1</v>
      </c>
      <c r="F145" s="804" t="s">
        <v>310</v>
      </c>
      <c r="G145" s="794" t="s">
        <v>309</v>
      </c>
      <c r="H145" s="794" t="s">
        <v>309</v>
      </c>
      <c r="I145" s="792" t="s">
        <v>311</v>
      </c>
      <c r="J145" s="1625"/>
      <c r="K145" s="1637"/>
      <c r="L145" s="1637"/>
      <c r="M145" s="1625" t="str">
        <f t="array" ref="M145:M145">IF(ISERROR(MATCH(MID(N145,1,250),MID(note_ter,1,250),0)),"n","y")</f>
        <v>n</v>
      </c>
      <c r="N145" s="1637"/>
      <c r="O145" s="1625" t="str">
        <f>H145&amp;"("&amp;I145&amp;")"</f>
        <v>город Белгород(14701000)</v>
      </c>
      <c r="P145" s="1161"/>
      <c r="Q145" s="1161"/>
      <c r="R145" s="421"/>
      <c r="S145" s="1161"/>
      <c r="T145" s="1161"/>
      <c r="U145" s="1161"/>
      <c r="V145" s="423"/>
      <c r="W145" s="423"/>
      <c r="X145" s="420"/>
      <c r="Y145" s="420"/>
      <c r="Z145" s="420"/>
      <c r="AA145" s="420"/>
      <c r="AB145" s="420"/>
      <c r="AC145" s="420"/>
    </row>
    <row customHeight="1" ht="15">
      <c r="A146" s="2218"/>
      <c r="B146" s="1161"/>
      <c r="C146" s="413"/>
      <c r="D146" s="802"/>
      <c r="E146" s="422"/>
      <c r="F146" s="178"/>
      <c r="G146" s="416" t="s">
        <v>101</v>
      </c>
      <c r="H146" s="188"/>
      <c r="I146" s="425"/>
      <c r="J146" s="1637"/>
      <c r="K146" s="1637"/>
      <c r="L146" s="1637"/>
      <c r="M146" s="1637"/>
      <c r="N146" s="1625"/>
      <c r="O146" s="1637"/>
      <c r="P146" s="1161"/>
      <c r="Q146" s="1161"/>
      <c r="R146" s="421"/>
      <c r="S146" s="1161"/>
      <c r="T146" s="1161"/>
      <c r="U146" s="1161"/>
      <c r="V146" s="423"/>
      <c r="W146" s="423"/>
      <c r="X146" s="420"/>
      <c r="Y146" s="420"/>
      <c r="Z146" s="420"/>
      <c r="AA146" s="420"/>
      <c r="AB146" s="420"/>
      <c r="AC146" s="420"/>
    </row>
    <row customHeight="1" ht="15">
      <c r="A147" s="2218" t="s">
        <v>312</v>
      </c>
      <c r="B147" s="1161"/>
      <c r="C147" s="802" t="s">
        <v>102</v>
      </c>
      <c r="D147" s="1819"/>
      <c r="E147" s="1806" t="str">
        <f>A147</f>
        <v>46</v>
      </c>
      <c r="F147" s="805" t="s">
        <v>313</v>
      </c>
      <c r="G147" s="541" t="s">
        <v>314</v>
      </c>
      <c r="H147" s="793"/>
      <c r="I147" s="793"/>
      <c r="J147" s="790"/>
      <c r="K147" s="1625"/>
      <c r="L147" s="1625"/>
      <c r="M147" s="1625"/>
      <c r="N147" s="227"/>
      <c r="O147" s="1625"/>
      <c r="P147" s="226"/>
      <c r="Q147" s="226"/>
      <c r="R147" s="226"/>
      <c r="S147" s="226"/>
      <c r="T147" s="1820"/>
      <c r="U147" s="1820"/>
      <c r="V147" s="1820"/>
      <c r="W147" s="1820"/>
      <c r="X147" s="1820"/>
      <c r="Y147" s="1820"/>
      <c r="Z147" s="1820"/>
      <c r="AA147" s="1820"/>
      <c r="AB147" s="1820"/>
      <c r="AC147" s="1820"/>
    </row>
    <row customHeight="1" ht="15">
      <c r="A148" s="2218"/>
      <c r="B148" s="1161">
        <v>1</v>
      </c>
      <c r="C148" s="1161"/>
      <c r="D148" s="801"/>
      <c r="E148" s="1814" t="str">
        <f>A147&amp;"."&amp;B148</f>
        <v>46.1</v>
      </c>
      <c r="F148" s="804" t="s">
        <v>315</v>
      </c>
      <c r="G148" s="794" t="s">
        <v>314</v>
      </c>
      <c r="H148" s="794" t="s">
        <v>314</v>
      </c>
      <c r="I148" s="792" t="s">
        <v>316</v>
      </c>
      <c r="J148" s="1625"/>
      <c r="K148" s="1637"/>
      <c r="L148" s="1637"/>
      <c r="M148" s="1625" t="str">
        <f t="array" ref="M148:M148">IF(ISERROR(MATCH(MID(N148,1,250),MID(note_ter,1,250),0)),"n","y")</f>
        <v>n</v>
      </c>
      <c r="N148" s="1637"/>
      <c r="O148" s="1625" t="str">
        <f>H148&amp;"("&amp;I148&amp;")"</f>
        <v>Губкинский городской округ(14730000)</v>
      </c>
      <c r="P148" s="1161"/>
      <c r="Q148" s="1161"/>
      <c r="R148" s="421"/>
      <c r="S148" s="1161"/>
      <c r="T148" s="1161"/>
      <c r="U148" s="1161"/>
      <c r="V148" s="423"/>
      <c r="W148" s="423"/>
      <c r="X148" s="420"/>
      <c r="Y148" s="420"/>
      <c r="Z148" s="420"/>
      <c r="AA148" s="420"/>
      <c r="AB148" s="420"/>
      <c r="AC148" s="420"/>
    </row>
    <row customHeight="1" ht="15">
      <c r="A149" s="2218"/>
      <c r="B149" s="1161"/>
      <c r="C149" s="413"/>
      <c r="D149" s="802"/>
      <c r="E149" s="422"/>
      <c r="F149" s="178"/>
      <c r="G149" s="416" t="s">
        <v>101</v>
      </c>
      <c r="H149" s="188"/>
      <c r="I149" s="425"/>
      <c r="J149" s="1637"/>
      <c r="K149" s="1637"/>
      <c r="L149" s="1637"/>
      <c r="M149" s="1637"/>
      <c r="N149" s="1625"/>
      <c r="O149" s="1637"/>
      <c r="P149" s="1161"/>
      <c r="Q149" s="1161"/>
      <c r="R149" s="421"/>
      <c r="S149" s="1161"/>
      <c r="T149" s="1161"/>
      <c r="U149" s="1161"/>
      <c r="V149" s="423"/>
      <c r="W149" s="423"/>
      <c r="X149" s="420"/>
      <c r="Y149" s="420"/>
      <c r="Z149" s="420"/>
      <c r="AA149" s="420"/>
      <c r="AB149" s="420"/>
      <c r="AC149" s="420"/>
    </row>
    <row customHeight="1" ht="15">
      <c r="A150" s="2218" t="s">
        <v>317</v>
      </c>
      <c r="B150" s="1161"/>
      <c r="C150" s="802" t="s">
        <v>102</v>
      </c>
      <c r="D150" s="1819"/>
      <c r="E150" s="1806" t="str">
        <f>A150</f>
        <v>47</v>
      </c>
      <c r="F150" s="805" t="s">
        <v>318</v>
      </c>
      <c r="G150" s="541" t="s">
        <v>319</v>
      </c>
      <c r="H150" s="793"/>
      <c r="I150" s="793"/>
      <c r="J150" s="790"/>
      <c r="K150" s="1625"/>
      <c r="L150" s="1625"/>
      <c r="M150" s="1625"/>
      <c r="N150" s="227"/>
      <c r="O150" s="1625"/>
      <c r="P150" s="226"/>
      <c r="Q150" s="226"/>
      <c r="R150" s="226"/>
      <c r="S150" s="226"/>
      <c r="T150" s="1820"/>
      <c r="U150" s="1820"/>
      <c r="V150" s="1820"/>
      <c r="W150" s="1820"/>
      <c r="X150" s="1820"/>
      <c r="Y150" s="1820"/>
      <c r="Z150" s="1820"/>
      <c r="AA150" s="1820"/>
      <c r="AB150" s="1820"/>
      <c r="AC150" s="1820"/>
    </row>
    <row customHeight="1" ht="15">
      <c r="A151" s="2218"/>
      <c r="B151" s="1161">
        <v>1</v>
      </c>
      <c r="C151" s="1161"/>
      <c r="D151" s="801"/>
      <c r="E151" s="1814" t="str">
        <f>A150&amp;"."&amp;B151</f>
        <v>47.1</v>
      </c>
      <c r="F151" s="804" t="s">
        <v>320</v>
      </c>
      <c r="G151" s="794" t="s">
        <v>319</v>
      </c>
      <c r="H151" s="794" t="s">
        <v>319</v>
      </c>
      <c r="I151" s="792" t="s">
        <v>321</v>
      </c>
      <c r="J151" s="1625"/>
      <c r="K151" s="1637"/>
      <c r="L151" s="1637"/>
      <c r="M151" s="1625" t="str">
        <f t="array" ref="M151:M151">IF(ISERROR(MATCH(MID(N151,1,250),MID(note_ter,1,250),0)),"n","y")</f>
        <v>n</v>
      </c>
      <c r="N151" s="1637"/>
      <c r="O151" s="1625" t="str">
        <f>H151&amp;"("&amp;I151&amp;")"</f>
        <v>Старооскольский городской округ(14740000)</v>
      </c>
      <c r="P151" s="1161"/>
      <c r="Q151" s="1161"/>
      <c r="R151" s="421"/>
      <c r="S151" s="1161"/>
      <c r="T151" s="1161"/>
      <c r="U151" s="1161"/>
      <c r="V151" s="423"/>
      <c r="W151" s="423"/>
      <c r="X151" s="420"/>
      <c r="Y151" s="420"/>
      <c r="Z151" s="420"/>
      <c r="AA151" s="420"/>
      <c r="AB151" s="420"/>
      <c r="AC151" s="420"/>
    </row>
    <row customHeight="1" ht="15">
      <c r="A152" s="2218"/>
      <c r="B152" s="1161"/>
      <c r="C152" s="413"/>
      <c r="D152" s="802"/>
      <c r="E152" s="422"/>
      <c r="F152" s="178"/>
      <c r="G152" s="416" t="s">
        <v>101</v>
      </c>
      <c r="H152" s="188"/>
      <c r="I152" s="425"/>
      <c r="J152" s="1637"/>
      <c r="K152" s="1637"/>
      <c r="L152" s="1637"/>
      <c r="M152" s="1637"/>
      <c r="N152" s="1625"/>
      <c r="O152" s="1637"/>
      <c r="P152" s="1161"/>
      <c r="Q152" s="1161"/>
      <c r="R152" s="421"/>
      <c r="S152" s="1161"/>
      <c r="T152" s="1161"/>
      <c r="U152" s="1161"/>
      <c r="V152" s="423"/>
      <c r="W152" s="423"/>
      <c r="X152" s="420"/>
      <c r="Y152" s="420"/>
      <c r="Z152" s="420"/>
      <c r="AA152" s="420"/>
      <c r="AB152" s="420"/>
      <c r="AC152" s="420"/>
    </row>
    <row s="1820" customFormat="1" customHeight="1" ht="14.699999999999998">
      <c r="A153" s="759"/>
      <c r="B153" s="418"/>
      <c r="C153" s="759"/>
      <c r="D153" s="783"/>
      <c r="E153" s="795"/>
      <c r="F153" s="179"/>
      <c r="G153" s="417" t="s">
        <v>322</v>
      </c>
      <c r="H153" s="179"/>
      <c r="I153" s="180"/>
      <c r="J153" s="250"/>
      <c r="K153" s="156"/>
      <c r="L153" s="156"/>
      <c r="M153" s="156"/>
      <c r="N153" s="227" t="s">
        <v>323</v>
      </c>
      <c r="O153" s="156"/>
      <c r="P153" s="226"/>
      <c r="Q153" s="226"/>
      <c r="R153" s="226"/>
      <c r="S153" s="226"/>
      <c r="AC153" s="117">
        <v>14</v>
      </c>
    </row>
    <row s="1820" customFormat="1" customHeight="1" ht="22.049999999999997">
      <c r="A154" s="759"/>
      <c r="B154" s="418"/>
      <c r="C154" s="759"/>
      <c r="D154" s="166"/>
      <c r="E154" s="181"/>
      <c r="F154" s="181"/>
      <c r="G154" s="181"/>
      <c r="H154" s="181"/>
      <c r="I154" s="181"/>
      <c r="J154" s="156"/>
      <c r="K154" s="156"/>
      <c r="L154" s="156"/>
      <c r="M154" s="156"/>
      <c r="N154" s="227"/>
      <c r="O154" s="156"/>
      <c r="P154" s="226"/>
      <c r="Q154" s="226"/>
      <c r="R154" s="226"/>
      <c r="S154" s="226"/>
      <c r="AC154" s="117">
        <v>21</v>
      </c>
    </row>
    <row s="1820" customFormat="1" customHeight="1" ht="14.699999999999998">
      <c r="A155" s="759"/>
      <c r="B155" s="418"/>
      <c r="C155" s="759"/>
      <c r="D155" s="166"/>
      <c r="E155" s="84"/>
      <c r="F155" s="759"/>
      <c r="G155" s="84"/>
      <c r="H155" s="84"/>
      <c r="I155" s="84"/>
      <c r="J155" s="156"/>
      <c r="K155" s="156"/>
      <c r="L155" s="156"/>
      <c r="M155" s="156"/>
      <c r="N155" s="227"/>
      <c r="O155" s="156"/>
      <c r="P155" s="226"/>
      <c r="Q155" s="226"/>
      <c r="R155" s="226"/>
      <c r="S155" s="226"/>
      <c r="AC155" s="117">
        <v>14</v>
      </c>
    </row>
    <row s="1820" customFormat="1" customHeight="1" ht="1.05">
      <c r="A156" s="759"/>
      <c r="B156" s="418"/>
      <c r="C156" s="759"/>
      <c r="D156" s="166"/>
      <c r="E156" s="84"/>
      <c r="F156" s="759"/>
      <c r="G156" s="84"/>
      <c r="H156" s="84"/>
      <c r="I156" s="84"/>
      <c r="J156" s="156"/>
      <c r="K156" s="156"/>
      <c r="L156" s="156"/>
      <c r="M156" s="156"/>
      <c r="N156" s="227"/>
      <c r="O156" s="156"/>
      <c r="P156" s="226"/>
      <c r="Q156" s="226"/>
      <c r="R156" s="226"/>
      <c r="S156" s="226"/>
      <c r="AC156" s="117">
        <v>1</v>
      </c>
    </row>
    <row s="1065" customFormat="1" customHeight="1" ht="10.5">
      <c r="B157" s="835"/>
      <c r="D157" s="183"/>
      <c r="J157" s="156"/>
      <c r="K157" s="156"/>
      <c r="L157" s="156"/>
      <c r="M157" s="156"/>
      <c r="N157" s="227"/>
      <c r="O157" s="156"/>
      <c r="P157" s="226"/>
      <c r="Q157" s="226"/>
      <c r="R157" s="226"/>
      <c r="S157" s="226"/>
      <c r="AC157" s="182">
        <v>10</v>
      </c>
    </row>
    <row s="1065" customFormat="1" customHeight="1" ht="10.5">
      <c r="B158" s="835"/>
      <c r="D158" s="183"/>
      <c r="J158" s="156"/>
      <c r="K158" s="156"/>
      <c r="L158" s="156"/>
      <c r="M158" s="156"/>
      <c r="N158" s="227"/>
      <c r="O158" s="156"/>
      <c r="P158" s="226"/>
      <c r="Q158" s="226"/>
      <c r="R158" s="226"/>
      <c r="S158" s="226"/>
      <c r="AC158" s="182">
        <v>10</v>
      </c>
    </row>
    <row customHeight="1" ht="14.699999999999998">
      <c r="AC159" s="84">
        <v>14</v>
      </c>
    </row>
    <row customHeight="1" ht="14.699999999999998">
      <c r="AC160" s="84">
        <v>14</v>
      </c>
    </row>
    <row customHeight="1" ht="14.699999999999998">
      <c r="AC161" s="84">
        <v>14</v>
      </c>
    </row>
    <row customHeight="1" ht="14.699999999999998">
      <c r="H162" s="65"/>
      <c r="AC162" s="84">
        <v>14</v>
      </c>
    </row>
    <row customHeight="1" ht="14.699999999999998">
      <c r="AC163" s="84">
        <v>14</v>
      </c>
    </row>
    <row customHeight="1" ht="14.699999999999998">
      <c r="AC164" s="84">
        <v>14</v>
      </c>
    </row>
    <row customHeight="1" ht="14.699999999999998">
      <c r="AC165" s="84">
        <v>14</v>
      </c>
    </row>
    <row customHeight="1" ht="14.699999999999998">
      <c r="J166" s="84"/>
      <c r="K166" s="84"/>
      <c r="L166" s="84"/>
      <c r="AC166" s="84">
        <v>14</v>
      </c>
    </row>
    <row customHeight="1" ht="22.5" hidden="1">
      <c r="A167" s="759" t="s">
        <v>81</v>
      </c>
      <c r="B167" s="418">
        <v>0</v>
      </c>
      <c r="C167" s="759">
        <v>3</v>
      </c>
      <c r="D167" s="166">
        <v>3</v>
      </c>
      <c r="E167" s="84">
        <v>6</v>
      </c>
      <c r="F167" s="759">
        <v>0</v>
      </c>
      <c r="G167" s="84">
        <v>46</v>
      </c>
      <c r="H167" s="84">
        <v>42</v>
      </c>
      <c r="I167" s="84">
        <v>14</v>
      </c>
      <c r="J167" s="156">
        <v>3</v>
      </c>
      <c r="K167" s="156">
        <v>0</v>
      </c>
      <c r="L167" s="156">
        <v>0</v>
      </c>
      <c r="M167" s="156">
        <v>0</v>
      </c>
      <c r="N167" s="227">
        <v>0</v>
      </c>
      <c r="O167" s="156">
        <v>0</v>
      </c>
      <c r="P167" s="226">
        <v>0</v>
      </c>
      <c r="Q167" s="226">
        <v>0</v>
      </c>
      <c r="R167" s="226">
        <v>0</v>
      </c>
      <c r="S167" s="226">
        <v>0</v>
      </c>
      <c r="T167" s="84">
        <v>0</v>
      </c>
      <c r="U167" s="84">
        <v>0</v>
      </c>
      <c r="V167" s="84">
        <v>0</v>
      </c>
      <c r="W167" s="84">
        <v>0</v>
      </c>
      <c r="X167" s="84">
        <v>0</v>
      </c>
      <c r="Y167" s="84">
        <v>0</v>
      </c>
      <c r="Z167" s="84">
        <v>0</v>
      </c>
      <c r="AA167" s="84">
        <v>0</v>
      </c>
      <c r="AB167" s="84">
        <v>8</v>
      </c>
      <c r="AC167" s="84">
        <v>23</v>
      </c>
    </row>
  </sheetData>
  <sheetProtection formatColumns="0" formatRows="0" autoFilter="0" sort="0" insertRows="0" insertColumns="1" deleteRows="0" deleteColumns="0"/>
  <mergeCells count="50">
    <mergeCell ref="A12:A14"/>
    <mergeCell ref="E4:I4"/>
    <mergeCell ref="E8:G8"/>
    <mergeCell ref="H8:I8"/>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A147:A149"/>
    <mergeCell ref="A150:A152"/>
  </mergeCells>
  <dataValidations count="47">
    <dataValidation type="textLength" operator="lessThanOrEqual" allowBlank="1" showInputMessage="1" showErrorMessage="1" errorTitle="Ошибка" error="Допускается ввод не более 900 символов!" sqref="G150">
      <formula1>900</formula1>
    </dataValidation>
    <dataValidation type="textLength" operator="lessThanOrEqual" allowBlank="1" showInputMessage="1" showErrorMessage="1" errorTitle="Ошибка" error="Допускается ввод не более 900 символов!" sqref="G147">
      <formula1>900</formula1>
    </dataValidation>
    <dataValidation type="textLength" operator="lessThanOrEqual" allowBlank="1" showInputMessage="1" showErrorMessage="1" errorTitle="Ошибка" error="Допускается ввод не более 900 символов!" sqref="G144">
      <formula1>900</formula1>
    </dataValidation>
    <dataValidation type="textLength" operator="lessThanOrEqual" allowBlank="1" showInputMessage="1" showErrorMessage="1" errorTitle="Ошибка" error="Допускается ввод не более 900 символов!" sqref="G141">
      <formula1>900</formula1>
    </dataValidation>
    <dataValidation type="textLength" operator="lessThanOrEqual" allowBlank="1" showInputMessage="1" showErrorMessage="1" errorTitle="Ошибка" error="Допускается ввод не более 900 символов!" sqref="G138">
      <formula1>900</formula1>
    </dataValidation>
    <dataValidation type="textLength" operator="lessThanOrEqual" allowBlank="1" showInputMessage="1" showErrorMessage="1" errorTitle="Ошибка" error="Допускается ввод не более 900 символов!" sqref="G135">
      <formula1>900</formula1>
    </dataValidation>
    <dataValidation type="textLength" operator="lessThanOrEqual" allowBlank="1" showInputMessage="1" showErrorMessage="1" errorTitle="Ошибка" error="Допускается ввод не более 900 символов!" sqref="G132">
      <formula1>900</formula1>
    </dataValidation>
    <dataValidation type="textLength" operator="lessThanOrEqual" allowBlank="1" showInputMessage="1" showErrorMessage="1" errorTitle="Ошибка" error="Допускается ввод не более 900 символов!" sqref="G129">
      <formula1>900</formula1>
    </dataValidation>
    <dataValidation type="textLength" operator="lessThanOrEqual" allowBlank="1" showInputMessage="1" showErrorMessage="1" errorTitle="Ошибка" error="Допускается ввод не более 900 символов!" sqref="G126">
      <formula1>900</formula1>
    </dataValidation>
    <dataValidation type="textLength" operator="lessThanOrEqual" allowBlank="1" showInputMessage="1" showErrorMessage="1" errorTitle="Ошибка" error="Допускается ввод не более 900 символов!" sqref="G123">
      <formula1>900</formula1>
    </dataValidation>
    <dataValidation type="textLength" operator="lessThanOrEqual" allowBlank="1" showInputMessage="1" showErrorMessage="1" errorTitle="Ошибка" error="Допускается ввод не более 900 символов!" sqref="G120">
      <formula1>900</formula1>
    </dataValidation>
    <dataValidation type="textLength" operator="lessThanOrEqual" allowBlank="1" showInputMessage="1" showErrorMessage="1" errorTitle="Ошибка" error="Допускается ввод не более 900 символов!" sqref="G117">
      <formula1>900</formula1>
    </dataValidation>
    <dataValidation type="textLength" operator="lessThanOrEqual" allowBlank="1" showInputMessage="1" showErrorMessage="1" errorTitle="Ошибка" error="Допускается ввод не более 900 символов!" sqref="G114">
      <formula1>900</formula1>
    </dataValidation>
    <dataValidation type="textLength" operator="lessThanOrEqual" allowBlank="1" showInputMessage="1" showErrorMessage="1" errorTitle="Ошибка" error="Допускается ввод не более 900 символов!" sqref="G111">
      <formula1>900</formula1>
    </dataValidation>
    <dataValidation type="textLength" operator="lessThanOrEqual" allowBlank="1" showInputMessage="1" showErrorMessage="1" errorTitle="Ошибка" error="Допускается ввод не более 900 символов!" sqref="G108">
      <formula1>900</formula1>
    </dataValidation>
    <dataValidation type="textLength" operator="lessThanOrEqual" allowBlank="1" showInputMessage="1" showErrorMessage="1" errorTitle="Ошибка" error="Допускается ввод не более 900 символов!" sqref="G105">
      <formula1>900</formula1>
    </dataValidation>
    <dataValidation type="textLength" operator="lessThanOrEqual" allowBlank="1" showInputMessage="1" showErrorMessage="1" errorTitle="Ошибка" error="Допускается ввод не более 900 символов!" sqref="G102">
      <formula1>900</formula1>
    </dataValidation>
    <dataValidation type="textLength" operator="lessThanOrEqual" allowBlank="1" showInputMessage="1" showErrorMessage="1" errorTitle="Ошибка" error="Допускается ввод не более 900 символов!" sqref="G99">
      <formula1>900</formula1>
    </dataValidation>
    <dataValidation type="textLength" operator="lessThanOrEqual" allowBlank="1" showInputMessage="1" showErrorMessage="1" errorTitle="Ошибка" error="Допускается ввод не более 900 символов!" sqref="G96">
      <formula1>900</formula1>
    </dataValidation>
    <dataValidation type="textLength" operator="lessThanOrEqual" allowBlank="1" showInputMessage="1" showErrorMessage="1" errorTitle="Ошибка" error="Допускается ввод не более 900 символов!" sqref="G93">
      <formula1>900</formula1>
    </dataValidation>
    <dataValidation type="textLength" operator="lessThanOrEqual" allowBlank="1" showInputMessage="1" showErrorMessage="1" errorTitle="Ошибка" error="Допускается ввод не более 900 символов!" sqref="G90">
      <formula1>900</formula1>
    </dataValidation>
    <dataValidation type="textLength" operator="lessThanOrEqual" allowBlank="1" showInputMessage="1" showErrorMessage="1" errorTitle="Ошибка" error="Допускается ввод не более 900 символов!" sqref="G87">
      <formula1>900</formula1>
    </dataValidation>
    <dataValidation type="textLength" operator="lessThanOrEqual" allowBlank="1" showInputMessage="1" showErrorMessage="1" errorTitle="Ошибка" error="Допускается ввод не более 900 символов!" sqref="G84">
      <formula1>900</formula1>
    </dataValidation>
    <dataValidation type="textLength" operator="lessThanOrEqual" allowBlank="1" showInputMessage="1" showErrorMessage="1" errorTitle="Ошибка" error="Допускается ввод не более 900 символов!" sqref="G81">
      <formula1>900</formula1>
    </dataValidation>
    <dataValidation type="textLength" operator="lessThanOrEqual" allowBlank="1" showInputMessage="1" showErrorMessage="1" errorTitle="Ошибка" error="Допускается ввод не более 900 символов!" sqref="G78">
      <formula1>900</formula1>
    </dataValidation>
    <dataValidation type="textLength" operator="lessThanOrEqual" allowBlank="1" showInputMessage="1" showErrorMessage="1" errorTitle="Ошибка" error="Допускается ввод не более 900 символов!" sqref="G75">
      <formula1>900</formula1>
    </dataValidation>
    <dataValidation type="textLength" operator="lessThanOrEqual" allowBlank="1" showInputMessage="1" showErrorMessage="1" errorTitle="Ошибка" error="Допускается ввод не более 900 символов!" sqref="G72">
      <formula1>900</formula1>
    </dataValidation>
    <dataValidation type="textLength" operator="lessThanOrEqual" allowBlank="1" showInputMessage="1" showErrorMessage="1" errorTitle="Ошибка" error="Допускается ввод не более 900 символов!" sqref="G69">
      <formula1>900</formula1>
    </dataValidation>
    <dataValidation type="textLength" operator="lessThanOrEqual" allowBlank="1" showInputMessage="1" showErrorMessage="1" errorTitle="Ошибка" error="Допускается ввод не более 900 символов!" sqref="G66">
      <formula1>900</formula1>
    </dataValidation>
    <dataValidation type="textLength" operator="lessThanOrEqual" allowBlank="1" showInputMessage="1" showErrorMessage="1" errorTitle="Ошибка" error="Допускается ввод не более 900 символов!" sqref="G63">
      <formula1>900</formula1>
    </dataValidation>
    <dataValidation type="textLength" operator="lessThanOrEqual" allowBlank="1" showInputMessage="1" showErrorMessage="1" errorTitle="Ошибка" error="Допускается ввод не более 900 символов!" sqref="G60">
      <formula1>900</formula1>
    </dataValidation>
    <dataValidation type="textLength" operator="lessThanOrEqual" allowBlank="1" showInputMessage="1" showErrorMessage="1" errorTitle="Ошибка" error="Допускается ввод не более 900 символов!" sqref="G57">
      <formula1>900</formula1>
    </dataValidation>
    <dataValidation type="textLength" operator="lessThanOrEqual" allowBlank="1" showInputMessage="1" showErrorMessage="1" errorTitle="Ошибка" error="Допускается ввод не более 900 символов!" sqref="G54">
      <formula1>900</formula1>
    </dataValidation>
    <dataValidation type="textLength" operator="lessThanOrEqual" allowBlank="1" showInputMessage="1" showErrorMessage="1" errorTitle="Ошибка" error="Допускается ввод не более 900 символов!" sqref="G51">
      <formula1>900</formula1>
    </dataValidation>
    <dataValidation type="textLength" operator="lessThanOrEqual" allowBlank="1" showInputMessage="1" showErrorMessage="1" errorTitle="Ошибка" error="Допускается ввод не более 900 символов!" sqref="G48">
      <formula1>900</formula1>
    </dataValidation>
    <dataValidation type="textLength" operator="lessThanOrEqual" allowBlank="1" showInputMessage="1" showErrorMessage="1" errorTitle="Ошибка" error="Допускается ввод не более 900 символов!" sqref="G45">
      <formula1>900</formula1>
    </dataValidation>
    <dataValidation type="textLength" operator="lessThanOrEqual" allowBlank="1" showInputMessage="1" showErrorMessage="1" errorTitle="Ошибка" error="Допускается ввод не более 900 символов!" sqref="G42">
      <formula1>900</formula1>
    </dataValidation>
    <dataValidation type="textLength" operator="lessThanOrEqual" allowBlank="1" showInputMessage="1" showErrorMessage="1" errorTitle="Ошибка" error="Допускается ввод не более 900 символов!" sqref="G39">
      <formula1>900</formula1>
    </dataValidation>
    <dataValidation type="textLength" operator="lessThanOrEqual" allowBlank="1" showInputMessage="1" showErrorMessage="1" errorTitle="Ошибка" error="Допускается ввод не более 900 символов!" sqref="G36">
      <formula1>900</formula1>
    </dataValidation>
    <dataValidation type="textLength" operator="lessThanOrEqual" allowBlank="1" showInputMessage="1" showErrorMessage="1" errorTitle="Ошибка" error="Допускается ввод не более 900 символов!" sqref="G33">
      <formula1>900</formula1>
    </dataValidation>
    <dataValidation type="textLength" operator="lessThanOrEqual" allowBlank="1" showInputMessage="1" showErrorMessage="1" errorTitle="Ошибка" error="Допускается ввод не более 900 символов!" sqref="G30">
      <formula1>900</formula1>
    </dataValidation>
    <dataValidation type="textLength" operator="lessThanOrEqual" allowBlank="1" showInputMessage="1" showErrorMessage="1" errorTitle="Ошибка" error="Допускается ввод не более 900 символов!" sqref="G27">
      <formula1>900</formula1>
    </dataValidation>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C1FF2-F2E1-2959-E036-0.FA2A835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386</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652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653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785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786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738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739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661</v>
      </c>
      <c r="P6" s="2258"/>
      <c r="Q6" s="2258">
        <v>1</v>
      </c>
      <c r="R6" s="358"/>
      <c r="S6" s="1494">
        <f>$J6</f>
      </c>
      <c r="T6" s="287" t="s">
        <v>662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740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742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667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672</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673</v>
      </c>
      <c r="P20" s="1363"/>
      <c r="Q20" s="1443"/>
      <c r="R20" s="1443"/>
      <c r="S20" s="730"/>
      <c r="T20" s="1161" t="s">
        <v>674</v>
      </c>
      <c r="W20" s="1367"/>
      <c r="X20" s="1367"/>
      <c r="Y20" s="1367"/>
      <c r="Z20" s="1367"/>
      <c r="AA20" s="1367"/>
      <c r="AB20" s="1367"/>
      <c r="AD20" s="187" t="s">
        <v>675</v>
      </c>
      <c r="AF20" s="187" t="s">
        <v>676</v>
      </c>
      <c r="AG20" s="1161" t="s">
        <v>674</v>
      </c>
      <c r="AH20" s="1367"/>
      <c r="AI20" s="1367"/>
      <c r="AJ20" s="1367"/>
      <c r="AK20" s="1367"/>
      <c r="AL20" s="1367"/>
      <c r="AO20" s="187" t="s">
        <v>677</v>
      </c>
      <c r="AQ20" s="187" t="s">
        <v>676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682</v>
      </c>
      <c r="AG34" s="327"/>
      <c r="AH34" s="1636"/>
      <c r="AI34" s="1636"/>
      <c r="AJ34" s="1636"/>
      <c r="AK34" s="1636"/>
      <c r="AL34" s="1636"/>
      <c r="AM34" s="327"/>
      <c r="AN34" s="327"/>
      <c r="AO34" s="327"/>
      <c r="AP34" s="327"/>
      <c r="AQ34" s="279" t="s">
        <v>682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556</v>
      </c>
      <c r="AY36" s="1156">
        <v>14</v>
      </c>
    </row>
    <row customHeight="1" ht="14.699999999999998">
      <c r="Q37" s="377"/>
      <c r="R37" s="377"/>
      <c r="S37" s="2274" t="s">
        <v>87</v>
      </c>
      <c r="T37" s="2210" t="s">
        <v>683</v>
      </c>
      <c r="U37" s="302"/>
      <c r="V37" s="2275" t="s">
        <v>684</v>
      </c>
      <c r="W37" s="2292"/>
      <c r="X37" s="2292"/>
      <c r="Y37" s="2292"/>
      <c r="Z37" s="2292"/>
      <c r="AA37" s="2292"/>
      <c r="AB37" s="2292"/>
      <c r="AC37" s="2276"/>
      <c r="AD37" s="2276"/>
      <c r="AE37" s="2277"/>
      <c r="AF37" s="2278" t="s">
        <v>685</v>
      </c>
      <c r="AG37" s="2275" t="s">
        <v>684</v>
      </c>
      <c r="AH37" s="2276"/>
      <c r="AI37" s="2276"/>
      <c r="AJ37" s="2276"/>
      <c r="AK37" s="2276"/>
      <c r="AL37" s="2276"/>
      <c r="AM37" s="2276"/>
      <c r="AN37" s="2276"/>
      <c r="AO37" s="2276"/>
      <c r="AP37" s="2277"/>
      <c r="AQ37" s="2278" t="s">
        <v>686</v>
      </c>
      <c r="AR37" s="2281" t="s">
        <v>687</v>
      </c>
      <c r="AS37" s="2128"/>
      <c r="AY37" s="1156">
        <v>14</v>
      </c>
    </row>
    <row customHeight="1" ht="19.95">
      <c r="Q38" s="377"/>
      <c r="R38" s="377"/>
      <c r="S38" s="2274"/>
      <c r="T38" s="2210"/>
      <c r="U38" s="1032"/>
      <c r="V38" s="2367" t="s">
        <v>787</v>
      </c>
      <c r="W38" s="2366" t="s">
        <v>788</v>
      </c>
      <c r="X38" s="2366"/>
      <c r="Y38" s="2366"/>
      <c r="Z38" s="2366" t="s">
        <v>789</v>
      </c>
      <c r="AA38" s="2366"/>
      <c r="AB38" s="2366"/>
      <c r="AC38" s="2295" t="s">
        <v>691</v>
      </c>
      <c r="AD38" s="2314"/>
      <c r="AE38" s="2315"/>
      <c r="AF38" s="2279"/>
      <c r="AG38" s="2367" t="s">
        <v>787</v>
      </c>
      <c r="AH38" s="2366" t="s">
        <v>788</v>
      </c>
      <c r="AI38" s="2366"/>
      <c r="AJ38" s="2366"/>
      <c r="AK38" s="2366" t="s">
        <v>789</v>
      </c>
      <c r="AL38" s="2366"/>
      <c r="AM38" s="2366"/>
      <c r="AN38" s="2295" t="s">
        <v>691</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790</v>
      </c>
      <c r="X39" s="2366" t="s">
        <v>791</v>
      </c>
      <c r="Y39" s="2366"/>
      <c r="Z39" s="2366" t="s">
        <v>792</v>
      </c>
      <c r="AA39" s="2366" t="s">
        <v>791</v>
      </c>
      <c r="AB39" s="2366"/>
      <c r="AC39" s="2296"/>
      <c r="AD39" s="2316"/>
      <c r="AE39" s="2317"/>
      <c r="AF39" s="2279"/>
      <c r="AG39" s="2367"/>
      <c r="AH39" s="2366" t="s">
        <v>790</v>
      </c>
      <c r="AI39" s="2366" t="s">
        <v>791</v>
      </c>
      <c r="AJ39" s="2366"/>
      <c r="AK39" s="2366" t="s">
        <v>792</v>
      </c>
      <c r="AL39" s="2366" t="s">
        <v>791</v>
      </c>
      <c r="AM39" s="2366"/>
      <c r="AN39" s="2296"/>
      <c r="AO39" s="2316"/>
      <c r="AP39" s="2317"/>
      <c r="AQ39" s="2279"/>
      <c r="AR39" s="2282"/>
      <c r="AS39" s="2128"/>
      <c r="AT39" s="1637"/>
      <c r="AU39" s="1637"/>
      <c r="AV39" s="1637"/>
      <c r="AW39" s="1637"/>
      <c r="AX39" s="1637"/>
      <c r="AY39" s="1632">
        <v>19</v>
      </c>
    </row>
    <row customHeight="1" ht="61.949999999999996">
      <c r="A40" s="1371"/>
      <c r="B40" s="1371" t="s">
        <v>398</v>
      </c>
      <c r="C40" s="1371" t="s">
        <v>399</v>
      </c>
      <c r="D40" s="1371" t="s">
        <v>400</v>
      </c>
      <c r="E40" s="1365" t="s">
        <v>692</v>
      </c>
      <c r="F40" s="1365" t="s">
        <v>693</v>
      </c>
      <c r="G40" s="1365" t="s">
        <v>694</v>
      </c>
      <c r="H40" s="1365"/>
      <c r="I40" s="1365" t="s">
        <v>745</v>
      </c>
      <c r="J40" s="1365" t="s">
        <v>697</v>
      </c>
      <c r="K40" s="1365" t="s">
        <v>746</v>
      </c>
      <c r="L40" s="1365" t="s">
        <v>673</v>
      </c>
      <c r="Q40" s="377"/>
      <c r="R40" s="377"/>
      <c r="S40" s="2274"/>
      <c r="T40" s="2210"/>
      <c r="U40" s="303"/>
      <c r="V40" s="2367"/>
      <c r="W40" s="2366"/>
      <c r="X40" s="1984" t="s">
        <v>793</v>
      </c>
      <c r="Y40" s="1984" t="s">
        <v>794</v>
      </c>
      <c r="Z40" s="2366"/>
      <c r="AA40" s="1984" t="s">
        <v>795</v>
      </c>
      <c r="AB40" s="1984" t="s">
        <v>796</v>
      </c>
      <c r="AC40" s="1490" t="s">
        <v>701</v>
      </c>
      <c r="AD40" s="2271" t="s">
        <v>702</v>
      </c>
      <c r="AE40" s="2272"/>
      <c r="AF40" s="2280"/>
      <c r="AG40" s="2367"/>
      <c r="AH40" s="2366"/>
      <c r="AI40" s="1984" t="s">
        <v>793</v>
      </c>
      <c r="AJ40" s="1984" t="s">
        <v>794</v>
      </c>
      <c r="AK40" s="2366"/>
      <c r="AL40" s="1984" t="s">
        <v>795</v>
      </c>
      <c r="AM40" s="1984" t="s">
        <v>796</v>
      </c>
      <c r="AN40" s="1490" t="s">
        <v>701</v>
      </c>
      <c r="AO40" s="2271" t="s">
        <v>702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328</v>
      </c>
      <c r="T41" s="1256" t="s">
        <v>99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506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386</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506</v>
      </c>
      <c r="B43" s="1364" t="s">
        <v>507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652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653</v>
      </c>
      <c r="AU43" s="501"/>
      <c r="AV43" s="501" t="str">
        <f>IF(T43="","",T43)</f>
        <v>Территория действия тарифа</v>
      </c>
      <c r="AW43" s="501"/>
      <c r="AX43" s="501"/>
      <c r="AY43" s="1156">
        <v>23</v>
      </c>
    </row>
    <row customHeight="1" ht="24">
      <c r="A44" s="1364" t="s">
        <v>506</v>
      </c>
      <c r="B44" s="1364" t="s">
        <v>507</v>
      </c>
      <c r="C44" s="1364" t="s">
        <v>508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785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786</v>
      </c>
      <c r="AU44" s="501"/>
      <c r="AV44" s="501" t="str">
        <f>IF(T44="","",T44)</f>
        <v>Наименование централизованной системы горячего водоснабжения</v>
      </c>
      <c r="AW44" s="501"/>
      <c r="AX44" s="501"/>
      <c r="AY44" s="1156">
        <v>23</v>
      </c>
    </row>
    <row customHeight="1" ht="24">
      <c r="A45" s="1364" t="s">
        <v>506</v>
      </c>
      <c r="B45" s="1364" t="s">
        <v>507</v>
      </c>
      <c r="C45" s="1364" t="s">
        <v>508</v>
      </c>
      <c r="D45" s="1364" t="s">
        <v>797</v>
      </c>
      <c r="E45" s="2260"/>
      <c r="F45" s="2260"/>
      <c r="G45" s="2260"/>
      <c r="H45" s="2260"/>
      <c r="I45" s="2257" t="str">
        <f>S44&amp;".1"</f>
        <v>...1</v>
      </c>
      <c r="J45" s="1364"/>
      <c r="K45" s="1364"/>
      <c r="L45" s="1365"/>
      <c r="P45" s="2258">
        <v>1</v>
      </c>
      <c r="Q45" s="1482"/>
      <c r="R45" s="357"/>
      <c r="S45" s="1494" t="str">
        <f>$I45</f>
        <v>...1</v>
      </c>
      <c r="T45" s="286" t="s">
        <v>738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739</v>
      </c>
      <c r="AU45" s="501"/>
      <c r="AV45" s="501" t="str">
        <f>IF(T45="","",T45)</f>
        <v>Наименование признака дифференциации</v>
      </c>
      <c r="AW45" s="501"/>
      <c r="AX45" s="501"/>
      <c r="AY45" s="1156">
        <v>23</v>
      </c>
    </row>
    <row customHeight="1" ht="24">
      <c r="A46" s="1364" t="s">
        <v>506</v>
      </c>
      <c r="B46" s="1364" t="s">
        <v>507</v>
      </c>
      <c r="C46" s="1364" t="s">
        <v>508</v>
      </c>
      <c r="D46" s="1364" t="s">
        <v>797</v>
      </c>
      <c r="E46" s="2260"/>
      <c r="F46" s="2260"/>
      <c r="G46" s="2260"/>
      <c r="H46" s="2260"/>
      <c r="I46" s="2287"/>
      <c r="J46" s="2257" t="str">
        <f>I45&amp;".1"</f>
        <v>...1.1</v>
      </c>
      <c r="K46" s="1364"/>
      <c r="L46" s="1365" t="s">
        <v>661</v>
      </c>
      <c r="P46" s="2258"/>
      <c r="Q46" s="2258">
        <v>1</v>
      </c>
      <c r="R46" s="358"/>
      <c r="S46" s="1494" t="str">
        <f>$J46</f>
        <v>...1.1</v>
      </c>
      <c r="T46" s="287" t="s">
        <v>662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740</v>
      </c>
      <c r="AU46" s="501"/>
      <c r="AV46" s="501" t="str">
        <f>IF(T46="","",T46)</f>
        <v>Группа потребителей</v>
      </c>
      <c r="AW46" s="501"/>
      <c r="AX46" s="501"/>
      <c r="AY46" s="1156">
        <v>23</v>
      </c>
    </row>
    <row customHeight="1" ht="24">
      <c r="A47" s="1364" t="s">
        <v>506</v>
      </c>
      <c r="B47" s="1364" t="s">
        <v>507</v>
      </c>
      <c r="C47" s="1364" t="s">
        <v>508</v>
      </c>
      <c r="D47" s="1364" t="s">
        <v>797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506</v>
      </c>
      <c r="B48" s="1364" t="s">
        <v>507</v>
      </c>
      <c r="C48" s="1364" t="s">
        <v>508</v>
      </c>
      <c r="D48" s="1364" t="s">
        <v>797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506</v>
      </c>
      <c r="B49" s="1364" t="s">
        <v>507</v>
      </c>
      <c r="C49" s="1364" t="s">
        <v>508</v>
      </c>
      <c r="D49" s="1364" t="s">
        <v>797</v>
      </c>
      <c r="E49" s="2260"/>
      <c r="F49" s="2260"/>
      <c r="G49" s="2260"/>
      <c r="H49" s="2260"/>
      <c r="I49" s="2287"/>
      <c r="J49" s="2257"/>
      <c r="K49" s="1364"/>
      <c r="L49" s="1365"/>
      <c r="P49" s="2258"/>
      <c r="Q49" s="2258"/>
      <c r="R49" s="357"/>
      <c r="S49" s="1279"/>
      <c r="T49" s="288" t="s">
        <v>741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742</v>
      </c>
      <c r="AU49" s="501"/>
      <c r="AV49" s="501" t="str">
        <f>IF(T49="","",T49)</f>
        <v>Добавить значение признака дифференциации</v>
      </c>
      <c r="AW49" s="501"/>
      <c r="AX49" s="501"/>
      <c r="AY49" s="1156">
        <v>20</v>
      </c>
    </row>
    <row customHeight="1" ht="22.049999999999997">
      <c r="A50" s="1364" t="s">
        <v>506</v>
      </c>
      <c r="B50" s="1364" t="s">
        <v>507</v>
      </c>
      <c r="C50" s="1364" t="s">
        <v>508</v>
      </c>
      <c r="D50" s="1364" t="s">
        <v>797</v>
      </c>
      <c r="E50" s="2260"/>
      <c r="F50" s="2260"/>
      <c r="G50" s="2260"/>
      <c r="H50" s="2260"/>
      <c r="I50" s="2257"/>
      <c r="J50" s="1364"/>
      <c r="K50" s="1364"/>
      <c r="L50" s="1365"/>
      <c r="P50" s="2258"/>
      <c r="Q50" s="1482"/>
      <c r="R50" s="357"/>
      <c r="S50" s="1279"/>
      <c r="T50" s="366" t="s">
        <v>667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506</v>
      </c>
      <c r="B51" s="1364" t="s">
        <v>507</v>
      </c>
      <c r="C51" s="1364" t="s">
        <v>508</v>
      </c>
      <c r="D51" s="1364" t="s">
        <v>797</v>
      </c>
      <c r="E51" s="2260"/>
      <c r="F51" s="2260"/>
      <c r="G51" s="2260"/>
      <c r="H51" s="2259"/>
      <c r="I51" s="1364"/>
      <c r="J51" s="1364"/>
      <c r="K51" s="1364"/>
      <c r="L51" s="1365"/>
      <c r="M51" s="1366"/>
      <c r="N51" s="1366"/>
      <c r="O51" s="538"/>
      <c r="P51" s="361"/>
      <c r="Q51" s="376"/>
      <c r="R51" s="356"/>
      <c r="S51" s="1279"/>
      <c r="T51" s="373" t="s">
        <v>743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506</v>
      </c>
      <c r="B52" s="1344" t="s">
        <v>507</v>
      </c>
      <c r="C52" s="1315"/>
      <c r="D52" s="1315"/>
      <c r="E52" s="2260"/>
      <c r="F52" s="2259"/>
      <c r="G52" s="1315"/>
      <c r="H52" s="1315"/>
      <c r="I52" s="1315"/>
      <c r="J52" s="1315"/>
      <c r="K52" s="1315"/>
      <c r="L52" s="1495"/>
      <c r="M52" s="1322"/>
      <c r="N52" s="1322"/>
      <c r="P52" s="1317"/>
      <c r="Q52" s="1318"/>
      <c r="R52" s="1317"/>
      <c r="S52" s="1323"/>
      <c r="T52" s="1326" t="s">
        <v>670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506</v>
      </c>
      <c r="B53" s="1344"/>
      <c r="C53" s="1344"/>
      <c r="D53" s="1344"/>
      <c r="E53" s="2259"/>
      <c r="F53" s="1344"/>
      <c r="G53" s="1344"/>
      <c r="H53" s="1344"/>
      <c r="I53" s="1344"/>
      <c r="J53" s="1344"/>
      <c r="K53" s="1344"/>
      <c r="L53" s="1347"/>
      <c r="M53" s="1322"/>
      <c r="N53" s="1322"/>
      <c r="O53" s="519"/>
      <c r="P53" s="381"/>
      <c r="Q53" s="1345"/>
      <c r="R53" s="381"/>
      <c r="S53" s="1323"/>
      <c r="T53" s="1326" t="s">
        <v>671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703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35E1B-D333-57B6-533F-0.A101B11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386</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652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653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785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786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738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739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661</v>
      </c>
      <c r="P6" s="2258"/>
      <c r="Q6" s="2258">
        <v>1</v>
      </c>
      <c r="R6" s="358"/>
      <c r="S6" s="1494">
        <f>$J6</f>
      </c>
      <c r="T6" s="287" t="s">
        <v>662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740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741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742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667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743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670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671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672</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673</v>
      </c>
      <c r="P20" s="1363"/>
      <c r="Q20" s="1443"/>
      <c r="R20" s="1443"/>
      <c r="S20" s="730"/>
      <c r="T20" s="1161" t="s">
        <v>674</v>
      </c>
      <c r="W20" s="1367"/>
      <c r="X20" s="1367"/>
      <c r="Y20" s="1367"/>
      <c r="Z20" s="1367"/>
      <c r="AA20" s="1367"/>
      <c r="AD20" s="187" t="s">
        <v>675</v>
      </c>
      <c r="AF20" s="187" t="s">
        <v>676</v>
      </c>
      <c r="AG20" s="1161" t="s">
        <v>674</v>
      </c>
      <c r="AH20" s="1367"/>
      <c r="AI20" s="1367"/>
      <c r="AJ20" s="1367"/>
      <c r="AK20" s="1367"/>
      <c r="AL20" s="1367"/>
      <c r="AO20" s="187" t="s">
        <v>677</v>
      </c>
      <c r="AQ20" s="187" t="s">
        <v>676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ГУП "Белоблводоканал"</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678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679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680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681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682</v>
      </c>
      <c r="AG34" s="327"/>
      <c r="AH34" s="1636"/>
      <c r="AI34" s="1636"/>
      <c r="AJ34" s="1636"/>
      <c r="AK34" s="1636"/>
      <c r="AL34" s="1636"/>
      <c r="AM34" s="327"/>
      <c r="AN34" s="327"/>
      <c r="AO34" s="327"/>
      <c r="AP34" s="327"/>
      <c r="AQ34" s="279" t="s">
        <v>682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555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556</v>
      </c>
      <c r="AY36" s="1156">
        <v>14</v>
      </c>
    </row>
    <row customHeight="1" ht="14.699999999999998">
      <c r="Q37" s="377"/>
      <c r="R37" s="377"/>
      <c r="S37" s="2274" t="s">
        <v>87</v>
      </c>
      <c r="T37" s="2210" t="s">
        <v>683</v>
      </c>
      <c r="U37" s="302"/>
      <c r="V37" s="2275" t="s">
        <v>684</v>
      </c>
      <c r="W37" s="2276"/>
      <c r="X37" s="2276"/>
      <c r="Y37" s="2276"/>
      <c r="Z37" s="2276"/>
      <c r="AA37" s="2276"/>
      <c r="AB37" s="2276"/>
      <c r="AC37" s="2276"/>
      <c r="AD37" s="2276"/>
      <c r="AE37" s="2277"/>
      <c r="AF37" s="2278" t="s">
        <v>685</v>
      </c>
      <c r="AG37" s="2275" t="s">
        <v>684</v>
      </c>
      <c r="AH37" s="2276"/>
      <c r="AI37" s="2276"/>
      <c r="AJ37" s="2276"/>
      <c r="AK37" s="2276"/>
      <c r="AL37" s="2276"/>
      <c r="AM37" s="2276"/>
      <c r="AN37" s="2276"/>
      <c r="AO37" s="2276"/>
      <c r="AP37" s="2277"/>
      <c r="AQ37" s="2278" t="s">
        <v>686</v>
      </c>
      <c r="AR37" s="2281" t="s">
        <v>687</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787</v>
      </c>
      <c r="W38" s="2366" t="s">
        <v>788</v>
      </c>
      <c r="X38" s="2366"/>
      <c r="Y38" s="2366"/>
      <c r="Z38" s="2366" t="s">
        <v>789</v>
      </c>
      <c r="AA38" s="2366"/>
      <c r="AB38" s="2366"/>
      <c r="AC38" s="2295" t="s">
        <v>691</v>
      </c>
      <c r="AD38" s="2314"/>
      <c r="AE38" s="2315"/>
      <c r="AF38" s="2279"/>
      <c r="AG38" s="2367" t="s">
        <v>787</v>
      </c>
      <c r="AH38" s="2366" t="s">
        <v>788</v>
      </c>
      <c r="AI38" s="2366"/>
      <c r="AJ38" s="2366"/>
      <c r="AK38" s="2366" t="s">
        <v>789</v>
      </c>
      <c r="AL38" s="2366"/>
      <c r="AM38" s="2366"/>
      <c r="AN38" s="2295" t="s">
        <v>691</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790</v>
      </c>
      <c r="X39" s="2366" t="s">
        <v>791</v>
      </c>
      <c r="Y39" s="2366"/>
      <c r="Z39" s="2366" t="s">
        <v>792</v>
      </c>
      <c r="AA39" s="2366" t="s">
        <v>791</v>
      </c>
      <c r="AB39" s="2366"/>
      <c r="AC39" s="2296"/>
      <c r="AD39" s="2316"/>
      <c r="AE39" s="2317"/>
      <c r="AF39" s="2279"/>
      <c r="AG39" s="2367"/>
      <c r="AH39" s="2366" t="s">
        <v>790</v>
      </c>
      <c r="AI39" s="2366" t="s">
        <v>791</v>
      </c>
      <c r="AJ39" s="2366"/>
      <c r="AK39" s="2366" t="s">
        <v>792</v>
      </c>
      <c r="AL39" s="2366" t="s">
        <v>791</v>
      </c>
      <c r="AM39" s="2366"/>
      <c r="AN39" s="2296"/>
      <c r="AO39" s="2316"/>
      <c r="AP39" s="2317"/>
      <c r="AQ39" s="2279"/>
      <c r="AR39" s="2282"/>
      <c r="AS39" s="2128"/>
      <c r="AY39" s="1156">
        <v>19</v>
      </c>
    </row>
    <row customHeight="1" ht="61.949999999999996">
      <c r="A40" s="1371"/>
      <c r="B40" s="1371" t="s">
        <v>398</v>
      </c>
      <c r="C40" s="1371" t="s">
        <v>399</v>
      </c>
      <c r="D40" s="1371" t="s">
        <v>400</v>
      </c>
      <c r="E40" s="1365" t="s">
        <v>692</v>
      </c>
      <c r="F40" s="1365" t="s">
        <v>693</v>
      </c>
      <c r="G40" s="1365" t="s">
        <v>694</v>
      </c>
      <c r="H40" s="1365"/>
      <c r="I40" s="1365" t="s">
        <v>745</v>
      </c>
      <c r="J40" s="1365" t="s">
        <v>697</v>
      </c>
      <c r="K40" s="1365" t="s">
        <v>746</v>
      </c>
      <c r="L40" s="1365" t="s">
        <v>673</v>
      </c>
      <c r="Q40" s="377"/>
      <c r="R40" s="377"/>
      <c r="S40" s="2274"/>
      <c r="T40" s="2210"/>
      <c r="U40" s="303"/>
      <c r="V40" s="2367"/>
      <c r="W40" s="2366"/>
      <c r="X40" s="1984" t="s">
        <v>793</v>
      </c>
      <c r="Y40" s="1984" t="s">
        <v>794</v>
      </c>
      <c r="Z40" s="2366"/>
      <c r="AA40" s="1984" t="s">
        <v>795</v>
      </c>
      <c r="AB40" s="1984" t="s">
        <v>796</v>
      </c>
      <c r="AC40" s="1490" t="s">
        <v>701</v>
      </c>
      <c r="AD40" s="2271" t="s">
        <v>702</v>
      </c>
      <c r="AE40" s="2272"/>
      <c r="AF40" s="2280"/>
      <c r="AG40" s="2367"/>
      <c r="AH40" s="2366"/>
      <c r="AI40" s="1984" t="s">
        <v>793</v>
      </c>
      <c r="AJ40" s="1984" t="s">
        <v>794</v>
      </c>
      <c r="AK40" s="2366"/>
      <c r="AL40" s="1984" t="s">
        <v>795</v>
      </c>
      <c r="AM40" s="1984" t="s">
        <v>796</v>
      </c>
      <c r="AN40" s="1490" t="s">
        <v>701</v>
      </c>
      <c r="AO40" s="2271" t="s">
        <v>702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328</v>
      </c>
      <c r="T41" s="1256" t="s">
        <v>99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511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386</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511</v>
      </c>
      <c r="B43" s="1364" t="s">
        <v>512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652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653</v>
      </c>
      <c r="AU43" s="501"/>
      <c r="AV43" s="501" t="str">
        <f>IF(T43="","",T43)</f>
        <v>Территория действия тарифа</v>
      </c>
      <c r="AW43" s="501"/>
      <c r="AX43" s="501"/>
      <c r="AY43" s="1156">
        <v>23</v>
      </c>
    </row>
    <row customHeight="1" ht="24">
      <c r="A44" s="1364" t="s">
        <v>511</v>
      </c>
      <c r="B44" s="1364" t="s">
        <v>512</v>
      </c>
      <c r="C44" s="1364" t="s">
        <v>513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785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786</v>
      </c>
      <c r="AU44" s="501"/>
      <c r="AV44" s="501" t="str">
        <f>IF(T44="","",T44)</f>
        <v>Наименование централизованной системы горячего водоснабжения</v>
      </c>
      <c r="AW44" s="501"/>
      <c r="AX44" s="501"/>
      <c r="AY44" s="1156">
        <v>23</v>
      </c>
    </row>
    <row customHeight="1" ht="24">
      <c r="A45" s="1364" t="s">
        <v>511</v>
      </c>
      <c r="B45" s="1364" t="s">
        <v>512</v>
      </c>
      <c r="C45" s="1364" t="s">
        <v>513</v>
      </c>
      <c r="D45" s="1364" t="s">
        <v>798</v>
      </c>
      <c r="E45" s="2260"/>
      <c r="F45" s="2260"/>
      <c r="G45" s="2260"/>
      <c r="H45" s="2260"/>
      <c r="I45" s="2257" t="str">
        <f>S44&amp;".1"</f>
        <v>...1</v>
      </c>
      <c r="J45" s="1364"/>
      <c r="K45" s="1364"/>
      <c r="L45" s="1365"/>
      <c r="P45" s="2258">
        <v>1</v>
      </c>
      <c r="Q45" s="1482"/>
      <c r="R45" s="357"/>
      <c r="S45" s="1494" t="str">
        <f>$I45</f>
        <v>...1</v>
      </c>
      <c r="T45" s="286" t="s">
        <v>738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739</v>
      </c>
      <c r="AU45" s="501"/>
      <c r="AV45" s="501" t="str">
        <f>IF(T45="","",T45)</f>
        <v>Наименование признака дифференциации</v>
      </c>
      <c r="AW45" s="501"/>
      <c r="AX45" s="501"/>
      <c r="AY45" s="1156">
        <v>23</v>
      </c>
    </row>
    <row customHeight="1" ht="24">
      <c r="A46" s="1364" t="s">
        <v>511</v>
      </c>
      <c r="B46" s="1364" t="s">
        <v>512</v>
      </c>
      <c r="C46" s="1364" t="s">
        <v>513</v>
      </c>
      <c r="D46" s="1364" t="s">
        <v>798</v>
      </c>
      <c r="E46" s="2260"/>
      <c r="F46" s="2260"/>
      <c r="G46" s="2260"/>
      <c r="H46" s="2260"/>
      <c r="I46" s="2287"/>
      <c r="J46" s="2257" t="str">
        <f>I45&amp;".1"</f>
        <v>...1.1</v>
      </c>
      <c r="K46" s="1364"/>
      <c r="L46" s="1365" t="s">
        <v>661</v>
      </c>
      <c r="P46" s="2258"/>
      <c r="Q46" s="2258">
        <v>1</v>
      </c>
      <c r="R46" s="358"/>
      <c r="S46" s="1494" t="str">
        <f>$J46</f>
        <v>...1.1</v>
      </c>
      <c r="T46" s="287" t="s">
        <v>662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740</v>
      </c>
      <c r="AU46" s="501"/>
      <c r="AV46" s="501" t="str">
        <f>IF(T46="","",T46)</f>
        <v>Группа потребителей</v>
      </c>
      <c r="AW46" s="501"/>
      <c r="AX46" s="501"/>
      <c r="AY46" s="1156">
        <v>23</v>
      </c>
    </row>
    <row customHeight="1" ht="24">
      <c r="A47" s="1364" t="s">
        <v>511</v>
      </c>
      <c r="B47" s="1364" t="s">
        <v>512</v>
      </c>
      <c r="C47" s="1364" t="s">
        <v>513</v>
      </c>
      <c r="D47" s="1364" t="s">
        <v>798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511</v>
      </c>
      <c r="B48" s="1364" t="s">
        <v>512</v>
      </c>
      <c r="C48" s="1364" t="s">
        <v>513</v>
      </c>
      <c r="D48" s="1364" t="s">
        <v>798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511</v>
      </c>
      <c r="B49" s="1364" t="s">
        <v>512</v>
      </c>
      <c r="C49" s="1364" t="s">
        <v>513</v>
      </c>
      <c r="D49" s="1364" t="s">
        <v>798</v>
      </c>
      <c r="E49" s="2260"/>
      <c r="F49" s="2260"/>
      <c r="G49" s="2260"/>
      <c r="H49" s="2260"/>
      <c r="I49" s="2287"/>
      <c r="J49" s="2257"/>
      <c r="K49" s="1364"/>
      <c r="L49" s="1365"/>
      <c r="P49" s="2258"/>
      <c r="Q49" s="2258"/>
      <c r="R49" s="357"/>
      <c r="S49" s="1279"/>
      <c r="T49" s="288" t="s">
        <v>741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742</v>
      </c>
      <c r="AU49" s="501"/>
      <c r="AV49" s="501" t="str">
        <f>IF(T49="","",T49)</f>
        <v>Добавить значение признака дифференциации</v>
      </c>
      <c r="AW49" s="501"/>
      <c r="AX49" s="501"/>
      <c r="AY49" s="1156">
        <v>20</v>
      </c>
    </row>
    <row customHeight="1" ht="22.049999999999997">
      <c r="A50" s="1364" t="s">
        <v>511</v>
      </c>
      <c r="B50" s="1364" t="s">
        <v>512</v>
      </c>
      <c r="C50" s="1364" t="s">
        <v>513</v>
      </c>
      <c r="D50" s="1364" t="s">
        <v>798</v>
      </c>
      <c r="E50" s="2260"/>
      <c r="F50" s="2260"/>
      <c r="G50" s="2260"/>
      <c r="H50" s="2260"/>
      <c r="I50" s="2257"/>
      <c r="J50" s="1364"/>
      <c r="K50" s="1364"/>
      <c r="L50" s="1365"/>
      <c r="P50" s="2258"/>
      <c r="Q50" s="1482"/>
      <c r="R50" s="357"/>
      <c r="S50" s="1279"/>
      <c r="T50" s="366" t="s">
        <v>667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511</v>
      </c>
      <c r="B51" s="1364" t="s">
        <v>512</v>
      </c>
      <c r="C51" s="1364" t="s">
        <v>513</v>
      </c>
      <c r="D51" s="1364" t="s">
        <v>798</v>
      </c>
      <c r="E51" s="2260"/>
      <c r="F51" s="2260"/>
      <c r="G51" s="2260"/>
      <c r="H51" s="2259"/>
      <c r="I51" s="1364"/>
      <c r="J51" s="1364"/>
      <c r="K51" s="1364"/>
      <c r="L51" s="1365"/>
      <c r="M51" s="1366"/>
      <c r="N51" s="1366"/>
      <c r="O51" s="538"/>
      <c r="P51" s="361"/>
      <c r="Q51" s="376"/>
      <c r="R51" s="356"/>
      <c r="S51" s="1279"/>
      <c r="T51" s="373" t="s">
        <v>743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511</v>
      </c>
      <c r="B52" s="1344" t="s">
        <v>512</v>
      </c>
      <c r="C52" s="1315"/>
      <c r="D52" s="1315"/>
      <c r="E52" s="2260"/>
      <c r="F52" s="2259"/>
      <c r="G52" s="1315"/>
      <c r="H52" s="1315"/>
      <c r="I52" s="1315"/>
      <c r="J52" s="1315"/>
      <c r="K52" s="1315"/>
      <c r="L52" s="1495"/>
      <c r="M52" s="1322"/>
      <c r="N52" s="1322"/>
      <c r="P52" s="1317"/>
      <c r="Q52" s="1318"/>
      <c r="R52" s="1317"/>
      <c r="S52" s="1323"/>
      <c r="T52" s="1326" t="s">
        <v>670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511</v>
      </c>
      <c r="B53" s="1344"/>
      <c r="C53" s="1344"/>
      <c r="D53" s="1344"/>
      <c r="E53" s="2259"/>
      <c r="F53" s="1344"/>
      <c r="G53" s="1344"/>
      <c r="H53" s="1344"/>
      <c r="I53" s="1344"/>
      <c r="J53" s="1344"/>
      <c r="K53" s="1344"/>
      <c r="L53" s="1347"/>
      <c r="M53" s="1322"/>
      <c r="N53" s="1322"/>
      <c r="O53" s="519"/>
      <c r="P53" s="381"/>
      <c r="Q53" s="1345"/>
      <c r="R53" s="381"/>
      <c r="S53" s="1323"/>
      <c r="T53" s="1326" t="s">
        <v>671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703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B95AC-9C06-A188-D9D6-0.7D0DDE4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386</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652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653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785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786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657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658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756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757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758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759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760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723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670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671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672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673</v>
      </c>
      <c r="P24" s="1509"/>
      <c r="Q24" s="1511"/>
      <c r="R24" s="1511"/>
      <c r="AA24" s="1508" t="s">
        <v>675</v>
      </c>
      <c r="AC24" s="1508" t="s">
        <v>676</v>
      </c>
      <c r="AD24" s="1508" t="s">
        <v>724</v>
      </c>
      <c r="AH24" s="1508" t="s">
        <v>724</v>
      </c>
      <c r="AK24" s="1508" t="s">
        <v>761</v>
      </c>
      <c r="AL24" s="1508" t="s">
        <v>724</v>
      </c>
      <c r="AP24" s="1508" t="s">
        <v>724</v>
      </c>
      <c r="AY24" s="1508" t="s">
        <v>675</v>
      </c>
      <c r="BA24" s="1508" t="s">
        <v>676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ГУП "Белоблводоканал"</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678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679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678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679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682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682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555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556</v>
      </c>
      <c r="BI40" s="1156">
        <v>14</v>
      </c>
    </row>
    <row customHeight="1" ht="14.699999999999998">
      <c r="Q41" s="292"/>
      <c r="R41" s="377"/>
      <c r="S41" s="2274" t="s">
        <v>87</v>
      </c>
      <c r="T41" s="2210" t="s">
        <v>762</v>
      </c>
      <c r="U41" s="302"/>
      <c r="V41" s="2275" t="s">
        <v>684</v>
      </c>
      <c r="W41" s="2276"/>
      <c r="X41" s="2276"/>
      <c r="Y41" s="2276"/>
      <c r="Z41" s="2276"/>
      <c r="AA41" s="2276"/>
      <c r="AB41" s="2277"/>
      <c r="AC41" s="2278" t="s">
        <v>685</v>
      </c>
      <c r="AD41" s="2329" t="s">
        <v>763</v>
      </c>
      <c r="AE41" s="2292"/>
      <c r="AF41" s="2292"/>
      <c r="AG41" s="2330"/>
      <c r="AH41" s="2329" t="s">
        <v>764</v>
      </c>
      <c r="AI41" s="2292"/>
      <c r="AJ41" s="2292"/>
      <c r="AK41" s="2330"/>
      <c r="AL41" s="2329" t="s">
        <v>765</v>
      </c>
      <c r="AM41" s="2292"/>
      <c r="AN41" s="2292"/>
      <c r="AO41" s="2330"/>
      <c r="AP41" s="2329" t="s">
        <v>766</v>
      </c>
      <c r="AQ41" s="2292"/>
      <c r="AR41" s="2292"/>
      <c r="AS41" s="2330"/>
      <c r="AT41" s="2275" t="s">
        <v>684</v>
      </c>
      <c r="AU41" s="2276"/>
      <c r="AV41" s="2276"/>
      <c r="AW41" s="2276"/>
      <c r="AX41" s="2276"/>
      <c r="AY41" s="2276"/>
      <c r="AZ41" s="2277"/>
      <c r="BA41" s="2278" t="s">
        <v>685</v>
      </c>
      <c r="BB41" s="2281" t="s">
        <v>687</v>
      </c>
      <c r="BC41" s="2128"/>
      <c r="BI41" s="1156">
        <v>14</v>
      </c>
    </row>
    <row customHeight="1" ht="35.699999999999996">
      <c r="Q42" s="292"/>
      <c r="R42" s="377"/>
      <c r="S42" s="2274"/>
      <c r="T42" s="2210"/>
      <c r="U42" s="1032"/>
      <c r="V42" s="2193" t="s">
        <v>767</v>
      </c>
      <c r="W42" s="2194"/>
      <c r="X42" s="2193" t="s">
        <v>768</v>
      </c>
      <c r="Y42" s="2194"/>
      <c r="Z42" s="2295" t="s">
        <v>769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767</v>
      </c>
      <c r="AU42" s="2194"/>
      <c r="AV42" s="2193" t="s">
        <v>768</v>
      </c>
      <c r="AW42" s="2194"/>
      <c r="AX42" s="2295" t="s">
        <v>769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398</v>
      </c>
      <c r="C44" s="1371" t="s">
        <v>399</v>
      </c>
      <c r="D44" s="1371" t="s">
        <v>400</v>
      </c>
      <c r="E44" s="1365" t="s">
        <v>692</v>
      </c>
      <c r="F44" s="1365" t="s">
        <v>693</v>
      </c>
      <c r="G44" s="1365" t="s">
        <v>694</v>
      </c>
      <c r="H44" s="1365" t="s">
        <v>695</v>
      </c>
      <c r="I44" s="1365" t="s">
        <v>696</v>
      </c>
      <c r="J44" s="1365" t="s">
        <v>697</v>
      </c>
      <c r="K44" s="1365" t="s">
        <v>698</v>
      </c>
      <c r="L44" s="1365" t="s">
        <v>673</v>
      </c>
      <c r="Q44" s="292"/>
      <c r="R44" s="377"/>
      <c r="S44" s="2274"/>
      <c r="T44" s="2210"/>
      <c r="U44" s="303"/>
      <c r="V44" s="1480" t="s">
        <v>733</v>
      </c>
      <c r="W44" s="1480" t="s">
        <v>734</v>
      </c>
      <c r="X44" s="1480" t="s">
        <v>733</v>
      </c>
      <c r="Y44" s="1480" t="s">
        <v>734</v>
      </c>
      <c r="Z44" s="1490" t="s">
        <v>701</v>
      </c>
      <c r="AA44" s="2271" t="s">
        <v>702</v>
      </c>
      <c r="AB44" s="2272"/>
      <c r="AC44" s="2280"/>
      <c r="AD44" s="2334"/>
      <c r="AE44" s="2335"/>
      <c r="AF44" s="2335"/>
      <c r="AG44" s="2336"/>
      <c r="AH44" s="2334"/>
      <c r="AI44" s="2335"/>
      <c r="AJ44" s="2335"/>
      <c r="AK44" s="2336"/>
      <c r="AL44" s="2334"/>
      <c r="AM44" s="2335"/>
      <c r="AN44" s="2335"/>
      <c r="AO44" s="2336"/>
      <c r="AP44" s="2334"/>
      <c r="AQ44" s="2335"/>
      <c r="AR44" s="2335"/>
      <c r="AS44" s="2336"/>
      <c r="AT44" s="1480" t="s">
        <v>733</v>
      </c>
      <c r="AU44" s="1480" t="s">
        <v>734</v>
      </c>
      <c r="AV44" s="1480" t="s">
        <v>733</v>
      </c>
      <c r="AW44" s="1480" t="s">
        <v>734</v>
      </c>
      <c r="AX44" s="1490" t="s">
        <v>701</v>
      </c>
      <c r="AY44" s="2271" t="s">
        <v>702</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328</v>
      </c>
      <c r="T45" s="1256" t="s">
        <v>99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516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386</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516</v>
      </c>
      <c r="B47" s="1364" t="s">
        <v>517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652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653</v>
      </c>
      <c r="BE47" s="501"/>
      <c r="BF47" s="501" t="str">
        <f>IF(T47="","",T47)</f>
        <v>Территория действия тарифа</v>
      </c>
      <c r="BG47" s="501"/>
      <c r="BH47" s="501"/>
      <c r="BI47" s="1156">
        <v>21</v>
      </c>
    </row>
    <row customHeight="1" ht="35.699999999999996">
      <c r="A48" s="1364" t="s">
        <v>516</v>
      </c>
      <c r="B48" s="1364" t="s">
        <v>517</v>
      </c>
      <c r="C48" s="1364" t="s">
        <v>518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785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786</v>
      </c>
      <c r="BE48" s="501"/>
      <c r="BF48" s="501" t="str">
        <f>IF(T48="","",T48)</f>
        <v>Наименование централизованной системы горячего водоснабжения</v>
      </c>
      <c r="BG48" s="501"/>
      <c r="BH48" s="501"/>
      <c r="BI48" s="1156">
        <v>34</v>
      </c>
    </row>
    <row s="1643" customFormat="1" customHeight="1" ht="0">
      <c r="A49" s="1344" t="s">
        <v>516</v>
      </c>
      <c r="B49" s="1344" t="s">
        <v>517</v>
      </c>
      <c r="C49" s="1344" t="s">
        <v>518</v>
      </c>
      <c r="D49" s="1344" t="s">
        <v>799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657</v>
      </c>
      <c r="BE49" s="501"/>
      <c r="BF49" s="501" t="str">
        <f>IF(T49="","",T49)</f>
        <v/>
      </c>
      <c r="BG49" s="501"/>
      <c r="BH49" s="501"/>
      <c r="BI49" s="512">
        <v>0</v>
      </c>
    </row>
    <row s="1643" customFormat="1" customHeight="1" ht="0">
      <c r="A50" s="1344" t="s">
        <v>516</v>
      </c>
      <c r="B50" s="1344" t="s">
        <v>517</v>
      </c>
      <c r="C50" s="1344" t="s">
        <v>518</v>
      </c>
      <c r="D50" s="1344" t="s">
        <v>799</v>
      </c>
      <c r="E50" s="2260"/>
      <c r="F50" s="2260"/>
      <c r="G50" s="2260"/>
      <c r="H50" s="2260"/>
      <c r="I50" s="2257" t="str">
        <f>S49&amp;".1"</f>
        <v>.1</v>
      </c>
      <c r="J50" s="1344"/>
      <c r="K50" s="1344"/>
      <c r="L50" s="1347" t="s">
        <v>658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516</v>
      </c>
      <c r="B51" s="1344" t="s">
        <v>517</v>
      </c>
      <c r="C51" s="1344" t="s">
        <v>518</v>
      </c>
      <c r="D51" s="1344" t="s">
        <v>799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516</v>
      </c>
      <c r="B52" s="1364" t="s">
        <v>517</v>
      </c>
      <c r="C52" s="1364" t="s">
        <v>518</v>
      </c>
      <c r="D52" s="1364" t="s">
        <v>799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756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757</v>
      </c>
      <c r="AT53" s="1394"/>
      <c r="AU53" s="1497"/>
      <c r="AV53" s="1394"/>
      <c r="AW53" s="1497"/>
      <c r="AX53" s="1394"/>
      <c r="AY53" s="1394"/>
      <c r="AZ53" s="1394"/>
      <c r="BA53" s="1394"/>
      <c r="BB53" s="1398"/>
      <c r="BC53" s="2255"/>
      <c r="BE53" s="501"/>
      <c r="BF53" s="501"/>
      <c r="BG53" s="501"/>
      <c r="BH53" s="501"/>
      <c r="BI53" s="1156">
        <v>11</v>
      </c>
    </row>
    <row customHeight="1" ht="11.549999999999999">
      <c r="A54" s="1364" t="s">
        <v>516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758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516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759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516</v>
      </c>
      <c r="B56" s="1364" t="s">
        <v>517</v>
      </c>
      <c r="C56" s="1364" t="s">
        <v>518</v>
      </c>
      <c r="D56" s="1364" t="s">
        <v>799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760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516</v>
      </c>
      <c r="B57" s="1364" t="s">
        <v>517</v>
      </c>
      <c r="C57" s="1364" t="s">
        <v>518</v>
      </c>
      <c r="D57" s="1364" t="s">
        <v>799</v>
      </c>
      <c r="E57" s="2260"/>
      <c r="F57" s="2260"/>
      <c r="G57" s="2260"/>
      <c r="H57" s="2260"/>
      <c r="I57" s="2287"/>
      <c r="J57" s="2257"/>
      <c r="K57" s="1364"/>
      <c r="L57" s="1365"/>
      <c r="P57" s="2258"/>
      <c r="Q57" s="2258"/>
      <c r="R57" s="357"/>
      <c r="S57" s="1279"/>
      <c r="T57" s="288" t="s">
        <v>723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516</v>
      </c>
      <c r="B58" s="1344" t="s">
        <v>517</v>
      </c>
      <c r="C58" s="1344" t="s">
        <v>518</v>
      </c>
      <c r="D58" s="1344" t="s">
        <v>799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516</v>
      </c>
      <c r="B59" s="1344" t="s">
        <v>517</v>
      </c>
      <c r="C59" s="1344" t="s">
        <v>518</v>
      </c>
      <c r="D59" s="1344" t="s">
        <v>799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516</v>
      </c>
      <c r="B60" s="1344" t="s">
        <v>517</v>
      </c>
      <c r="C60" s="1344" t="s">
        <v>518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516</v>
      </c>
      <c r="B61" s="1344" t="s">
        <v>517</v>
      </c>
      <c r="C61" s="1315"/>
      <c r="D61" s="1315"/>
      <c r="E61" s="2260"/>
      <c r="F61" s="2259"/>
      <c r="G61" s="1315"/>
      <c r="H61" s="1315"/>
      <c r="I61" s="1315"/>
      <c r="J61" s="1315"/>
      <c r="K61" s="1315"/>
      <c r="L61" s="1495"/>
      <c r="M61" s="1322"/>
      <c r="N61" s="1322"/>
      <c r="P61" s="1317"/>
      <c r="Q61" s="1318"/>
      <c r="R61" s="1317"/>
      <c r="S61" s="1323"/>
      <c r="T61" s="1326" t="s">
        <v>670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516</v>
      </c>
      <c r="B62" s="1344"/>
      <c r="C62" s="1344"/>
      <c r="D62" s="1344"/>
      <c r="E62" s="2259"/>
      <c r="F62" s="1344"/>
      <c r="G62" s="1344"/>
      <c r="H62" s="1344"/>
      <c r="I62" s="1344"/>
      <c r="J62" s="1344"/>
      <c r="K62" s="1344"/>
      <c r="L62" s="1347"/>
      <c r="M62" s="1322"/>
      <c r="N62" s="1322"/>
      <c r="O62" s="519"/>
      <c r="P62" s="381"/>
      <c r="Q62" s="1345"/>
      <c r="R62" s="381"/>
      <c r="S62" s="1323"/>
      <c r="T62" s="1326" t="s">
        <v>671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703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CEDD-B29D-A14E-169E-0.8DF4445E}" mc:Ignorable="x14ac xr xr2 xr3">
  <sheetPr>
    <tabColor theme="9" tint="-0.25"/>
  </sheetPr>
  <dimension ref="A1:BZ303"/>
  <sheetViews>
    <sheetView topLeftCell="A1" showGridLines="0" zoomScale="90" workbookViewId="0">
      <selection activeCell="BC24" sqref="BC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55" style="1636" width="40.7109375" customWidth="1"/>
    <col min="56" max="56" style="1636" width="102.00390625" customWidth="1"/>
    <col min="57" max="57" style="1367" width="9.00390625" customWidth="1"/>
    <col min="58" max="58" style="1643" width="5.00390625" customWidth="1"/>
    <col min="59" max="59" style="1643" width="3.00390625" customWidth="1"/>
    <col min="60" max="63" style="1367" width="3.00390625" customWidth="1"/>
    <col min="64" max="64" style="1643" width="10.00390625" customWidth="1"/>
    <col min="65" max="65" style="1367" width="34.00390625" customWidth="1"/>
    <col min="66" max="66" style="1367" width="9.00390625" customWidth="1"/>
    <col min="67" max="67" style="737" width="8.00390625" customWidth="1"/>
    <col min="68" max="72" style="1367" width="8.00390625" customWidth="1"/>
    <col min="73" max="77" style="1633" width="8.00390625" customWidth="1"/>
    <col min="78" max="78" style="1636" width="9.140625" hidden="1"/>
  </cols>
  <sheetData>
    <row customHeight="1" ht="22.5" hidden="1">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c r="AO1" s="1636"/>
      <c r="AP1" s="1636"/>
      <c r="AQ1" s="1636"/>
      <c r="AR1" s="1636"/>
      <c r="AS1" s="1636"/>
      <c r="AT1" s="1636"/>
      <c r="AU1" s="1636"/>
      <c r="AV1" s="1636"/>
      <c r="AW1" s="1636"/>
      <c r="AX1" s="1636"/>
      <c r="AY1" s="1636"/>
      <c r="AZ1" s="1636"/>
      <c r="BA1" s="1636"/>
      <c r="BB1" s="1636"/>
      <c r="BC1" s="1636"/>
      <c r="BZ1" s="1632" t="s">
        <v>14</v>
      </c>
    </row>
    <row customHeight="1" ht="23.25" hidden="1">
      <c r="B2" s="2100"/>
      <c r="C2" s="1168" t="s">
        <v>800</v>
      </c>
      <c r="D2" s="1639"/>
      <c r="E2" s="547">
        <f>B2</f>
        <v>0</v>
      </c>
      <c r="F2" s="548"/>
      <c r="G2" s="1647" t="s">
        <v>801</v>
      </c>
      <c r="H2" s="1647" t="s">
        <v>801</v>
      </c>
      <c r="I2" s="1647" t="s">
        <v>801</v>
      </c>
      <c r="J2" s="2313" t="s">
        <v>801</v>
      </c>
      <c r="K2" s="2313" t="s">
        <v>801</v>
      </c>
      <c r="L2" s="2313" t="s">
        <v>801</v>
      </c>
      <c r="M2" s="2313" t="s">
        <v>801</v>
      </c>
      <c r="N2" s="2313" t="s">
        <v>801</v>
      </c>
      <c r="O2" s="2313" t="s">
        <v>801</v>
      </c>
      <c r="P2" s="2313" t="s">
        <v>801</v>
      </c>
      <c r="Q2" s="2313" t="s">
        <v>801</v>
      </c>
      <c r="R2" s="2313" t="s">
        <v>801</v>
      </c>
      <c r="S2" s="2313" t="s">
        <v>801</v>
      </c>
      <c r="T2" s="2313" t="s">
        <v>801</v>
      </c>
      <c r="U2" s="2313" t="s">
        <v>801</v>
      </c>
      <c r="V2" s="2313" t="s">
        <v>801</v>
      </c>
      <c r="W2" s="2313" t="s">
        <v>801</v>
      </c>
      <c r="X2" s="2313" t="s">
        <v>801</v>
      </c>
      <c r="Y2" s="2313" t="s">
        <v>801</v>
      </c>
      <c r="Z2" s="2313" t="s">
        <v>801</v>
      </c>
      <c r="AA2" s="2313" t="s">
        <v>801</v>
      </c>
      <c r="AB2" s="2313" t="s">
        <v>801</v>
      </c>
      <c r="AC2" s="2313" t="s">
        <v>801</v>
      </c>
      <c r="AD2" s="2313" t="s">
        <v>801</v>
      </c>
      <c r="AE2" s="2313" t="s">
        <v>801</v>
      </c>
      <c r="AF2" s="2313" t="s">
        <v>801</v>
      </c>
      <c r="AG2" s="2313" t="s">
        <v>801</v>
      </c>
      <c r="AH2" s="2313" t="s">
        <v>801</v>
      </c>
      <c r="AI2" s="2313" t="s">
        <v>801</v>
      </c>
      <c r="AJ2" s="2313" t="s">
        <v>801</v>
      </c>
      <c r="AK2" s="2313" t="s">
        <v>801</v>
      </c>
      <c r="AL2" s="2313" t="s">
        <v>801</v>
      </c>
      <c r="AM2" s="2313" t="s">
        <v>801</v>
      </c>
      <c r="AN2" s="2313" t="s">
        <v>801</v>
      </c>
      <c r="AO2" s="2313" t="s">
        <v>801</v>
      </c>
      <c r="AP2" s="2313" t="s">
        <v>801</v>
      </c>
      <c r="AQ2" s="2313" t="s">
        <v>801</v>
      </c>
      <c r="AR2" s="2313" t="s">
        <v>801</v>
      </c>
      <c r="AS2" s="2313" t="s">
        <v>801</v>
      </c>
      <c r="AT2" s="2313" t="s">
        <v>801</v>
      </c>
      <c r="AU2" s="2313" t="s">
        <v>801</v>
      </c>
      <c r="AV2" s="2313" t="s">
        <v>801</v>
      </c>
      <c r="AW2" s="2313" t="s">
        <v>801</v>
      </c>
      <c r="AX2" s="2313" t="s">
        <v>801</v>
      </c>
      <c r="AY2" s="2313" t="s">
        <v>801</v>
      </c>
      <c r="AZ2" s="2313" t="s">
        <v>801</v>
      </c>
      <c r="BA2" s="2313" t="s">
        <v>801</v>
      </c>
      <c r="BB2" s="2313" t="s">
        <v>801</v>
      </c>
      <c r="BC2" s="2313" t="s">
        <v>801</v>
      </c>
      <c r="BD2" s="290" t="s">
        <v>802</v>
      </c>
      <c r="BE2" s="544"/>
      <c r="BZ2" s="1632">
        <v>0</v>
      </c>
    </row>
    <row s="1643" customFormat="1" customHeight="1" ht="0.75" hidden="1">
      <c r="B3" s="2100"/>
      <c r="C3" s="1168"/>
      <c r="D3" s="549"/>
      <c r="E3" s="550"/>
      <c r="F3" s="551" t="s">
        <v>803</v>
      </c>
      <c r="G3" s="552"/>
      <c r="H3" s="552">
        <f>H4*H5+H7</f>
        <v>0</v>
      </c>
      <c r="I3" s="552">
        <f>I4*I5+I6</f>
        <v>0</v>
      </c>
      <c r="J3" s="1374">
        <f>J4*J5+J7</f>
        <v>0</v>
      </c>
      <c r="K3" s="1374">
        <f>K4*K5+K7</f>
        <v>0</v>
      </c>
      <c r="L3" s="1374">
        <f>L4*L5+L7</f>
        <v>0</v>
      </c>
      <c r="M3" s="1374">
        <f>M4*M5+M7</f>
        <v>0</v>
      </c>
      <c r="N3" s="1374">
        <f>N4*N5+N7</f>
        <v>0</v>
      </c>
      <c r="O3" s="1374">
        <f>O4*O5+O7</f>
        <v>0</v>
      </c>
      <c r="P3" s="1374">
        <f>P4*P5+P7</f>
        <v>0</v>
      </c>
      <c r="Q3" s="1374">
        <f>Q4*Q5+Q7</f>
        <v>0</v>
      </c>
      <c r="R3" s="1374">
        <f>R4*R5+R7</f>
        <v>0</v>
      </c>
      <c r="S3" s="1374">
        <f>S4*S5+S7</f>
        <v>0</v>
      </c>
      <c r="T3" s="1374">
        <f>T4*T5+T7</f>
        <v>0</v>
      </c>
      <c r="U3" s="1374">
        <f>U4*U5+U7</f>
        <v>0</v>
      </c>
      <c r="V3" s="1374">
        <f>V4*V5+V7</f>
        <v>0</v>
      </c>
      <c r="W3" s="1374">
        <f>W4*W5+W7</f>
        <v>0</v>
      </c>
      <c r="X3" s="1374">
        <f>X4*X5+X7</f>
        <v>0</v>
      </c>
      <c r="Y3" s="1374">
        <f>Y4*Y5+Y7</f>
        <v>0</v>
      </c>
      <c r="Z3" s="1374">
        <f>Z4*Z5+Z7</f>
        <v>0</v>
      </c>
      <c r="AA3" s="1374">
        <f>AA4*AA5+AA7</f>
        <v>0</v>
      </c>
      <c r="AB3" s="1374">
        <f>AB4*AB5+AB7</f>
        <v>0</v>
      </c>
      <c r="AC3" s="1374">
        <f>AC4*AC5+AC7</f>
        <v>0</v>
      </c>
      <c r="AD3" s="1374">
        <f>AD4*AD5+AD7</f>
        <v>0</v>
      </c>
      <c r="AE3" s="1374">
        <f>AE4*AE5+AE7</f>
        <v>0</v>
      </c>
      <c r="AF3" s="1374">
        <f>AF4*AF5+AF7</f>
        <v>0</v>
      </c>
      <c r="AG3" s="1374">
        <f>AG4*AG5+AG7</f>
        <v>0</v>
      </c>
      <c r="AH3" s="1374">
        <f>AH4*AH5+AH7</f>
        <v>0</v>
      </c>
      <c r="AI3" s="1374">
        <f>AI4*AI5+AI7</f>
        <v>0</v>
      </c>
      <c r="AJ3" s="1374">
        <f>AJ4*AJ5+AJ7</f>
        <v>0</v>
      </c>
      <c r="AK3" s="1374">
        <f>AK4*AK5+AK7</f>
        <v>0</v>
      </c>
      <c r="AL3" s="1374">
        <f>AL4*AL5+AL7</f>
        <v>0</v>
      </c>
      <c r="AM3" s="1374">
        <f>AM4*AM5+AM7</f>
        <v>0</v>
      </c>
      <c r="AN3" s="1374">
        <f>AN4*AN5+AN7</f>
        <v>0</v>
      </c>
      <c r="AO3" s="1374">
        <f>AO4*AO5+AO7</f>
        <v>0</v>
      </c>
      <c r="AP3" s="1374">
        <f>AP4*AP5+AP7</f>
        <v>0</v>
      </c>
      <c r="AQ3" s="1374">
        <f>AQ4*AQ5+AQ7</f>
        <v>0</v>
      </c>
      <c r="AR3" s="1374">
        <f>AR4*AR5+AR7</f>
        <v>0</v>
      </c>
      <c r="AS3" s="1374">
        <f>AS4*AS5+AS7</f>
        <v>0</v>
      </c>
      <c r="AT3" s="1374">
        <f>AT4*AT5+AT7</f>
        <v>0</v>
      </c>
      <c r="AU3" s="1374">
        <f>AU4*AU5+AU7</f>
        <v>0</v>
      </c>
      <c r="AV3" s="1374">
        <f>AV4*AV5+AV7</f>
        <v>0</v>
      </c>
      <c r="AW3" s="1374">
        <f>AW4*AW5+AW7</f>
        <v>0</v>
      </c>
      <c r="AX3" s="1374">
        <f>AX4*AX5+AX7</f>
        <v>0</v>
      </c>
      <c r="AY3" s="1374">
        <f>AY4*AY5+AY7</f>
        <v>0</v>
      </c>
      <c r="AZ3" s="1374">
        <f>AZ4*AZ5+AZ7</f>
        <v>0</v>
      </c>
      <c r="BA3" s="1374">
        <f>BA4*BA5+BA7</f>
        <v>0</v>
      </c>
      <c r="BB3" s="1374">
        <f>BB4*BB5+BB7</f>
        <v>0</v>
      </c>
      <c r="BC3" s="1374">
        <f>BC4*BC5+BC7</f>
        <v>0</v>
      </c>
      <c r="BD3" s="553"/>
      <c r="BZ3" s="1637">
        <v>0</v>
      </c>
    </row>
    <row customHeight="1" ht="23.25" hidden="1">
      <c r="B4" s="2100"/>
      <c r="C4" s="1168"/>
      <c r="D4" s="1639"/>
      <c r="E4" s="547" t="str">
        <f>B2&amp;".1"</f>
        <v>.1</v>
      </c>
      <c r="F4" s="554" t="s">
        <v>804</v>
      </c>
      <c r="G4" s="555"/>
      <c r="H4" s="542"/>
      <c r="I4" s="54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752"/>
      <c r="AM4" s="752"/>
      <c r="AN4" s="752"/>
      <c r="AO4" s="752"/>
      <c r="AP4" s="752"/>
      <c r="AQ4" s="752"/>
      <c r="AR4" s="752"/>
      <c r="AS4" s="752"/>
      <c r="AT4" s="752"/>
      <c r="AU4" s="752"/>
      <c r="AV4" s="752"/>
      <c r="AW4" s="752"/>
      <c r="AX4" s="752"/>
      <c r="AY4" s="752"/>
      <c r="AZ4" s="752"/>
      <c r="BA4" s="752"/>
      <c r="BB4" s="752"/>
      <c r="BC4" s="752"/>
      <c r="BD4" s="290" t="s">
        <v>805</v>
      </c>
      <c r="BE4" s="544"/>
      <c r="BZ4" s="1632">
        <v>0</v>
      </c>
    </row>
    <row customHeight="1" ht="18.75" hidden="1">
      <c r="B5" s="2100"/>
      <c r="C5" s="1168"/>
      <c r="D5" s="1639"/>
      <c r="E5" s="547" t="str">
        <f>B2&amp;".2"</f>
        <v>.2</v>
      </c>
      <c r="F5" s="554" t="s">
        <v>806</v>
      </c>
      <c r="G5" s="1647" t="s">
        <v>807</v>
      </c>
      <c r="H5" s="542"/>
      <c r="I5" s="54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2"/>
      <c r="AL5" s="752"/>
      <c r="AM5" s="752"/>
      <c r="AN5" s="752"/>
      <c r="AO5" s="752"/>
      <c r="AP5" s="752"/>
      <c r="AQ5" s="752"/>
      <c r="AR5" s="752"/>
      <c r="AS5" s="752"/>
      <c r="AT5" s="752"/>
      <c r="AU5" s="752"/>
      <c r="AV5" s="752"/>
      <c r="AW5" s="752"/>
      <c r="AX5" s="752"/>
      <c r="AY5" s="752"/>
      <c r="AZ5" s="752"/>
      <c r="BA5" s="752"/>
      <c r="BB5" s="752"/>
      <c r="BC5" s="752"/>
      <c r="BD5" s="290"/>
      <c r="BE5" s="544"/>
      <c r="BZ5" s="1632">
        <v>0</v>
      </c>
    </row>
    <row customHeight="1" ht="18.75" hidden="1">
      <c r="B6" s="2100"/>
      <c r="C6" s="1168"/>
      <c r="D6" s="1639"/>
      <c r="E6" s="547" t="str">
        <f>B2&amp;".3"</f>
        <v>.3</v>
      </c>
      <c r="F6" s="554" t="s">
        <v>808</v>
      </c>
      <c r="G6" s="1647" t="s">
        <v>807</v>
      </c>
      <c r="H6" s="542"/>
      <c r="I6" s="54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2"/>
      <c r="AL6" s="752"/>
      <c r="AM6" s="752"/>
      <c r="AN6" s="752"/>
      <c r="AO6" s="752"/>
      <c r="AP6" s="752"/>
      <c r="AQ6" s="752"/>
      <c r="AR6" s="752"/>
      <c r="AS6" s="752"/>
      <c r="AT6" s="752"/>
      <c r="AU6" s="752"/>
      <c r="AV6" s="752"/>
      <c r="AW6" s="752"/>
      <c r="AX6" s="752"/>
      <c r="AY6" s="752"/>
      <c r="AZ6" s="752"/>
      <c r="BA6" s="752"/>
      <c r="BB6" s="752"/>
      <c r="BC6" s="752"/>
      <c r="BD6" s="290"/>
      <c r="BE6" s="544"/>
      <c r="BZ6" s="1632">
        <v>0</v>
      </c>
    </row>
    <row customHeight="1" ht="18.75" hidden="1">
      <c r="B7" s="2100"/>
      <c r="C7" s="1168"/>
      <c r="D7" s="1639"/>
      <c r="E7" s="547" t="str">
        <f>B2&amp;".4"</f>
        <v>.4</v>
      </c>
      <c r="F7" s="554" t="s">
        <v>809</v>
      </c>
      <c r="G7" s="1647" t="s">
        <v>801</v>
      </c>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556"/>
      <c r="AL7" s="556"/>
      <c r="AM7" s="556"/>
      <c r="AN7" s="556"/>
      <c r="AO7" s="556"/>
      <c r="AP7" s="556"/>
      <c r="AQ7" s="556"/>
      <c r="AR7" s="556"/>
      <c r="AS7" s="556"/>
      <c r="AT7" s="556"/>
      <c r="AU7" s="556"/>
      <c r="AV7" s="556"/>
      <c r="AW7" s="556"/>
      <c r="AX7" s="556"/>
      <c r="AY7" s="556"/>
      <c r="AZ7" s="556"/>
      <c r="BA7" s="556"/>
      <c r="BB7" s="556"/>
      <c r="BC7" s="556"/>
      <c r="BD7" s="290"/>
      <c r="BE7" s="544"/>
      <c r="BZ7" s="1632">
        <v>0</v>
      </c>
    </row>
    <row s="1367" customFormat="1" customHeight="1" ht="11.25" hidden="1">
      <c r="A8" s="988"/>
      <c r="C8" s="1637"/>
      <c r="D8" s="538"/>
      <c r="H8" s="1161">
        <v>4</v>
      </c>
      <c r="I8" s="1161">
        <v>4</v>
      </c>
      <c r="J8" s="1367">
        <v>4</v>
      </c>
      <c r="K8" s="1367">
        <v>4</v>
      </c>
      <c r="L8" s="1367">
        <v>4</v>
      </c>
      <c r="M8" s="1367">
        <v>4</v>
      </c>
      <c r="N8" s="1367">
        <v>4</v>
      </c>
      <c r="O8" s="1367">
        <v>4</v>
      </c>
      <c r="P8" s="1367">
        <v>4</v>
      </c>
      <c r="Q8" s="1367">
        <v>4</v>
      </c>
      <c r="R8" s="1367">
        <v>4</v>
      </c>
      <c r="S8" s="1367">
        <v>4</v>
      </c>
      <c r="T8" s="1367">
        <v>4</v>
      </c>
      <c r="U8" s="1367">
        <v>4</v>
      </c>
      <c r="V8" s="1367">
        <v>4</v>
      </c>
      <c r="W8" s="1367">
        <v>4</v>
      </c>
      <c r="X8" s="1367">
        <v>4</v>
      </c>
      <c r="Y8" s="1367">
        <v>4</v>
      </c>
      <c r="Z8" s="1367">
        <v>4</v>
      </c>
      <c r="AA8" s="1367">
        <v>4</v>
      </c>
      <c r="AB8" s="1367">
        <v>4</v>
      </c>
      <c r="AC8" s="1367">
        <v>4</v>
      </c>
      <c r="AD8" s="1367">
        <v>4</v>
      </c>
      <c r="AE8" s="1367">
        <v>4</v>
      </c>
      <c r="AF8" s="1367">
        <v>4</v>
      </c>
      <c r="AG8" s="1367">
        <v>4</v>
      </c>
      <c r="AH8" s="1367">
        <v>4</v>
      </c>
      <c r="AI8" s="1367">
        <v>4</v>
      </c>
      <c r="AJ8" s="1367">
        <v>4</v>
      </c>
      <c r="AK8" s="1367">
        <v>4</v>
      </c>
      <c r="AL8" s="1367">
        <v>4</v>
      </c>
      <c r="AM8" s="1367">
        <v>4</v>
      </c>
      <c r="AN8" s="1367">
        <v>4</v>
      </c>
      <c r="AO8" s="1367">
        <v>4</v>
      </c>
      <c r="AP8" s="1367">
        <v>4</v>
      </c>
      <c r="AQ8" s="1367">
        <v>4</v>
      </c>
      <c r="AR8" s="1367">
        <v>4</v>
      </c>
      <c r="AS8" s="1367">
        <v>4</v>
      </c>
      <c r="AT8" s="1367">
        <v>4</v>
      </c>
      <c r="AU8" s="1367">
        <v>4</v>
      </c>
      <c r="AV8" s="1367">
        <v>4</v>
      </c>
      <c r="AW8" s="1367">
        <v>4</v>
      </c>
      <c r="AX8" s="1367">
        <v>4</v>
      </c>
      <c r="AY8" s="1367">
        <v>4</v>
      </c>
      <c r="AZ8" s="1367">
        <v>4</v>
      </c>
      <c r="BA8" s="1367">
        <v>4</v>
      </c>
      <c r="BB8" s="1367">
        <v>4</v>
      </c>
      <c r="BC8" s="1367">
        <v>4</v>
      </c>
      <c r="BF8" s="1637"/>
      <c r="BG8" s="1637"/>
      <c r="BL8" s="1637"/>
      <c r="BZ8" s="1161">
        <v>0</v>
      </c>
    </row>
    <row s="1367" customFormat="1" customHeight="1" ht="22.5" hidden="1">
      <c r="A9" s="988"/>
      <c r="C9" s="1637"/>
      <c r="D9" s="539"/>
      <c r="E9" s="1649"/>
      <c r="F9" s="541"/>
      <c r="G9" s="1647" t="s">
        <v>807</v>
      </c>
      <c r="H9" s="542"/>
      <c r="I9" s="54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2"/>
      <c r="AL9" s="752"/>
      <c r="AM9" s="752"/>
      <c r="AN9" s="752"/>
      <c r="AO9" s="752"/>
      <c r="AP9" s="752"/>
      <c r="AQ9" s="752"/>
      <c r="AR9" s="752"/>
      <c r="AS9" s="752"/>
      <c r="AT9" s="752"/>
      <c r="AU9" s="752"/>
      <c r="AV9" s="752"/>
      <c r="AW9" s="752"/>
      <c r="AX9" s="752"/>
      <c r="AY9" s="752"/>
      <c r="AZ9" s="752"/>
      <c r="BA9" s="752"/>
      <c r="BB9" s="752"/>
      <c r="BC9" s="752"/>
      <c r="BD9" s="543" t="s">
        <v>810</v>
      </c>
      <c r="BE9" s="544"/>
      <c r="BF9" s="1637"/>
      <c r="BG9" s="1637"/>
      <c r="BL9" s="1637"/>
      <c r="BO9" s="545"/>
      <c r="BU9" s="1633"/>
      <c r="BV9" s="1633"/>
      <c r="BW9" s="1633"/>
      <c r="BX9" s="1633"/>
      <c r="BY9" s="1633"/>
      <c r="BZ9" s="1161">
        <v>0</v>
      </c>
    </row>
    <row customHeight="1" ht="11.25" hidden="1">
      <c r="J10" s="1636"/>
      <c r="K10" s="1636"/>
      <c r="L10" s="1636"/>
      <c r="M10" s="1636"/>
      <c r="N10" s="1636"/>
      <c r="O10" s="1636"/>
      <c r="P10" s="1636"/>
      <c r="Q10" s="1636"/>
      <c r="R10" s="1636"/>
      <c r="S10" s="1636"/>
      <c r="T10" s="1636"/>
      <c r="U10" s="1636"/>
      <c r="V10" s="1636"/>
      <c r="W10" s="1636"/>
      <c r="X10" s="1636"/>
      <c r="Y10" s="1636"/>
      <c r="Z10" s="1636"/>
      <c r="AA10" s="1636"/>
      <c r="AB10" s="1636"/>
      <c r="AC10" s="1636"/>
      <c r="AD10" s="1636"/>
      <c r="AE10" s="1636"/>
      <c r="AF10" s="1636"/>
      <c r="AG10" s="1636"/>
      <c r="AH10" s="1636"/>
      <c r="AI10" s="1636"/>
      <c r="AJ10" s="1636"/>
      <c r="AK10" s="1636"/>
      <c r="AL10" s="1636"/>
      <c r="AM10" s="1636"/>
      <c r="AN10" s="1636"/>
      <c r="AO10" s="1636"/>
      <c r="AP10" s="1636"/>
      <c r="AQ10" s="1636"/>
      <c r="AR10" s="1636"/>
      <c r="AS10" s="1636"/>
      <c r="AT10" s="1636"/>
      <c r="AU10" s="1636"/>
      <c r="AV10" s="1636"/>
      <c r="AW10" s="1636"/>
      <c r="AX10" s="1636"/>
      <c r="AY10" s="1636"/>
      <c r="AZ10" s="1636"/>
      <c r="BA10" s="1636"/>
      <c r="BB10" s="1636"/>
      <c r="BC10" s="1636"/>
      <c r="BZ10" s="1632">
        <v>0</v>
      </c>
    </row>
    <row customHeight="1" ht="18.75" hidden="1">
      <c r="D11" s="1639"/>
      <c r="E11" s="547"/>
      <c r="F11" s="541"/>
      <c r="G11" s="1647" t="s">
        <v>811</v>
      </c>
      <c r="H11" s="542"/>
      <c r="I11" s="54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2"/>
      <c r="AL11" s="752"/>
      <c r="AM11" s="752"/>
      <c r="AN11" s="752"/>
      <c r="AO11" s="752"/>
      <c r="AP11" s="752"/>
      <c r="AQ11" s="752"/>
      <c r="AR11" s="752"/>
      <c r="AS11" s="752"/>
      <c r="AT11" s="752"/>
      <c r="AU11" s="752"/>
      <c r="AV11" s="752"/>
      <c r="AW11" s="752"/>
      <c r="AX11" s="752"/>
      <c r="AY11" s="752"/>
      <c r="AZ11" s="752"/>
      <c r="BA11" s="752"/>
      <c r="BB11" s="752"/>
      <c r="BC11" s="752"/>
      <c r="BD11" s="290" t="s">
        <v>812</v>
      </c>
      <c r="BE11" s="544"/>
      <c r="BZ11" s="1632">
        <v>0</v>
      </c>
    </row>
    <row customHeight="1" ht="11.25" hidden="1">
      <c r="J12" s="1636"/>
      <c r="K12" s="1636"/>
      <c r="L12" s="1636"/>
      <c r="M12" s="1636"/>
      <c r="N12" s="1636"/>
      <c r="O12" s="1636"/>
      <c r="P12" s="1636"/>
      <c r="Q12" s="1636"/>
      <c r="R12" s="1636"/>
      <c r="S12" s="1636"/>
      <c r="T12" s="1636"/>
      <c r="U12" s="1636"/>
      <c r="V12" s="1636"/>
      <c r="W12" s="1636"/>
      <c r="X12" s="1636"/>
      <c r="Y12" s="1636"/>
      <c r="Z12" s="1636"/>
      <c r="AA12" s="1636"/>
      <c r="AB12" s="1636"/>
      <c r="AC12" s="1636"/>
      <c r="AD12" s="1636"/>
      <c r="AE12" s="1636"/>
      <c r="AF12" s="1636"/>
      <c r="AG12" s="1636"/>
      <c r="AH12" s="1636"/>
      <c r="AI12" s="1636"/>
      <c r="AJ12" s="1636"/>
      <c r="AK12" s="1636"/>
      <c r="AL12" s="1636"/>
      <c r="AM12" s="1636"/>
      <c r="AN12" s="1636"/>
      <c r="AO12" s="1636"/>
      <c r="AP12" s="1636"/>
      <c r="AQ12" s="1636"/>
      <c r="AR12" s="1636"/>
      <c r="AS12" s="1636"/>
      <c r="AT12" s="1636"/>
      <c r="AU12" s="1636"/>
      <c r="AV12" s="1636"/>
      <c r="AW12" s="1636"/>
      <c r="AX12" s="1636"/>
      <c r="AY12" s="1636"/>
      <c r="AZ12" s="1636"/>
      <c r="BA12" s="1636"/>
      <c r="BB12" s="1636"/>
      <c r="BC12" s="1636"/>
      <c r="BZ12" s="1632">
        <v>0</v>
      </c>
    </row>
    <row customHeight="1" ht="22.5" hidden="1">
      <c r="D13" s="1639"/>
      <c r="E13" s="547"/>
      <c r="F13" s="541"/>
      <c r="G13" s="970" t="s">
        <v>813</v>
      </c>
      <c r="H13" s="546"/>
      <c r="I13" s="546"/>
      <c r="J13" s="546"/>
      <c r="K13" s="546"/>
      <c r="L13" s="546"/>
      <c r="M13" s="546"/>
      <c r="N13" s="546"/>
      <c r="O13" s="546"/>
      <c r="P13" s="546"/>
      <c r="Q13" s="546"/>
      <c r="R13" s="546"/>
      <c r="S13" s="546"/>
      <c r="T13" s="546"/>
      <c r="U13" s="546"/>
      <c r="V13" s="546"/>
      <c r="W13" s="546"/>
      <c r="X13" s="546"/>
      <c r="Y13" s="546"/>
      <c r="Z13" s="546"/>
      <c r="AA13" s="546"/>
      <c r="AB13" s="546"/>
      <c r="AC13" s="546"/>
      <c r="AD13" s="546"/>
      <c r="AE13" s="546"/>
      <c r="AF13" s="546"/>
      <c r="AG13" s="546"/>
      <c r="AH13" s="546"/>
      <c r="AI13" s="546"/>
      <c r="AJ13" s="546"/>
      <c r="AK13" s="546"/>
      <c r="AL13" s="546"/>
      <c r="AM13" s="546"/>
      <c r="AN13" s="546"/>
      <c r="AO13" s="546"/>
      <c r="AP13" s="546"/>
      <c r="AQ13" s="546"/>
      <c r="AR13" s="546"/>
      <c r="AS13" s="546"/>
      <c r="AT13" s="546"/>
      <c r="AU13" s="546"/>
      <c r="AV13" s="546"/>
      <c r="AW13" s="546"/>
      <c r="AX13" s="546"/>
      <c r="AY13" s="546"/>
      <c r="AZ13" s="546"/>
      <c r="BA13" s="546"/>
      <c r="BB13" s="546"/>
      <c r="BC13" s="546"/>
      <c r="BD13" s="746" t="s">
        <v>814</v>
      </c>
      <c r="BE13" s="544"/>
      <c r="BZ13" s="1632">
        <v>0</v>
      </c>
    </row>
    <row customHeight="1" ht="11.25" hidden="1">
      <c r="J14" s="1636"/>
      <c r="K14" s="1636"/>
      <c r="L14" s="1636"/>
      <c r="M14" s="1636"/>
      <c r="N14" s="1636"/>
      <c r="O14" s="1636"/>
      <c r="P14" s="1636"/>
      <c r="Q14" s="1636"/>
      <c r="R14" s="1636"/>
      <c r="S14" s="1636"/>
      <c r="T14" s="1636"/>
      <c r="U14" s="1636"/>
      <c r="V14" s="1636"/>
      <c r="W14" s="1636"/>
      <c r="X14" s="1636"/>
      <c r="Y14" s="1636"/>
      <c r="Z14" s="1636"/>
      <c r="AA14" s="1636"/>
      <c r="AB14" s="1636"/>
      <c r="AC14" s="1636"/>
      <c r="AD14" s="1636"/>
      <c r="AE14" s="1636"/>
      <c r="AF14" s="1636"/>
      <c r="AG14" s="1636"/>
      <c r="AH14" s="1636"/>
      <c r="AI14" s="1636"/>
      <c r="AJ14" s="1636"/>
      <c r="AK14" s="1636"/>
      <c r="AL14" s="1636"/>
      <c r="AM14" s="1636"/>
      <c r="AN14" s="1636"/>
      <c r="AO14" s="1636"/>
      <c r="AP14" s="1636"/>
      <c r="AQ14" s="1636"/>
      <c r="AR14" s="1636"/>
      <c r="AS14" s="1636"/>
      <c r="AT14" s="1636"/>
      <c r="AU14" s="1636"/>
      <c r="AV14" s="1636"/>
      <c r="AW14" s="1636"/>
      <c r="AX14" s="1636"/>
      <c r="AY14" s="1636"/>
      <c r="AZ14" s="1636"/>
      <c r="BA14" s="1636"/>
      <c r="BB14" s="1636"/>
      <c r="BC14" s="1636"/>
      <c r="BZ14" s="1632">
        <v>0</v>
      </c>
    </row>
    <row customHeight="1" ht="22.5" hidden="1">
      <c r="D15" s="1639"/>
      <c r="E15" s="547"/>
      <c r="F15" s="541"/>
      <c r="G15" s="1647" t="s">
        <v>815</v>
      </c>
      <c r="H15" s="546"/>
      <c r="I15" s="546"/>
      <c r="J15" s="546"/>
      <c r="K15" s="546"/>
      <c r="L15" s="546"/>
      <c r="M15" s="546"/>
      <c r="N15" s="546"/>
      <c r="O15" s="546"/>
      <c r="P15" s="546"/>
      <c r="Q15" s="546"/>
      <c r="R15" s="546"/>
      <c r="S15" s="546"/>
      <c r="T15" s="546"/>
      <c r="U15" s="546"/>
      <c r="V15" s="546"/>
      <c r="W15" s="546"/>
      <c r="X15" s="546"/>
      <c r="Y15" s="546"/>
      <c r="Z15" s="546"/>
      <c r="AA15" s="546"/>
      <c r="AB15" s="546"/>
      <c r="AC15" s="546"/>
      <c r="AD15" s="546"/>
      <c r="AE15" s="546"/>
      <c r="AF15" s="546"/>
      <c r="AG15" s="546"/>
      <c r="AH15" s="546"/>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290" t="s">
        <v>816</v>
      </c>
      <c r="BE15" s="544"/>
      <c r="BZ15" s="1632">
        <v>0</v>
      </c>
    </row>
    <row customHeight="1" ht="11.25" hidden="1">
      <c r="J16" s="1636"/>
      <c r="K16" s="1636"/>
      <c r="L16" s="1636"/>
      <c r="M16" s="1636"/>
      <c r="N16" s="1636"/>
      <c r="O16" s="1636"/>
      <c r="P16" s="1636"/>
      <c r="Q16" s="1636"/>
      <c r="R16" s="1636"/>
      <c r="S16" s="1636"/>
      <c r="T16" s="1636"/>
      <c r="U16" s="1636"/>
      <c r="V16" s="1636"/>
      <c r="W16" s="1636"/>
      <c r="X16" s="1636"/>
      <c r="Y16" s="1636"/>
      <c r="Z16" s="1636"/>
      <c r="AA16" s="1636"/>
      <c r="AB16" s="1636"/>
      <c r="AC16" s="1636"/>
      <c r="AD16" s="1636"/>
      <c r="AE16" s="1636"/>
      <c r="AF16" s="1636"/>
      <c r="AG16" s="1636"/>
      <c r="AH16" s="1636"/>
      <c r="AI16" s="1636"/>
      <c r="AJ16" s="1636"/>
      <c r="AK16" s="1636"/>
      <c r="AL16" s="1636"/>
      <c r="AM16" s="1636"/>
      <c r="AN16" s="1636"/>
      <c r="AO16" s="1636"/>
      <c r="AP16" s="1636"/>
      <c r="AQ16" s="1636"/>
      <c r="AR16" s="1636"/>
      <c r="AS16" s="1636"/>
      <c r="AT16" s="1636"/>
      <c r="AU16" s="1636"/>
      <c r="AV16" s="1636"/>
      <c r="AW16" s="1636"/>
      <c r="AX16" s="1636"/>
      <c r="AY16" s="1636"/>
      <c r="AZ16" s="1636"/>
      <c r="BA16" s="1636"/>
      <c r="BB16" s="1636"/>
      <c r="BC16" s="1636"/>
      <c r="BZ16" s="1632">
        <v>0</v>
      </c>
    </row>
    <row customHeight="1" ht="22.5" hidden="1">
      <c r="D17" s="1639"/>
      <c r="E17" s="547"/>
      <c r="F17" s="541"/>
      <c r="G17" s="1647" t="s">
        <v>817</v>
      </c>
      <c r="H17" s="546"/>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546"/>
      <c r="AQ17" s="546"/>
      <c r="AR17" s="546"/>
      <c r="AS17" s="546"/>
      <c r="AT17" s="546"/>
      <c r="AU17" s="546"/>
      <c r="AV17" s="546"/>
      <c r="AW17" s="546"/>
      <c r="AX17" s="546"/>
      <c r="AY17" s="546"/>
      <c r="AZ17" s="546"/>
      <c r="BA17" s="546"/>
      <c r="BB17" s="546"/>
      <c r="BC17" s="546"/>
      <c r="BD17" s="290" t="s">
        <v>818</v>
      </c>
      <c r="BE17" s="544"/>
      <c r="BZ17" s="1632">
        <v>0</v>
      </c>
    </row>
    <row customHeight="1" ht="11.25" hidden="1">
      <c r="J18" s="1636"/>
      <c r="K18" s="1636"/>
      <c r="L18" s="1636"/>
      <c r="M18" s="1636"/>
      <c r="N18" s="1636"/>
      <c r="O18" s="1636"/>
      <c r="P18" s="1636"/>
      <c r="Q18" s="1636"/>
      <c r="R18" s="1636"/>
      <c r="S18" s="1636"/>
      <c r="T18" s="1636"/>
      <c r="U18" s="1636"/>
      <c r="V18" s="1636"/>
      <c r="W18" s="1636"/>
      <c r="X18" s="1636"/>
      <c r="Y18" s="1636"/>
      <c r="Z18" s="1636"/>
      <c r="AA18" s="1636"/>
      <c r="AB18" s="1636"/>
      <c r="AC18" s="1636"/>
      <c r="AD18" s="1636"/>
      <c r="AE18" s="1636"/>
      <c r="AF18" s="1636"/>
      <c r="AG18" s="1636"/>
      <c r="AH18" s="1636"/>
      <c r="AI18" s="1636"/>
      <c r="AJ18" s="1636"/>
      <c r="AK18" s="1636"/>
      <c r="AL18" s="1636"/>
      <c r="AM18" s="1636"/>
      <c r="AN18" s="1636"/>
      <c r="AO18" s="1636"/>
      <c r="AP18" s="1636"/>
      <c r="AQ18" s="1636"/>
      <c r="AR18" s="1636"/>
      <c r="AS18" s="1636"/>
      <c r="AT18" s="1636"/>
      <c r="AU18" s="1636"/>
      <c r="AV18" s="1636"/>
      <c r="AW18" s="1636"/>
      <c r="AX18" s="1636"/>
      <c r="AY18" s="1636"/>
      <c r="AZ18" s="1636"/>
      <c r="BA18" s="1636"/>
      <c r="BB18" s="1636"/>
      <c r="BC18" s="1636"/>
      <c r="BZ18" s="1632">
        <v>0</v>
      </c>
    </row>
    <row s="1633" customFormat="1" customHeight="1" ht="11.25" hidden="1">
      <c r="A19" s="988"/>
      <c r="B19" s="1161"/>
      <c r="C19" s="1637"/>
      <c r="D19" s="363"/>
      <c r="J19" s="1633"/>
      <c r="K19" s="1633"/>
      <c r="L19" s="1633"/>
      <c r="M19" s="1633"/>
      <c r="N19" s="1633"/>
      <c r="O19" s="1633"/>
      <c r="P19" s="1633"/>
      <c r="Q19" s="1633"/>
      <c r="R19" s="1633"/>
      <c r="S19" s="1633"/>
      <c r="T19" s="1633"/>
      <c r="U19" s="1633"/>
      <c r="V19" s="1633"/>
      <c r="W19" s="1633"/>
      <c r="X19" s="1633"/>
      <c r="Y19" s="1633"/>
      <c r="Z19" s="1633"/>
      <c r="AA19" s="1633"/>
      <c r="AB19" s="1633"/>
      <c r="AC19" s="1633"/>
      <c r="AD19" s="1633"/>
      <c r="AE19" s="1633"/>
      <c r="AF19" s="1633"/>
      <c r="AG19" s="1633"/>
      <c r="AH19" s="1633"/>
      <c r="AI19" s="1633"/>
      <c r="AJ19" s="1633"/>
      <c r="AK19" s="1633"/>
      <c r="AL19" s="1633"/>
      <c r="AM19" s="1633"/>
      <c r="AN19" s="1633"/>
      <c r="AO19" s="1633"/>
      <c r="AP19" s="1633"/>
      <c r="AQ19" s="1633"/>
      <c r="AR19" s="1633"/>
      <c r="AS19" s="1633"/>
      <c r="AT19" s="1633"/>
      <c r="AU19" s="1633"/>
      <c r="AV19" s="1633"/>
      <c r="AW19" s="1633"/>
      <c r="AX19" s="1633"/>
      <c r="AY19" s="1633"/>
      <c r="AZ19" s="1633"/>
      <c r="BA19" s="1633"/>
      <c r="BB19" s="1633"/>
      <c r="BC19" s="1633"/>
      <c r="BD19" s="1633">
        <v>4</v>
      </c>
      <c r="BE19" s="1161"/>
      <c r="BF19" s="1637"/>
      <c r="BG19" s="1637"/>
      <c r="BH19" s="1161"/>
      <c r="BI19" s="1161"/>
      <c r="BJ19" s="1161"/>
      <c r="BK19" s="1161"/>
      <c r="BL19" s="1637"/>
      <c r="BM19" s="1161"/>
      <c r="BN19" s="1161"/>
      <c r="BO19" s="545"/>
      <c r="BP19" s="1161"/>
      <c r="BQ19" s="1161"/>
      <c r="BR19" s="1161"/>
      <c r="BS19" s="1161"/>
      <c r="BT19" s="1161"/>
      <c r="BZ19" s="1633">
        <v>0</v>
      </c>
    </row>
    <row customHeight="1" ht="11.549999999999999">
      <c r="J20" s="1636"/>
      <c r="K20" s="1636"/>
      <c r="L20" s="1636"/>
      <c r="M20" s="1636"/>
      <c r="N20" s="1636"/>
      <c r="O20" s="1636"/>
      <c r="P20" s="1636"/>
      <c r="Q20" s="1636"/>
      <c r="R20" s="1636"/>
      <c r="S20" s="1636"/>
      <c r="T20" s="1636"/>
      <c r="U20" s="1636"/>
      <c r="V20" s="1636"/>
      <c r="W20" s="1636"/>
      <c r="X20" s="1636"/>
      <c r="Y20" s="1636"/>
      <c r="Z20" s="1636"/>
      <c r="AA20" s="1636"/>
      <c r="AB20" s="1636"/>
      <c r="AC20" s="1636"/>
      <c r="AD20" s="1636"/>
      <c r="AE20" s="1636"/>
      <c r="AF20" s="1636"/>
      <c r="AG20" s="1636"/>
      <c r="AH20" s="1636"/>
      <c r="AI20" s="1636"/>
      <c r="AJ20" s="1636"/>
      <c r="AK20" s="1636"/>
      <c r="AL20" s="1636"/>
      <c r="AM20" s="1636"/>
      <c r="AN20" s="1636"/>
      <c r="AO20" s="1636"/>
      <c r="AP20" s="1636"/>
      <c r="AQ20" s="1636"/>
      <c r="AR20" s="1636"/>
      <c r="AS20" s="1636"/>
      <c r="AT20" s="1636"/>
      <c r="AU20" s="1636"/>
      <c r="AV20" s="1636"/>
      <c r="AW20" s="1636"/>
      <c r="AX20" s="1636"/>
      <c r="AY20" s="1636"/>
      <c r="AZ20" s="1636"/>
      <c r="BA20" s="1636"/>
      <c r="BB20" s="1636"/>
      <c r="BC20" s="1636"/>
      <c r="BZ20" s="1632">
        <v>11</v>
      </c>
    </row>
    <row customHeight="1" ht="25.2">
      <c r="E21" s="2249"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9"/>
      <c r="G21" s="2249"/>
      <c r="H21" s="2249"/>
      <c r="I21" s="2249"/>
      <c r="J21" s="2249"/>
      <c r="K21" s="2249"/>
      <c r="L21" s="2249"/>
      <c r="M21" s="2249"/>
      <c r="N21" s="2249"/>
      <c r="O21" s="2249"/>
      <c r="P21" s="2249"/>
      <c r="Q21" s="2249"/>
      <c r="R21" s="2249"/>
      <c r="S21" s="2249"/>
      <c r="T21" s="2249"/>
      <c r="U21" s="2249"/>
      <c r="V21" s="2249"/>
      <c r="W21" s="2249"/>
      <c r="X21" s="2249"/>
      <c r="Y21" s="2249"/>
      <c r="Z21" s="2249"/>
      <c r="AA21" s="2249"/>
      <c r="AB21" s="2249"/>
      <c r="AC21" s="2249"/>
      <c r="AD21" s="2249"/>
      <c r="AE21" s="2249"/>
      <c r="AF21" s="2249"/>
      <c r="AG21" s="2249"/>
      <c r="AH21" s="2249"/>
      <c r="AI21" s="2249"/>
      <c r="AJ21" s="2249"/>
      <c r="AK21" s="2249"/>
      <c r="AL21" s="2249"/>
      <c r="AM21" s="2249"/>
      <c r="AN21" s="2249"/>
      <c r="AO21" s="2249"/>
      <c r="AP21" s="2249"/>
      <c r="AQ21" s="2249"/>
      <c r="AR21" s="2249"/>
      <c r="AS21" s="2249"/>
      <c r="AT21" s="2249"/>
      <c r="AU21" s="2249"/>
      <c r="AV21" s="2249"/>
      <c r="AW21" s="2249"/>
      <c r="AX21" s="2249"/>
      <c r="AY21" s="2249"/>
      <c r="AZ21" s="2249"/>
      <c r="BA21" s="2249"/>
      <c r="BB21" s="2249"/>
      <c r="BC21" s="2249"/>
      <c r="BD21" s="557"/>
      <c r="BZ21" s="1632">
        <v>24</v>
      </c>
    </row>
    <row customHeight="1" ht="25.2">
      <c r="E22" s="2250" t="str">
        <f>IF(org=0,"Не определено",org)</f>
        <v>ГУП "Белоблводоканал"</v>
      </c>
      <c r="F22" s="2250"/>
      <c r="G22" s="2250"/>
      <c r="H22" s="2250"/>
      <c r="I22" s="2250"/>
      <c r="J22" s="2250"/>
      <c r="K22" s="2250"/>
      <c r="L22" s="2250"/>
      <c r="M22" s="2250"/>
      <c r="N22" s="2250"/>
      <c r="O22" s="2250"/>
      <c r="P22" s="2250"/>
      <c r="Q22" s="2250"/>
      <c r="R22" s="2250"/>
      <c r="S22" s="2250"/>
      <c r="T22" s="2250"/>
      <c r="U22" s="2250"/>
      <c r="V22" s="2250"/>
      <c r="W22" s="2250"/>
      <c r="X22" s="2250"/>
      <c r="Y22" s="2250"/>
      <c r="Z22" s="2250"/>
      <c r="AA22" s="2250"/>
      <c r="AB22" s="2250"/>
      <c r="AC22" s="2250"/>
      <c r="AD22" s="2250"/>
      <c r="AE22" s="2250"/>
      <c r="AF22" s="2250"/>
      <c r="AG22" s="2250"/>
      <c r="AH22" s="2250"/>
      <c r="AI22" s="2250"/>
      <c r="AJ22" s="2250"/>
      <c r="AK22" s="2250"/>
      <c r="AL22" s="2250"/>
      <c r="AM22" s="2250"/>
      <c r="AN22" s="2250"/>
      <c r="AO22" s="2250"/>
      <c r="AP22" s="2250"/>
      <c r="AQ22" s="2250"/>
      <c r="AR22" s="2250"/>
      <c r="AS22" s="2250"/>
      <c r="AT22" s="2250"/>
      <c r="AU22" s="2250"/>
      <c r="AV22" s="2250"/>
      <c r="AW22" s="2250"/>
      <c r="AX22" s="2250"/>
      <c r="AY22" s="2250"/>
      <c r="AZ22" s="2250"/>
      <c r="BA22" s="2250"/>
      <c r="BB22" s="2250"/>
      <c r="BC22" s="2250"/>
      <c r="BZ22" s="1632">
        <v>24</v>
      </c>
    </row>
    <row customHeight="1" ht="11.549999999999999">
      <c r="E23" s="1136"/>
      <c r="F23" s="1136"/>
      <c r="G23" s="1136"/>
      <c r="H23" s="1136"/>
      <c r="I23" s="1136"/>
      <c r="J23" s="1137" t="s">
        <v>22</v>
      </c>
      <c r="K23" s="1137" t="s">
        <v>22</v>
      </c>
      <c r="L23" s="1137" t="s">
        <v>22</v>
      </c>
      <c r="M23" s="1137" t="s">
        <v>22</v>
      </c>
      <c r="N23" s="1137" t="s">
        <v>22</v>
      </c>
      <c r="O23" s="1137" t="s">
        <v>22</v>
      </c>
      <c r="P23" s="1137" t="s">
        <v>22</v>
      </c>
      <c r="Q23" s="1137" t="s">
        <v>22</v>
      </c>
      <c r="R23" s="1137" t="s">
        <v>22</v>
      </c>
      <c r="S23" s="1137" t="s">
        <v>22</v>
      </c>
      <c r="T23" s="1137" t="s">
        <v>22</v>
      </c>
      <c r="U23" s="1137" t="s">
        <v>22</v>
      </c>
      <c r="V23" s="1137" t="s">
        <v>22</v>
      </c>
      <c r="W23" s="1137" t="s">
        <v>22</v>
      </c>
      <c r="X23" s="1137" t="s">
        <v>22</v>
      </c>
      <c r="Y23" s="1137" t="s">
        <v>22</v>
      </c>
      <c r="Z23" s="1137" t="s">
        <v>22</v>
      </c>
      <c r="AA23" s="1137" t="s">
        <v>22</v>
      </c>
      <c r="AB23" s="1137" t="s">
        <v>22</v>
      </c>
      <c r="AC23" s="1137" t="s">
        <v>22</v>
      </c>
      <c r="AD23" s="1137" t="s">
        <v>22</v>
      </c>
      <c r="AE23" s="1137" t="s">
        <v>22</v>
      </c>
      <c r="AF23" s="1137" t="s">
        <v>22</v>
      </c>
      <c r="AG23" s="1137" t="s">
        <v>22</v>
      </c>
      <c r="AH23" s="1137" t="s">
        <v>22</v>
      </c>
      <c r="AI23" s="1137" t="s">
        <v>22</v>
      </c>
      <c r="AJ23" s="1137" t="s">
        <v>22</v>
      </c>
      <c r="AK23" s="1137" t="s">
        <v>22</v>
      </c>
      <c r="AL23" s="1137" t="s">
        <v>22</v>
      </c>
      <c r="AM23" s="1137" t="s">
        <v>22</v>
      </c>
      <c r="AN23" s="1137" t="s">
        <v>22</v>
      </c>
      <c r="AO23" s="1137" t="s">
        <v>22</v>
      </c>
      <c r="AP23" s="1137" t="s">
        <v>22</v>
      </c>
      <c r="AQ23" s="1137" t="s">
        <v>22</v>
      </c>
      <c r="AR23" s="1137" t="s">
        <v>22</v>
      </c>
      <c r="AS23" s="1137" t="s">
        <v>22</v>
      </c>
      <c r="AT23" s="1137" t="s">
        <v>22</v>
      </c>
      <c r="AU23" s="1137" t="s">
        <v>22</v>
      </c>
      <c r="AV23" s="1137" t="s">
        <v>22</v>
      </c>
      <c r="AW23" s="1137" t="s">
        <v>22</v>
      </c>
      <c r="AX23" s="1137" t="s">
        <v>22</v>
      </c>
      <c r="AY23" s="1137" t="s">
        <v>22</v>
      </c>
      <c r="AZ23" s="1137" t="s">
        <v>22</v>
      </c>
      <c r="BA23" s="1137" t="s">
        <v>22</v>
      </c>
      <c r="BB23" s="1137" t="s">
        <v>22</v>
      </c>
      <c r="BC23" s="1137" t="s">
        <v>22</v>
      </c>
      <c r="BZ23" s="1632">
        <v>11</v>
      </c>
    </row>
    <row s="1643" customFormat="1" customHeight="1" ht="1.05">
      <c r="A24" s="1168"/>
      <c r="D24" s="1643"/>
      <c r="H24" s="890"/>
      <c r="I24" s="890" t="s">
        <v>333</v>
      </c>
      <c r="J24" s="890" t="s">
        <v>337</v>
      </c>
      <c r="K24" s="890" t="s">
        <v>338</v>
      </c>
      <c r="L24" s="890" t="s">
        <v>339</v>
      </c>
      <c r="M24" s="890" t="s">
        <v>340</v>
      </c>
      <c r="N24" s="890" t="s">
        <v>341</v>
      </c>
      <c r="O24" s="890" t="s">
        <v>342</v>
      </c>
      <c r="P24" s="890" t="s">
        <v>343</v>
      </c>
      <c r="Q24" s="890" t="s">
        <v>344</v>
      </c>
      <c r="R24" s="890" t="s">
        <v>345</v>
      </c>
      <c r="S24" s="890" t="s">
        <v>346</v>
      </c>
      <c r="T24" s="890" t="s">
        <v>347</v>
      </c>
      <c r="U24" s="890" t="s">
        <v>348</v>
      </c>
      <c r="V24" s="890" t="s">
        <v>349</v>
      </c>
      <c r="W24" s="890" t="s">
        <v>350</v>
      </c>
      <c r="X24" s="890" t="s">
        <v>351</v>
      </c>
      <c r="Y24" s="890" t="s">
        <v>352</v>
      </c>
      <c r="Z24" s="890" t="s">
        <v>353</v>
      </c>
      <c r="AA24" s="890" t="s">
        <v>354</v>
      </c>
      <c r="AB24" s="890" t="s">
        <v>355</v>
      </c>
      <c r="AC24" s="890" t="s">
        <v>356</v>
      </c>
      <c r="AD24" s="890" t="s">
        <v>357</v>
      </c>
      <c r="AE24" s="890" t="s">
        <v>358</v>
      </c>
      <c r="AF24" s="890" t="s">
        <v>359</v>
      </c>
      <c r="AG24" s="890" t="s">
        <v>360</v>
      </c>
      <c r="AH24" s="890" t="s">
        <v>361</v>
      </c>
      <c r="AI24" s="890" t="s">
        <v>362</v>
      </c>
      <c r="AJ24" s="890" t="s">
        <v>363</v>
      </c>
      <c r="AK24" s="890" t="s">
        <v>364</v>
      </c>
      <c r="AL24" s="890" t="s">
        <v>365</v>
      </c>
      <c r="AM24" s="890" t="s">
        <v>366</v>
      </c>
      <c r="AN24" s="890" t="s">
        <v>367</v>
      </c>
      <c r="AO24" s="890" t="s">
        <v>368</v>
      </c>
      <c r="AP24" s="890" t="s">
        <v>369</v>
      </c>
      <c r="AQ24" s="890" t="s">
        <v>370</v>
      </c>
      <c r="AR24" s="890" t="s">
        <v>371</v>
      </c>
      <c r="AS24" s="890" t="s">
        <v>372</v>
      </c>
      <c r="AT24" s="890" t="s">
        <v>373</v>
      </c>
      <c r="AU24" s="890" t="s">
        <v>374</v>
      </c>
      <c r="AV24" s="890" t="s">
        <v>375</v>
      </c>
      <c r="AW24" s="890" t="s">
        <v>376</v>
      </c>
      <c r="AX24" s="890" t="s">
        <v>377</v>
      </c>
      <c r="AY24" s="890" t="s">
        <v>378</v>
      </c>
      <c r="AZ24" s="890" t="s">
        <v>379</v>
      </c>
      <c r="BA24" s="890" t="s">
        <v>380</v>
      </c>
      <c r="BB24" s="890" t="s">
        <v>381</v>
      </c>
      <c r="BC24" s="890" t="s">
        <v>382</v>
      </c>
      <c r="BZ24" s="1637">
        <v>1</v>
      </c>
    </row>
    <row customHeight="1" ht="11.549999999999999">
      <c r="E25" s="712"/>
      <c r="F25" s="2368" t="s">
        <v>324</v>
      </c>
      <c r="G25" s="2369"/>
      <c r="H25" s="1653" t="str">
        <f>IF(H24="","",INDEX(DIFFERENTIATION_UNMERGE_VD,MATCH(H24,DIFFERENTIATION_ID_DIFF,0)))</f>
        <v/>
      </c>
      <c r="I25" s="1653" t="str">
        <f>IF(I24="","",INDEX(DIFFERENTIATION_UNMERGE_VD,MATCH(I24,DIFFERENTIATION_ID_DIFF,0)))</f>
        <v>Водоотведение; Транспортировка; Подключение (технологическое присоединение) к централизованной системе водоотведения</v>
      </c>
      <c r="J25" s="2394" t="str">
        <f>IF(J24="","",INDEX(DIFFERENTIATION_UNMERGE_VD,MATCH(J24,DIFFERENTIATION_ID_DIFF,0)))</f>
        <v>Водоотведение; Транспортировка; Подключение (технологическое присоединение) к централизованной системе водоотведения</v>
      </c>
      <c r="K25" s="2394" t="str">
        <f>IF(K24="","",INDEX(DIFFERENTIATION_UNMERGE_VD,MATCH(K24,DIFFERENTIATION_ID_DIFF,0)))</f>
        <v>Водоотведение; Транспортировка; Подключение (технологическое присоединение) к централизованной системе водоотведения</v>
      </c>
      <c r="L25" s="2394" t="str">
        <f>IF(L24="","",INDEX(DIFFERENTIATION_UNMERGE_VD,MATCH(L24,DIFFERENTIATION_ID_DIFF,0)))</f>
        <v>Водоотведение; Транспортировка; Подключение (технологическое присоединение) к централизованной системе водоотведения</v>
      </c>
      <c r="M25" s="2394" t="str">
        <f>IF(M24="","",INDEX(DIFFERENTIATION_UNMERGE_VD,MATCH(M24,DIFFERENTIATION_ID_DIFF,0)))</f>
        <v>Водоотведение; Транспортировка; Подключение (технологическое присоединение) к централизованной системе водоотведения</v>
      </c>
      <c r="N25" s="2394" t="str">
        <f>IF(N24="","",INDEX(DIFFERENTIATION_UNMERGE_VD,MATCH(N24,DIFFERENTIATION_ID_DIFF,0)))</f>
        <v>Водоотведение; Транспортировка; Подключение (технологическое присоединение) к централизованной системе водоотведения</v>
      </c>
      <c r="O25" s="2394" t="str">
        <f>IF(O24="","",INDEX(DIFFERENTIATION_UNMERGE_VD,MATCH(O24,DIFFERENTIATION_ID_DIFF,0)))</f>
        <v>Водоотведение; Транспортировка; Подключение (технологическое присоединение) к централизованной системе водоотведения</v>
      </c>
      <c r="P25" s="2394" t="str">
        <f>IF(P24="","",INDEX(DIFFERENTIATION_UNMERGE_VD,MATCH(P24,DIFFERENTIATION_ID_DIFF,0)))</f>
        <v>Водоотведение; Транспортировка; Подключение (технологическое присоединение) к централизованной системе водоотведения</v>
      </c>
      <c r="Q25" s="2394" t="str">
        <f>IF(Q24="","",INDEX(DIFFERENTIATION_UNMERGE_VD,MATCH(Q24,DIFFERENTIATION_ID_DIFF,0)))</f>
        <v>Водоотведение; Транспортировка; Подключение (технологическое присоединение) к централизованной системе водоотведения</v>
      </c>
      <c r="R25" s="2394" t="str">
        <f>IF(R24="","",INDEX(DIFFERENTIATION_UNMERGE_VD,MATCH(R24,DIFFERENTIATION_ID_DIFF,0)))</f>
        <v>Водоотведение; Транспортировка; Подключение (технологическое присоединение) к централизованной системе водоотведения</v>
      </c>
      <c r="S25" s="2394" t="str">
        <f>IF(S24="","",INDEX(DIFFERENTIATION_UNMERGE_VD,MATCH(S24,DIFFERENTIATION_ID_DIFF,0)))</f>
        <v>Водоотведение; Транспортировка; Подключение (технологическое присоединение) к централизованной системе водоотведения</v>
      </c>
      <c r="T25" s="2394" t="str">
        <f>IF(T24="","",INDEX(DIFFERENTIATION_UNMERGE_VD,MATCH(T24,DIFFERENTIATION_ID_DIFF,0)))</f>
        <v>Водоотведение; Транспортировка; Подключение (технологическое присоединение) к централизованной системе водоотведения</v>
      </c>
      <c r="U25" s="2394" t="str">
        <f>IF(U24="","",INDEX(DIFFERENTIATION_UNMERGE_VD,MATCH(U24,DIFFERENTIATION_ID_DIFF,0)))</f>
        <v>Водоотведение; Транспортировка; Подключение (технологическое присоединение) к централизованной системе водоотведения</v>
      </c>
      <c r="V25" s="2394" t="str">
        <f>IF(V24="","",INDEX(DIFFERENTIATION_UNMERGE_VD,MATCH(V24,DIFFERENTIATION_ID_DIFF,0)))</f>
        <v>Водоотведение; Транспортировка; Подключение (технологическое присоединение) к централизованной системе водоотведения</v>
      </c>
      <c r="W25" s="2394" t="str">
        <f>IF(W24="","",INDEX(DIFFERENTIATION_UNMERGE_VD,MATCH(W24,DIFFERENTIATION_ID_DIFF,0)))</f>
        <v>Водоотведение; Транспортировка; Подключение (технологическое присоединение) к централизованной системе водоотведения</v>
      </c>
      <c r="X25" s="2394" t="str">
        <f>IF(X24="","",INDEX(DIFFERENTIATION_UNMERGE_VD,MATCH(X24,DIFFERENTIATION_ID_DIFF,0)))</f>
        <v>Водоотведение; Транспортировка; Подключение (технологическое присоединение) к централизованной системе водоотведения</v>
      </c>
      <c r="Y25" s="2394" t="str">
        <f>IF(Y24="","",INDEX(DIFFERENTIATION_UNMERGE_VD,MATCH(Y24,DIFFERENTIATION_ID_DIFF,0)))</f>
        <v>Водоотведение; Транспортировка; Подключение (технологическое присоединение) к централизованной системе водоотведения</v>
      </c>
      <c r="Z25" s="2394" t="str">
        <f>IF(Z24="","",INDEX(DIFFERENTIATION_UNMERGE_VD,MATCH(Z24,DIFFERENTIATION_ID_DIFF,0)))</f>
        <v>Водоотведение; Транспортировка; Подключение (технологическое присоединение) к централизованной системе водоотведения</v>
      </c>
      <c r="AA25" s="2394" t="str">
        <f>IF(AA24="","",INDEX(DIFFERENTIATION_UNMERGE_VD,MATCH(AA24,DIFFERENTIATION_ID_DIFF,0)))</f>
        <v>Водоотведение; Транспортировка; Подключение (технологическое присоединение) к централизованной системе водоотведения</v>
      </c>
      <c r="AB25" s="2394" t="str">
        <f>IF(AB24="","",INDEX(DIFFERENTIATION_UNMERGE_VD,MATCH(AB24,DIFFERENTIATION_ID_DIFF,0)))</f>
        <v>Водоотведение; Транспортировка; Подключение (технологическое присоединение) к централизованной системе водоотведения</v>
      </c>
      <c r="AC25" s="2394" t="str">
        <f>IF(AC24="","",INDEX(DIFFERENTIATION_UNMERGE_VD,MATCH(AC24,DIFFERENTIATION_ID_DIFF,0)))</f>
        <v>Водоотведение; Транспортировка; Подключение (технологическое присоединение) к централизованной системе водоотведения</v>
      </c>
      <c r="AD25" s="2394" t="str">
        <f>IF(AD24="","",INDEX(DIFFERENTIATION_UNMERGE_VD,MATCH(AD24,DIFFERENTIATION_ID_DIFF,0)))</f>
        <v>Водоотведение; Транспортировка; Подключение (технологическое присоединение) к централизованной системе водоотведения</v>
      </c>
      <c r="AE25" s="2394" t="str">
        <f>IF(AE24="","",INDEX(DIFFERENTIATION_UNMERGE_VD,MATCH(AE24,DIFFERENTIATION_ID_DIFF,0)))</f>
        <v>Водоотведение; Транспортировка; Подключение (технологическое присоединение) к централизованной системе водоотведения</v>
      </c>
      <c r="AF25" s="2394" t="str">
        <f>IF(AF24="","",INDEX(DIFFERENTIATION_UNMERGE_VD,MATCH(AF24,DIFFERENTIATION_ID_DIFF,0)))</f>
        <v>Водоотведение; Транспортировка; Подключение (технологическое присоединение) к централизованной системе водоотведения</v>
      </c>
      <c r="AG25" s="2394" t="str">
        <f>IF(AG24="","",INDEX(DIFFERENTIATION_UNMERGE_VD,MATCH(AG24,DIFFERENTIATION_ID_DIFF,0)))</f>
        <v>Водоотведение; Транспортировка; Подключение (технологическое присоединение) к централизованной системе водоотведения</v>
      </c>
      <c r="AH25" s="2394" t="str">
        <f>IF(AH24="","",INDEX(DIFFERENTIATION_UNMERGE_VD,MATCH(AH24,DIFFERENTIATION_ID_DIFF,0)))</f>
        <v>Водоотведение; Транспортировка; Подключение (технологическое присоединение) к централизованной системе водоотведения</v>
      </c>
      <c r="AI25" s="2394" t="str">
        <f>IF(AI24="","",INDEX(DIFFERENTIATION_UNMERGE_VD,MATCH(AI24,DIFFERENTIATION_ID_DIFF,0)))</f>
        <v>Водоотведение; Транспортировка; Подключение (технологическое присоединение) к централизованной системе водоотведения</v>
      </c>
      <c r="AJ25" s="2394" t="str">
        <f>IF(AJ24="","",INDEX(DIFFERENTIATION_UNMERGE_VD,MATCH(AJ24,DIFFERENTIATION_ID_DIFF,0)))</f>
        <v>Водоотведение; Транспортировка; Подключение (технологическое присоединение) к централизованной системе водоотведения</v>
      </c>
      <c r="AK25" s="2394" t="str">
        <f>IF(AK24="","",INDEX(DIFFERENTIATION_UNMERGE_VD,MATCH(AK24,DIFFERENTIATION_ID_DIFF,0)))</f>
        <v>Водоотведение; Транспортировка; Подключение (технологическое присоединение) к централизованной системе водоотведения</v>
      </c>
      <c r="AL25" s="2394" t="str">
        <f>IF(AL24="","",INDEX(DIFFERENTIATION_UNMERGE_VD,MATCH(AL24,DIFFERENTIATION_ID_DIFF,0)))</f>
        <v>Водоотведение; Транспортировка; Подключение (технологическое присоединение) к централизованной системе водоотведения</v>
      </c>
      <c r="AM25" s="2394" t="str">
        <f>IF(AM24="","",INDEX(DIFFERENTIATION_UNMERGE_VD,MATCH(AM24,DIFFERENTIATION_ID_DIFF,0)))</f>
        <v>Водоотведение; Транспортировка; Подключение (технологическое присоединение) к централизованной системе водоотведения</v>
      </c>
      <c r="AN25" s="2394" t="str">
        <f>IF(AN24="","",INDEX(DIFFERENTIATION_UNMERGE_VD,MATCH(AN24,DIFFERENTIATION_ID_DIFF,0)))</f>
        <v>Водоотведение; Транспортировка; Подключение (технологическое присоединение) к централизованной системе водоотведения</v>
      </c>
      <c r="AO25" s="2394" t="str">
        <f>IF(AO24="","",INDEX(DIFFERENTIATION_UNMERGE_VD,MATCH(AO24,DIFFERENTIATION_ID_DIFF,0)))</f>
        <v>Водоотведение; Транспортировка; Подключение (технологическое присоединение) к централизованной системе водоотведения</v>
      </c>
      <c r="AP25" s="2394" t="str">
        <f>IF(AP24="","",INDEX(DIFFERENTIATION_UNMERGE_VD,MATCH(AP24,DIFFERENTIATION_ID_DIFF,0)))</f>
        <v>Водоотведение; Транспортировка; Подключение (технологическое присоединение) к централизованной системе водоотведения</v>
      </c>
      <c r="AQ25" s="2394" t="str">
        <f>IF(AQ24="","",INDEX(DIFFERENTIATION_UNMERGE_VD,MATCH(AQ24,DIFFERENTIATION_ID_DIFF,0)))</f>
        <v>Водоотведение; Транспортировка; Подключение (технологическое присоединение) к централизованной системе водоотведения</v>
      </c>
      <c r="AR25" s="2394" t="str">
        <f>IF(AR24="","",INDEX(DIFFERENTIATION_UNMERGE_VD,MATCH(AR24,DIFFERENTIATION_ID_DIFF,0)))</f>
        <v>Водоотведение; Транспортировка; Подключение (технологическое присоединение) к централизованной системе водоотведения</v>
      </c>
      <c r="AS25" s="2394" t="str">
        <f>IF(AS24="","",INDEX(DIFFERENTIATION_UNMERGE_VD,MATCH(AS24,DIFFERENTIATION_ID_DIFF,0)))</f>
        <v>Водоотведение; Транспортировка; Подключение (технологическое присоединение) к централизованной системе водоотведения</v>
      </c>
      <c r="AT25" s="2394" t="str">
        <f>IF(AT24="","",INDEX(DIFFERENTIATION_UNMERGE_VD,MATCH(AT24,DIFFERENTIATION_ID_DIFF,0)))</f>
        <v>Водоотведение; Транспортировка; Подключение (технологическое присоединение) к централизованной системе водоотведения</v>
      </c>
      <c r="AU25" s="2394" t="str">
        <f>IF(AU24="","",INDEX(DIFFERENTIATION_UNMERGE_VD,MATCH(AU24,DIFFERENTIATION_ID_DIFF,0)))</f>
        <v>Водоотведение; Транспортировка; Подключение (технологическое присоединение) к централизованной системе водоотведения</v>
      </c>
      <c r="AV25" s="2394" t="str">
        <f>IF(AV24="","",INDEX(DIFFERENTIATION_UNMERGE_VD,MATCH(AV24,DIFFERENTIATION_ID_DIFF,0)))</f>
        <v>Водоотведение; Транспортировка; Подключение (технологическое присоединение) к централизованной системе водоотведения</v>
      </c>
      <c r="AW25" s="2394" t="str">
        <f>IF(AW24="","",INDEX(DIFFERENTIATION_UNMERGE_VD,MATCH(AW24,DIFFERENTIATION_ID_DIFF,0)))</f>
        <v>Водоотведение; Транспортировка; Подключение (технологическое присоединение) к централизованной системе водоотведения</v>
      </c>
      <c r="AX25" s="2394" t="str">
        <f>IF(AX24="","",INDEX(DIFFERENTIATION_UNMERGE_VD,MATCH(AX24,DIFFERENTIATION_ID_DIFF,0)))</f>
        <v>Водоотведение; Транспортировка; Подключение (технологическое присоединение) к централизованной системе водоотведения</v>
      </c>
      <c r="AY25" s="2394" t="str">
        <f>IF(AY24="","",INDEX(DIFFERENTIATION_UNMERGE_VD,MATCH(AY24,DIFFERENTIATION_ID_DIFF,0)))</f>
        <v>Водоотведение; Транспортировка; Подключение (технологическое присоединение) к централизованной системе водоотведения</v>
      </c>
      <c r="AZ25" s="2394" t="str">
        <f>IF(AZ24="","",INDEX(DIFFERENTIATION_UNMERGE_VD,MATCH(AZ24,DIFFERENTIATION_ID_DIFF,0)))</f>
        <v>Водоотведение; Транспортировка; Подключение (технологическое присоединение) к централизованной системе водоотведения</v>
      </c>
      <c r="BA25" s="2394" t="str">
        <f>IF(BA24="","",INDEX(DIFFERENTIATION_UNMERGE_VD,MATCH(BA24,DIFFERENTIATION_ID_DIFF,0)))</f>
        <v>Водоотведение; Транспортировка; Подключение (технологическое присоединение) к централизованной системе водоотведения</v>
      </c>
      <c r="BB25" s="2394" t="str">
        <f>IF(BB24="","",INDEX(DIFFERENTIATION_UNMERGE_VD,MATCH(BB24,DIFFERENTIATION_ID_DIFF,0)))</f>
        <v>Водоотведение; Транспортировка; Подключение (технологическое присоединение) к централизованной системе водоотведения</v>
      </c>
      <c r="BC25" s="2394" t="str">
        <f>IF(BC24="","",INDEX(DIFFERENTIATION_UNMERGE_VD,MATCH(BC24,DIFFERENTIATION_ID_DIFF,0)))</f>
        <v>Водоотведение; Транспортировка; Подключение (технологическое присоединение) к централизованной системе водоотведения</v>
      </c>
      <c r="BD25" s="2128"/>
      <c r="BZ25" s="1632">
        <v>11</v>
      </c>
    </row>
    <row customHeight="1" ht="11.549999999999999">
      <c r="E26" s="712"/>
      <c r="F26" s="2368" t="s">
        <v>819</v>
      </c>
      <c r="G26" s="2369"/>
      <c r="H26" s="1653" t="str">
        <f>IF(H24="","",INDEX(DIFFERENTIATION_UNMERGE_AREA,MATCH(H24,DIFFERENTIATION_ID_DIFF,0)))</f>
        <v/>
      </c>
      <c r="I26" s="1653" t="str">
        <f>IF(I24="","",INDEX(DIFFERENTIATION_UNMERGE_AREA,MATCH(I24,DIFFERENTIATION_ID_DIFF,0)))</f>
        <v>Алексеевский муниципальный округ</v>
      </c>
      <c r="J26" s="2394" t="str">
        <f>IF(J24="","",INDEX(DIFFERENTIATION_UNMERGE_AREA,MATCH(J24,DIFFERENTIATION_ID_DIFF,0)))</f>
        <v>Беловское</v>
      </c>
      <c r="K26" s="2394" t="str">
        <f>IF(K24="","",INDEX(DIFFERENTIATION_UNMERGE_AREA,MATCH(K24,DIFFERENTIATION_ID_DIFF,0)))</f>
        <v>Беломестненское</v>
      </c>
      <c r="L26" s="2394" t="str">
        <f>IF(L24="","",INDEX(DIFFERENTIATION_UNMERGE_AREA,MATCH(L24,DIFFERENTIATION_ID_DIFF,0)))</f>
        <v>Веселолопанское</v>
      </c>
      <c r="M26" s="2394" t="str">
        <f>IF(M24="","",INDEX(DIFFERENTIATION_UNMERGE_AREA,MATCH(M24,DIFFERENTIATION_ID_DIFF,0)))</f>
        <v>Головинское</v>
      </c>
      <c r="N26" s="2394" t="str">
        <f>IF(N24="","",INDEX(DIFFERENTIATION_UNMERGE_AREA,MATCH(N24,DIFFERENTIATION_ID_DIFF,0)))</f>
        <v>Дубовское</v>
      </c>
      <c r="O26" s="2394" t="str">
        <f>IF(O24="","",INDEX(DIFFERENTIATION_UNMERGE_AREA,MATCH(O24,DIFFERENTIATION_ID_DIFF,0)))</f>
        <v>Комсомольское</v>
      </c>
      <c r="P26" s="2394" t="str">
        <f>IF(P24="","",INDEX(DIFFERENTIATION_UNMERGE_AREA,MATCH(P24,DIFFERENTIATION_ID_DIFF,0)))</f>
        <v>Краснооктябрьское</v>
      </c>
      <c r="Q26" s="2394" t="str">
        <f>IF(Q24="","",INDEX(DIFFERENTIATION_UNMERGE_AREA,MATCH(Q24,DIFFERENTIATION_ID_DIFF,0)))</f>
        <v>Майское</v>
      </c>
      <c r="R26" s="2394" t="str">
        <f>IF(R24="","",INDEX(DIFFERENTIATION_UNMERGE_AREA,MATCH(R24,DIFFERENTIATION_ID_DIFF,0)))</f>
        <v>Никольское</v>
      </c>
      <c r="S26" s="2394" t="str">
        <f>IF(S24="","",INDEX(DIFFERENTIATION_UNMERGE_AREA,MATCH(S24,DIFFERENTIATION_ID_DIFF,0)))</f>
        <v>Новосадовское</v>
      </c>
      <c r="T26" s="2394" t="str">
        <f>IF(T24="","",INDEX(DIFFERENTIATION_UNMERGE_AREA,MATCH(T24,DIFFERENTIATION_ID_DIFF,0)))</f>
        <v>Стрелецкое</v>
      </c>
      <c r="U26" s="2394" t="str">
        <f>IF(U24="","",INDEX(DIFFERENTIATION_UNMERGE_AREA,MATCH(U24,DIFFERENTIATION_ID_DIFF,0)))</f>
        <v>Тавровское</v>
      </c>
      <c r="V26" s="2394" t="str">
        <f>IF(V24="","",INDEX(DIFFERENTIATION_UNMERGE_AREA,MATCH(V24,DIFFERENTIATION_ID_DIFF,0)))</f>
        <v>Яснозоренское</v>
      </c>
      <c r="W26" s="2394" t="str">
        <f>IF(W24="","",INDEX(DIFFERENTIATION_UNMERGE_AREA,MATCH(W24,DIFFERENTIATION_ID_DIFF,0)))</f>
        <v>поселок Октябрьский</v>
      </c>
      <c r="X26" s="2394" t="str">
        <f>IF(X24="","",INDEX(DIFFERENTIATION_UNMERGE_AREA,MATCH(X24,DIFFERENTIATION_ID_DIFF,0)))</f>
        <v>поселок Разумное</v>
      </c>
      <c r="Y26" s="2394" t="str">
        <f>IF(Y24="","",INDEX(DIFFERENTIATION_UNMERGE_AREA,MATCH(Y24,DIFFERENTIATION_ID_DIFF,0)))</f>
        <v>поселок Северный</v>
      </c>
      <c r="Z26" s="2394" t="str">
        <f>IF(Z24="","",INDEX(DIFFERENTIATION_UNMERGE_AREA,MATCH(Z24,DIFFERENTIATION_ID_DIFF,0)))</f>
        <v>поселок Борисовка</v>
      </c>
      <c r="AA26" s="2394" t="str">
        <f>IF(AA24="","",INDEX(DIFFERENTIATION_UNMERGE_AREA,MATCH(AA24,DIFFERENTIATION_ID_DIFF,0)))</f>
        <v>Валуйский муниципальный округ</v>
      </c>
      <c r="AB26" s="2394" t="str">
        <f>IF(AB24="","",INDEX(DIFFERENTIATION_UNMERGE_AREA,MATCH(AB24,DIFFERENTIATION_ID_DIFF,0)))</f>
        <v>поселок Вейделевка</v>
      </c>
      <c r="AC26" s="2394" t="str">
        <f>IF(AC24="","",INDEX(DIFFERENTIATION_UNMERGE_AREA,MATCH(AC24,DIFFERENTIATION_ID_DIFF,0)))</f>
        <v>Поселок Пятницкое</v>
      </c>
      <c r="AD26" s="2394" t="str">
        <f>IF(AD24="","",INDEX(DIFFERENTIATION_UNMERGE_AREA,MATCH(AD24,DIFFERENTIATION_ID_DIFF,0)))</f>
        <v>поселок Волоконовка</v>
      </c>
      <c r="AE26" s="2394" t="str">
        <f>IF(AE24="","",INDEX(DIFFERENTIATION_UNMERGE_AREA,MATCH(AE24,DIFFERENTIATION_ID_DIFF,0)))</f>
        <v>Грайворонский муниципальный округ</v>
      </c>
      <c r="AF26" s="2394" t="str">
        <f>IF(AF24="","",INDEX(DIFFERENTIATION_UNMERGE_AREA,MATCH(AF24,DIFFERENTIATION_ID_DIFF,0)))</f>
        <v>Верхопенское</v>
      </c>
      <c r="AG26" s="2394" t="str">
        <f>IF(AG24="","",INDEX(DIFFERENTIATION_UNMERGE_AREA,MATCH(AG24,DIFFERENTIATION_ID_DIFF,0)))</f>
        <v>поселок Ивня</v>
      </c>
      <c r="AH26" s="2394" t="str">
        <f>IF(AH24="","",INDEX(DIFFERENTIATION_UNMERGE_AREA,MATCH(AH24,DIFFERENTIATION_ID_DIFF,0)))</f>
        <v>Алексеевское</v>
      </c>
      <c r="AI26" s="2394" t="str">
        <f>IF(AI24="","",INDEX(DIFFERENTIATION_UNMERGE_AREA,MATCH(AI24,DIFFERENTIATION_ID_DIFF,0)))</f>
        <v>Бехтеевское</v>
      </c>
      <c r="AJ26" s="2394" t="str">
        <f>IF(AJ24="","",INDEX(DIFFERENTIATION_UNMERGE_AREA,MATCH(AJ24,DIFFERENTIATION_ID_DIFF,0)))</f>
        <v>Погореловское</v>
      </c>
      <c r="AK26" s="2394" t="str">
        <f>IF(AK24="","",INDEX(DIFFERENTIATION_UNMERGE_AREA,MATCH(AK24,DIFFERENTIATION_ID_DIFF,0)))</f>
        <v>Поповское</v>
      </c>
      <c r="AL26" s="2394" t="str">
        <f>IF(AL24="","",INDEX(DIFFERENTIATION_UNMERGE_AREA,MATCH(AL24,DIFFERENTIATION_ID_DIFF,0)))</f>
        <v>город Короча</v>
      </c>
      <c r="AM26" s="2394" t="str">
        <f>IF(AM24="","",INDEX(DIFFERENTIATION_UNMERGE_AREA,MATCH(AM24,DIFFERENTIATION_ID_DIFF,0)))</f>
        <v>Красненское</v>
      </c>
      <c r="AN26" s="2394" t="str">
        <f>IF(AN24="","",INDEX(DIFFERENTIATION_UNMERGE_AREA,MATCH(AN24,DIFFERENTIATION_ID_DIFF,0)))</f>
        <v>Веселовское</v>
      </c>
      <c r="AO26" s="2394" t="str">
        <f>IF(AO24="","",INDEX(DIFFERENTIATION_UNMERGE_AREA,MATCH(AO24,DIFFERENTIATION_ID_DIFF,0)))</f>
        <v>Засосенское</v>
      </c>
      <c r="AP26" s="2394" t="str">
        <f>IF(AP24="","",INDEX(DIFFERENTIATION_UNMERGE_AREA,MATCH(AP24,DIFFERENTIATION_ID_DIFF,0)))</f>
        <v>Ливенское</v>
      </c>
      <c r="AQ26" s="2394" t="str">
        <f>IF(AQ24="","",INDEX(DIFFERENTIATION_UNMERGE_AREA,MATCH(AQ24,DIFFERENTIATION_ID_DIFF,0)))</f>
        <v>Никитовское</v>
      </c>
      <c r="AR26" s="2394" t="str">
        <f>IF(AR24="","",INDEX(DIFFERENTIATION_UNMERGE_AREA,MATCH(AR24,DIFFERENTIATION_ID_DIFF,0)))</f>
        <v>Новооскольский муниципальный округ</v>
      </c>
      <c r="AS26" s="2394" t="str">
        <f>IF(AS24="","",INDEX(DIFFERENTIATION_UNMERGE_AREA,MATCH(AS24,DIFFERENTIATION_ID_DIFF,0)))</f>
        <v>Колотиловское</v>
      </c>
      <c r="AT26" s="2394" t="str">
        <f>IF(AT24="","",INDEX(DIFFERENTIATION_UNMERGE_AREA,MATCH(AT24,DIFFERENTIATION_ID_DIFF,0)))</f>
        <v>поселок Красная Яруга</v>
      </c>
      <c r="AU26" s="2394" t="str">
        <f>IF(AU24="","",INDEX(DIFFERENTIATION_UNMERGE_AREA,MATCH(AU24,DIFFERENTIATION_ID_DIFF,0)))</f>
        <v>поселок Прохоровка</v>
      </c>
      <c r="AV26" s="2394" t="str">
        <f>IF(AV24="","",INDEX(DIFFERENTIATION_UNMERGE_AREA,MATCH(AV24,DIFFERENTIATION_ID_DIFF,0)))</f>
        <v>поселок Пролетарский</v>
      </c>
      <c r="AW26" s="2394" t="str">
        <f>IF(AW24="","",INDEX(DIFFERENTIATION_UNMERGE_AREA,MATCH(AW24,DIFFERENTIATION_ID_DIFF,0)))</f>
        <v>поселок Ракитное</v>
      </c>
      <c r="AX26" s="2394" t="str">
        <f>IF(AX24="","",INDEX(DIFFERENTIATION_UNMERGE_AREA,MATCH(AX24,DIFFERENTIATION_ID_DIFF,0)))</f>
        <v>поселок Чернянка</v>
      </c>
      <c r="AY26" s="2394" t="str">
        <f>IF(AY24="","",INDEX(DIFFERENTIATION_UNMERGE_AREA,MATCH(AY24,DIFFERENTIATION_ID_DIFF,0)))</f>
        <v>Шебекинский муниципальный округ</v>
      </c>
      <c r="AZ26" s="2394" t="str">
        <f>IF(AZ24="","",INDEX(DIFFERENTIATION_UNMERGE_AREA,MATCH(AZ24,DIFFERENTIATION_ID_DIFF,0)))</f>
        <v>Яковлевский муниципальный округ</v>
      </c>
      <c r="BA26" s="2394" t="str">
        <f>IF(BA24="","",INDEX(DIFFERENTIATION_UNMERGE_AREA,MATCH(BA24,DIFFERENTIATION_ID_DIFF,0)))</f>
        <v>город Белгород</v>
      </c>
      <c r="BB26" s="2394" t="str">
        <f>IF(BB24="","",INDEX(DIFFERENTIATION_UNMERGE_AREA,MATCH(BB24,DIFFERENTIATION_ID_DIFF,0)))</f>
        <v>Губкинский городской округ</v>
      </c>
      <c r="BC26" s="2394" t="str">
        <f>IF(BC24="","",INDEX(DIFFERENTIATION_UNMERGE_AREA,MATCH(BC24,DIFFERENTIATION_ID_DIFF,0)))</f>
        <v>Старооскольский городской округ</v>
      </c>
      <c r="BD26" s="2128"/>
      <c r="BZ26" s="1632">
        <v>11</v>
      </c>
    </row>
    <row customHeight="1" ht="11.549999999999999">
      <c r="E27" s="712"/>
      <c r="F27" s="2368" t="s">
        <v>820</v>
      </c>
      <c r="G27" s="2369"/>
      <c r="H27" s="1653" t="str">
        <f>IF(H24="","",INDEX(DIFFERENTIATION_UNMERGE_SYSTEM,MATCH(H24,DIFFERENTIATION_ID_DIFF,0)))</f>
        <v/>
      </c>
      <c r="I27" s="1653" t="str">
        <f>IF(I24="","",INDEX(DIFFERENTIATION_UNMERGE_SYSTEM,MATCH(I24,DIFFERENTIATION_ID_DIFF,0)))</f>
        <v>без дифференциации</v>
      </c>
      <c r="J27" s="2394" t="str">
        <f>IF(J24="","",INDEX(DIFFERENTIATION_UNMERGE_SYSTEM,MATCH(J24,DIFFERENTIATION_ID_DIFF,0)))</f>
        <v>без дифференциации</v>
      </c>
      <c r="K27" s="2394" t="str">
        <f>IF(K24="","",INDEX(DIFFERENTIATION_UNMERGE_SYSTEM,MATCH(K24,DIFFERENTIATION_ID_DIFF,0)))</f>
        <v>без дифференциации</v>
      </c>
      <c r="L27" s="2394" t="str">
        <f>IF(L24="","",INDEX(DIFFERENTIATION_UNMERGE_SYSTEM,MATCH(L24,DIFFERENTIATION_ID_DIFF,0)))</f>
        <v>без дифференциации</v>
      </c>
      <c r="M27" s="2394" t="str">
        <f>IF(M24="","",INDEX(DIFFERENTIATION_UNMERGE_SYSTEM,MATCH(M24,DIFFERENTIATION_ID_DIFF,0)))</f>
        <v>без дифференциации</v>
      </c>
      <c r="N27" s="2394" t="str">
        <f>IF(N24="","",INDEX(DIFFERENTIATION_UNMERGE_SYSTEM,MATCH(N24,DIFFERENTIATION_ID_DIFF,0)))</f>
        <v>без дифференциации</v>
      </c>
      <c r="O27" s="2394" t="str">
        <f>IF(O24="","",INDEX(DIFFERENTIATION_UNMERGE_SYSTEM,MATCH(O24,DIFFERENTIATION_ID_DIFF,0)))</f>
        <v>без дифференциации</v>
      </c>
      <c r="P27" s="2394" t="str">
        <f>IF(P24="","",INDEX(DIFFERENTIATION_UNMERGE_SYSTEM,MATCH(P24,DIFFERENTIATION_ID_DIFF,0)))</f>
        <v>без дифференциации</v>
      </c>
      <c r="Q27" s="2394" t="str">
        <f>IF(Q24="","",INDEX(DIFFERENTIATION_UNMERGE_SYSTEM,MATCH(Q24,DIFFERENTIATION_ID_DIFF,0)))</f>
        <v>без дифференциации</v>
      </c>
      <c r="R27" s="2394" t="str">
        <f>IF(R24="","",INDEX(DIFFERENTIATION_UNMERGE_SYSTEM,MATCH(R24,DIFFERENTIATION_ID_DIFF,0)))</f>
        <v>без дифференциации</v>
      </c>
      <c r="S27" s="2394" t="str">
        <f>IF(S24="","",INDEX(DIFFERENTIATION_UNMERGE_SYSTEM,MATCH(S24,DIFFERENTIATION_ID_DIFF,0)))</f>
        <v>без дифференциации</v>
      </c>
      <c r="T27" s="2394" t="str">
        <f>IF(T24="","",INDEX(DIFFERENTIATION_UNMERGE_SYSTEM,MATCH(T24,DIFFERENTIATION_ID_DIFF,0)))</f>
        <v>без дифференциации</v>
      </c>
      <c r="U27" s="2394" t="str">
        <f>IF(U24="","",INDEX(DIFFERENTIATION_UNMERGE_SYSTEM,MATCH(U24,DIFFERENTIATION_ID_DIFF,0)))</f>
        <v>без дифференциации</v>
      </c>
      <c r="V27" s="2394" t="str">
        <f>IF(V24="","",INDEX(DIFFERENTIATION_UNMERGE_SYSTEM,MATCH(V24,DIFFERENTIATION_ID_DIFF,0)))</f>
        <v>без дифференциации</v>
      </c>
      <c r="W27" s="2394" t="str">
        <f>IF(W24="","",INDEX(DIFFERENTIATION_UNMERGE_SYSTEM,MATCH(W24,DIFFERENTIATION_ID_DIFF,0)))</f>
        <v>без дифференциации</v>
      </c>
      <c r="X27" s="2394" t="str">
        <f>IF(X24="","",INDEX(DIFFERENTIATION_UNMERGE_SYSTEM,MATCH(X24,DIFFERENTIATION_ID_DIFF,0)))</f>
        <v>без дифференциации</v>
      </c>
      <c r="Y27" s="2394" t="str">
        <f>IF(Y24="","",INDEX(DIFFERENTIATION_UNMERGE_SYSTEM,MATCH(Y24,DIFFERENTIATION_ID_DIFF,0)))</f>
        <v>без дифференциации</v>
      </c>
      <c r="Z27" s="2394" t="str">
        <f>IF(Z24="","",INDEX(DIFFERENTIATION_UNMERGE_SYSTEM,MATCH(Z24,DIFFERENTIATION_ID_DIFF,0)))</f>
        <v>без дифференциации</v>
      </c>
      <c r="AA27" s="2394" t="str">
        <f>IF(AA24="","",INDEX(DIFFERENTIATION_UNMERGE_SYSTEM,MATCH(AA24,DIFFERENTIATION_ID_DIFF,0)))</f>
        <v>без дифференциации</v>
      </c>
      <c r="AB27" s="2394" t="str">
        <f>IF(AB24="","",INDEX(DIFFERENTIATION_UNMERGE_SYSTEM,MATCH(AB24,DIFFERENTIATION_ID_DIFF,0)))</f>
        <v>без дифференциации</v>
      </c>
      <c r="AC27" s="2394" t="str">
        <f>IF(AC24="","",INDEX(DIFFERENTIATION_UNMERGE_SYSTEM,MATCH(AC24,DIFFERENTIATION_ID_DIFF,0)))</f>
        <v>без дифференциации</v>
      </c>
      <c r="AD27" s="2394" t="str">
        <f>IF(AD24="","",INDEX(DIFFERENTIATION_UNMERGE_SYSTEM,MATCH(AD24,DIFFERENTIATION_ID_DIFF,0)))</f>
        <v>без дифференциации</v>
      </c>
      <c r="AE27" s="2394" t="str">
        <f>IF(AE24="","",INDEX(DIFFERENTIATION_UNMERGE_SYSTEM,MATCH(AE24,DIFFERENTIATION_ID_DIFF,0)))</f>
        <v>без дифференциации</v>
      </c>
      <c r="AF27" s="2394" t="str">
        <f>IF(AF24="","",INDEX(DIFFERENTIATION_UNMERGE_SYSTEM,MATCH(AF24,DIFFERENTIATION_ID_DIFF,0)))</f>
        <v>без дифференциации</v>
      </c>
      <c r="AG27" s="2394" t="str">
        <f>IF(AG24="","",INDEX(DIFFERENTIATION_UNMERGE_SYSTEM,MATCH(AG24,DIFFERENTIATION_ID_DIFF,0)))</f>
        <v>без дифференциации</v>
      </c>
      <c r="AH27" s="2394" t="str">
        <f>IF(AH24="","",INDEX(DIFFERENTIATION_UNMERGE_SYSTEM,MATCH(AH24,DIFFERENTIATION_ID_DIFF,0)))</f>
        <v>без дифференциации</v>
      </c>
      <c r="AI27" s="2394" t="str">
        <f>IF(AI24="","",INDEX(DIFFERENTIATION_UNMERGE_SYSTEM,MATCH(AI24,DIFFERENTIATION_ID_DIFF,0)))</f>
        <v>без дифференциации</v>
      </c>
      <c r="AJ27" s="2394" t="str">
        <f>IF(AJ24="","",INDEX(DIFFERENTIATION_UNMERGE_SYSTEM,MATCH(AJ24,DIFFERENTIATION_ID_DIFF,0)))</f>
        <v>без дифференциации</v>
      </c>
      <c r="AK27" s="2394" t="str">
        <f>IF(AK24="","",INDEX(DIFFERENTIATION_UNMERGE_SYSTEM,MATCH(AK24,DIFFERENTIATION_ID_DIFF,0)))</f>
        <v>без дифференциации</v>
      </c>
      <c r="AL27" s="2394" t="str">
        <f>IF(AL24="","",INDEX(DIFFERENTIATION_UNMERGE_SYSTEM,MATCH(AL24,DIFFERENTIATION_ID_DIFF,0)))</f>
        <v>без дифференциации</v>
      </c>
      <c r="AM27" s="2394" t="str">
        <f>IF(AM24="","",INDEX(DIFFERENTIATION_UNMERGE_SYSTEM,MATCH(AM24,DIFFERENTIATION_ID_DIFF,0)))</f>
        <v>без дифференциации</v>
      </c>
      <c r="AN27" s="2394" t="str">
        <f>IF(AN24="","",INDEX(DIFFERENTIATION_UNMERGE_SYSTEM,MATCH(AN24,DIFFERENTIATION_ID_DIFF,0)))</f>
        <v>без дифференциации</v>
      </c>
      <c r="AO27" s="2394" t="str">
        <f>IF(AO24="","",INDEX(DIFFERENTIATION_UNMERGE_SYSTEM,MATCH(AO24,DIFFERENTIATION_ID_DIFF,0)))</f>
        <v>без дифференциации</v>
      </c>
      <c r="AP27" s="2394" t="str">
        <f>IF(AP24="","",INDEX(DIFFERENTIATION_UNMERGE_SYSTEM,MATCH(AP24,DIFFERENTIATION_ID_DIFF,0)))</f>
        <v>без дифференциации</v>
      </c>
      <c r="AQ27" s="2394" t="str">
        <f>IF(AQ24="","",INDEX(DIFFERENTIATION_UNMERGE_SYSTEM,MATCH(AQ24,DIFFERENTIATION_ID_DIFF,0)))</f>
        <v>без дифференциации</v>
      </c>
      <c r="AR27" s="2394" t="str">
        <f>IF(AR24="","",INDEX(DIFFERENTIATION_UNMERGE_SYSTEM,MATCH(AR24,DIFFERENTIATION_ID_DIFF,0)))</f>
        <v>без дифференциации</v>
      </c>
      <c r="AS27" s="2394" t="str">
        <f>IF(AS24="","",INDEX(DIFFERENTIATION_UNMERGE_SYSTEM,MATCH(AS24,DIFFERENTIATION_ID_DIFF,0)))</f>
        <v>без дифференциации</v>
      </c>
      <c r="AT27" s="2394" t="str">
        <f>IF(AT24="","",INDEX(DIFFERENTIATION_UNMERGE_SYSTEM,MATCH(AT24,DIFFERENTIATION_ID_DIFF,0)))</f>
        <v>без дифференциации</v>
      </c>
      <c r="AU27" s="2394" t="str">
        <f>IF(AU24="","",INDEX(DIFFERENTIATION_UNMERGE_SYSTEM,MATCH(AU24,DIFFERENTIATION_ID_DIFF,0)))</f>
        <v>без дифференциации</v>
      </c>
      <c r="AV27" s="2394" t="str">
        <f>IF(AV24="","",INDEX(DIFFERENTIATION_UNMERGE_SYSTEM,MATCH(AV24,DIFFERENTIATION_ID_DIFF,0)))</f>
        <v>без дифференциации</v>
      </c>
      <c r="AW27" s="2394" t="str">
        <f>IF(AW24="","",INDEX(DIFFERENTIATION_UNMERGE_SYSTEM,MATCH(AW24,DIFFERENTIATION_ID_DIFF,0)))</f>
        <v>без дифференциации</v>
      </c>
      <c r="AX27" s="2394" t="str">
        <f>IF(AX24="","",INDEX(DIFFERENTIATION_UNMERGE_SYSTEM,MATCH(AX24,DIFFERENTIATION_ID_DIFF,0)))</f>
        <v>без дифференциации</v>
      </c>
      <c r="AY27" s="2394" t="str">
        <f>IF(AY24="","",INDEX(DIFFERENTIATION_UNMERGE_SYSTEM,MATCH(AY24,DIFFERENTIATION_ID_DIFF,0)))</f>
        <v>без дифференциации</v>
      </c>
      <c r="AZ27" s="2394" t="str">
        <f>IF(AZ24="","",INDEX(DIFFERENTIATION_UNMERGE_SYSTEM,MATCH(AZ24,DIFFERENTIATION_ID_DIFF,0)))</f>
        <v>без дифференциации</v>
      </c>
      <c r="BA27" s="2394" t="str">
        <f>IF(BA24="","",INDEX(DIFFERENTIATION_UNMERGE_SYSTEM,MATCH(BA24,DIFFERENTIATION_ID_DIFF,0)))</f>
        <v>без дифференциации</v>
      </c>
      <c r="BB27" s="2394" t="str">
        <f>IF(BB24="","",INDEX(DIFFERENTIATION_UNMERGE_SYSTEM,MATCH(BB24,DIFFERENTIATION_ID_DIFF,0)))</f>
        <v>без дифференциации</v>
      </c>
      <c r="BC27" s="2394" t="str">
        <f>IF(BC24="","",INDEX(DIFFERENTIATION_UNMERGE_SYSTEM,MATCH(BC24,DIFFERENTIATION_ID_DIFF,0)))</f>
        <v>без дифференциации</v>
      </c>
      <c r="BD27" s="2128"/>
      <c r="BZ27" s="1632">
        <v>11</v>
      </c>
    </row>
    <row customHeight="1" ht="11.549999999999999">
      <c r="E28" s="2370" t="s">
        <v>555</v>
      </c>
      <c r="F28" s="2371"/>
      <c r="G28" s="2371"/>
      <c r="H28" s="1646"/>
      <c r="I28" s="1646"/>
      <c r="J28" s="2368"/>
      <c r="K28" s="2368"/>
      <c r="L28" s="2368"/>
      <c r="M28" s="2368"/>
      <c r="N28" s="2368"/>
      <c r="O28" s="2368"/>
      <c r="P28" s="2368"/>
      <c r="Q28" s="2368"/>
      <c r="R28" s="2368"/>
      <c r="S28" s="2368"/>
      <c r="T28" s="2368"/>
      <c r="U28" s="2368"/>
      <c r="V28" s="2368"/>
      <c r="W28" s="2368"/>
      <c r="X28" s="2368"/>
      <c r="Y28" s="2368"/>
      <c r="Z28" s="2368"/>
      <c r="AA28" s="2368"/>
      <c r="AB28" s="2368"/>
      <c r="AC28" s="2368"/>
      <c r="AD28" s="2368"/>
      <c r="AE28" s="2368"/>
      <c r="AF28" s="2368"/>
      <c r="AG28" s="2368"/>
      <c r="AH28" s="2368"/>
      <c r="AI28" s="2368"/>
      <c r="AJ28" s="2368"/>
      <c r="AK28" s="2368"/>
      <c r="AL28" s="2368"/>
      <c r="AM28" s="2368"/>
      <c r="AN28" s="2368"/>
      <c r="AO28" s="2368"/>
      <c r="AP28" s="2368"/>
      <c r="AQ28" s="2368"/>
      <c r="AR28" s="2368"/>
      <c r="AS28" s="2368"/>
      <c r="AT28" s="2368"/>
      <c r="AU28" s="2368"/>
      <c r="AV28" s="2368"/>
      <c r="AW28" s="2368"/>
      <c r="AX28" s="2368"/>
      <c r="AY28" s="2368"/>
      <c r="AZ28" s="2368"/>
      <c r="BA28" s="2368"/>
      <c r="BB28" s="2368"/>
      <c r="BC28" s="2368"/>
      <c r="BD28" s="2128"/>
      <c r="BZ28" s="1632">
        <v>11</v>
      </c>
    </row>
    <row customHeight="1" ht="24">
      <c r="E29" s="1647" t="s">
        <v>87</v>
      </c>
      <c r="F29" s="1654" t="s">
        <v>557</v>
      </c>
      <c r="G29" s="1654" t="s">
        <v>821</v>
      </c>
      <c r="H29" s="1654" t="s">
        <v>558</v>
      </c>
      <c r="I29" s="1654" t="s">
        <v>558</v>
      </c>
      <c r="J29" s="2313" t="s">
        <v>558</v>
      </c>
      <c r="K29" s="2313" t="s">
        <v>558</v>
      </c>
      <c r="L29" s="2313" t="s">
        <v>558</v>
      </c>
      <c r="M29" s="2313" t="s">
        <v>558</v>
      </c>
      <c r="N29" s="2313" t="s">
        <v>558</v>
      </c>
      <c r="O29" s="2313" t="s">
        <v>558</v>
      </c>
      <c r="P29" s="2313" t="s">
        <v>558</v>
      </c>
      <c r="Q29" s="2313" t="s">
        <v>558</v>
      </c>
      <c r="R29" s="2313" t="s">
        <v>558</v>
      </c>
      <c r="S29" s="2313" t="s">
        <v>558</v>
      </c>
      <c r="T29" s="2313" t="s">
        <v>558</v>
      </c>
      <c r="U29" s="2313" t="s">
        <v>558</v>
      </c>
      <c r="V29" s="2313" t="s">
        <v>558</v>
      </c>
      <c r="W29" s="2313" t="s">
        <v>558</v>
      </c>
      <c r="X29" s="2313" t="s">
        <v>558</v>
      </c>
      <c r="Y29" s="2313" t="s">
        <v>558</v>
      </c>
      <c r="Z29" s="2313" t="s">
        <v>558</v>
      </c>
      <c r="AA29" s="2313" t="s">
        <v>558</v>
      </c>
      <c r="AB29" s="2313" t="s">
        <v>558</v>
      </c>
      <c r="AC29" s="2313" t="s">
        <v>558</v>
      </c>
      <c r="AD29" s="2313" t="s">
        <v>558</v>
      </c>
      <c r="AE29" s="2313" t="s">
        <v>558</v>
      </c>
      <c r="AF29" s="2313" t="s">
        <v>558</v>
      </c>
      <c r="AG29" s="2313" t="s">
        <v>558</v>
      </c>
      <c r="AH29" s="2313" t="s">
        <v>558</v>
      </c>
      <c r="AI29" s="2313" t="s">
        <v>558</v>
      </c>
      <c r="AJ29" s="2313" t="s">
        <v>558</v>
      </c>
      <c r="AK29" s="2313" t="s">
        <v>558</v>
      </c>
      <c r="AL29" s="2313" t="s">
        <v>558</v>
      </c>
      <c r="AM29" s="2313" t="s">
        <v>558</v>
      </c>
      <c r="AN29" s="2313" t="s">
        <v>558</v>
      </c>
      <c r="AO29" s="2313" t="s">
        <v>558</v>
      </c>
      <c r="AP29" s="2313" t="s">
        <v>558</v>
      </c>
      <c r="AQ29" s="2313" t="s">
        <v>558</v>
      </c>
      <c r="AR29" s="2313" t="s">
        <v>558</v>
      </c>
      <c r="AS29" s="2313" t="s">
        <v>558</v>
      </c>
      <c r="AT29" s="2313" t="s">
        <v>558</v>
      </c>
      <c r="AU29" s="2313" t="s">
        <v>558</v>
      </c>
      <c r="AV29" s="2313" t="s">
        <v>558</v>
      </c>
      <c r="AW29" s="2313" t="s">
        <v>558</v>
      </c>
      <c r="AX29" s="2313" t="s">
        <v>558</v>
      </c>
      <c r="AY29" s="2313" t="s">
        <v>558</v>
      </c>
      <c r="AZ29" s="2313" t="s">
        <v>558</v>
      </c>
      <c r="BA29" s="2313" t="s">
        <v>558</v>
      </c>
      <c r="BB29" s="2313" t="s">
        <v>558</v>
      </c>
      <c r="BC29" s="2313" t="s">
        <v>558</v>
      </c>
      <c r="BD29" s="2128"/>
      <c r="BZ29" s="1632">
        <v>23</v>
      </c>
    </row>
    <row customHeight="1" ht="19.95">
      <c r="D30" s="1639"/>
      <c r="E30" s="547">
        <f>FHD_NUM_P_1</f>
        <v>1</v>
      </c>
      <c r="F30" s="1881" t="str">
        <f>FHD_P_1</f>
        <v>Выручка от регулируемых видов деятельности в сфере водоотведения</v>
      </c>
      <c r="G30" s="1879" t="s">
        <v>807</v>
      </c>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290" t="str">
        <f>FHD_NOTE_P_1</f>
        <v>Указывается выручка с распределением по видам деятельности.</v>
      </c>
      <c r="BE30" s="544"/>
      <c r="BZ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водоотведения, включая:</v>
      </c>
      <c r="G31" s="1879" t="s">
        <v>807</v>
      </c>
      <c r="H31" s="559">
        <f>SUMIF($BE33:$BE71,$BE31,H33:H71)</f>
        <v>0</v>
      </c>
      <c r="I31" s="559">
        <f>SUMIF($BE33:$BE71,$BE31,I33:I71)</f>
        <v>0</v>
      </c>
      <c r="J31" s="559">
        <f>SUMIF($BE33:$BE71,$BE31,J33:J71)</f>
        <v>0</v>
      </c>
      <c r="K31" s="559">
        <f>SUMIF($BE33:$BE71,$BE31,K33:K71)</f>
        <v>0</v>
      </c>
      <c r="L31" s="559">
        <f>SUMIF($BE33:$BE71,$BE31,L33:L71)</f>
        <v>0</v>
      </c>
      <c r="M31" s="559">
        <f>SUMIF($BE33:$BE71,$BE31,M33:M71)</f>
        <v>0</v>
      </c>
      <c r="N31" s="559">
        <f>SUMIF($BE33:$BE71,$BE31,N33:N71)</f>
        <v>0</v>
      </c>
      <c r="O31" s="559">
        <f>SUMIF($BE33:$BE71,$BE31,O33:O71)</f>
        <v>0</v>
      </c>
      <c r="P31" s="559">
        <f>SUMIF($BE33:$BE71,$BE31,P33:P71)</f>
        <v>0</v>
      </c>
      <c r="Q31" s="559">
        <f>SUMIF($BE33:$BE71,$BE31,Q33:Q71)</f>
        <v>0</v>
      </c>
      <c r="R31" s="559">
        <f>SUMIF($BE33:$BE71,$BE31,R33:R71)</f>
        <v>0</v>
      </c>
      <c r="S31" s="559">
        <f>SUMIF($BE33:$BE71,$BE31,S33:S71)</f>
        <v>0</v>
      </c>
      <c r="T31" s="559">
        <f>SUMIF($BE33:$BE71,$BE31,T33:T71)</f>
        <v>0</v>
      </c>
      <c r="U31" s="559">
        <f>SUMIF($BE33:$BE71,$BE31,U33:U71)</f>
        <v>0</v>
      </c>
      <c r="V31" s="559">
        <f>SUMIF($BE33:$BE71,$BE31,V33:V71)</f>
        <v>0</v>
      </c>
      <c r="W31" s="559">
        <f>SUMIF($BE33:$BE71,$BE31,W33:W71)</f>
        <v>0</v>
      </c>
      <c r="X31" s="559">
        <f>SUMIF($BE33:$BE71,$BE31,X33:X71)</f>
        <v>0</v>
      </c>
      <c r="Y31" s="559">
        <f>SUMIF($BE33:$BE71,$BE31,Y33:Y71)</f>
        <v>0</v>
      </c>
      <c r="Z31" s="559">
        <f>SUMIF($BE33:$BE71,$BE31,Z33:Z71)</f>
        <v>0</v>
      </c>
      <c r="AA31" s="559">
        <f>SUMIF($BE33:$BE71,$BE31,AA33:AA71)</f>
        <v>0</v>
      </c>
      <c r="AB31" s="559">
        <f>SUMIF($BE33:$BE71,$BE31,AB33:AB71)</f>
        <v>0</v>
      </c>
      <c r="AC31" s="559">
        <f>SUMIF($BE33:$BE71,$BE31,AC33:AC71)</f>
        <v>0</v>
      </c>
      <c r="AD31" s="559">
        <f>SUMIF($BE33:$BE71,$BE31,AD33:AD71)</f>
        <v>0</v>
      </c>
      <c r="AE31" s="559">
        <f>SUMIF($BE33:$BE71,$BE31,AE33:AE71)</f>
        <v>0</v>
      </c>
      <c r="AF31" s="559">
        <f>SUMIF($BE33:$BE71,$BE31,AF33:AF71)</f>
        <v>0</v>
      </c>
      <c r="AG31" s="559">
        <f>SUMIF($BE33:$BE71,$BE31,AG33:AG71)</f>
        <v>0</v>
      </c>
      <c r="AH31" s="559">
        <f>SUMIF($BE33:$BE71,$BE31,AH33:AH71)</f>
        <v>0</v>
      </c>
      <c r="AI31" s="559">
        <f>SUMIF($BE33:$BE71,$BE31,AI33:AI71)</f>
        <v>0</v>
      </c>
      <c r="AJ31" s="559">
        <f>SUMIF($BE33:$BE71,$BE31,AJ33:AJ71)</f>
        <v>0</v>
      </c>
      <c r="AK31" s="559">
        <f>SUMIF($BE33:$BE71,$BE31,AK33:AK71)</f>
        <v>0</v>
      </c>
      <c r="AL31" s="559">
        <f>SUMIF($BE33:$BE71,$BE31,AL33:AL71)</f>
        <v>0</v>
      </c>
      <c r="AM31" s="559">
        <f>SUMIF($BE33:$BE71,$BE31,AM33:AM71)</f>
        <v>0</v>
      </c>
      <c r="AN31" s="559">
        <f>SUMIF($BE33:$BE71,$BE31,AN33:AN71)</f>
        <v>0</v>
      </c>
      <c r="AO31" s="559">
        <f>SUMIF($BE33:$BE71,$BE31,AO33:AO71)</f>
        <v>0</v>
      </c>
      <c r="AP31" s="559">
        <f>SUMIF($BE33:$BE71,$BE31,AP33:AP71)</f>
        <v>0</v>
      </c>
      <c r="AQ31" s="559">
        <f>SUMIF($BE33:$BE71,$BE31,AQ33:AQ71)</f>
        <v>0</v>
      </c>
      <c r="AR31" s="559">
        <f>SUMIF($BE33:$BE71,$BE31,AR33:AR71)</f>
        <v>0</v>
      </c>
      <c r="AS31" s="559">
        <f>SUMIF($BE33:$BE71,$BE31,AS33:AS71)</f>
        <v>0</v>
      </c>
      <c r="AT31" s="559">
        <f>SUMIF($BE33:$BE71,$BE31,AT33:AT71)</f>
        <v>0</v>
      </c>
      <c r="AU31" s="559">
        <f>SUMIF($BE33:$BE71,$BE31,AU33:AU71)</f>
        <v>0</v>
      </c>
      <c r="AV31" s="559">
        <f>SUMIF($BE33:$BE71,$BE31,AV33:AV71)</f>
        <v>0</v>
      </c>
      <c r="AW31" s="559">
        <f>SUMIF($BE33:$BE71,$BE31,AW33:AW71)</f>
        <v>0</v>
      </c>
      <c r="AX31" s="559">
        <f>SUMIF($BE33:$BE71,$BE31,AX33:AX71)</f>
        <v>0</v>
      </c>
      <c r="AY31" s="559">
        <f>SUMIF($BE33:$BE71,$BE31,AY33:AY71)</f>
        <v>0</v>
      </c>
      <c r="AZ31" s="559">
        <f>SUMIF($BE33:$BE71,$BE31,AZ33:AZ71)</f>
        <v>0</v>
      </c>
      <c r="BA31" s="559">
        <f>SUMIF($BE33:$BE71,$BE31,BA33:BA71)</f>
        <v>0</v>
      </c>
      <c r="BB31" s="559">
        <f>SUMIF($BE33:$BE71,$BE31,BB33:BB71)</f>
        <v>0</v>
      </c>
      <c r="BC31" s="559">
        <f>SUMIF($BE33:$BE71,$BE31,BC33:BC71)</f>
        <v>0</v>
      </c>
      <c r="BD31" s="290" t="str">
        <f>FHD_NOTE_P_2</f>
        <v>Указывается суммарная себестоимость производимых товаров.</v>
      </c>
      <c r="BE31" s="1637" t="s">
        <v>822</v>
      </c>
      <c r="BZ31" s="1632">
        <v>11</v>
      </c>
    </row>
    <row customHeight="1" ht="11.549999999999999">
      <c r="D32" s="1639"/>
      <c r="E32" s="547" t="str">
        <f>FHD_NUM_P_3</f>
        <v>2.1</v>
      </c>
      <c r="F32" s="1525" t="str">
        <f>FHD_P_3</f>
        <v>Расходы на оплату услуг по приему, транспортировке и очистке сточных вод другими организациями</v>
      </c>
      <c r="G32" s="1879" t="s">
        <v>807</v>
      </c>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c r="AO32" s="558"/>
      <c r="AP32" s="558"/>
      <c r="AQ32" s="558"/>
      <c r="AR32" s="558"/>
      <c r="AS32" s="558"/>
      <c r="AT32" s="558"/>
      <c r="AU32" s="558"/>
      <c r="AV32" s="558"/>
      <c r="AW32" s="558"/>
      <c r="AX32" s="558"/>
      <c r="AY32" s="558"/>
      <c r="AZ32" s="558"/>
      <c r="BA32" s="558"/>
      <c r="BB32" s="558"/>
      <c r="BC32" s="558"/>
      <c r="BD32" s="290" t="str">
        <f>FHD_NOTE_P_3</f>
        <v/>
      </c>
      <c r="BE32" s="1637" t="str">
        <f>IF((LEN(E32)-LEN(SUBSTITUTE(E32,".","")))/LEN(".")=1,"p","")</f>
        <v>p</v>
      </c>
      <c r="BZ32" s="1632">
        <v>11</v>
      </c>
    </row>
    <row customHeight="1" ht="11.25" hidden="1">
      <c r="A33" s="2372" t="s">
        <v>823</v>
      </c>
      <c r="D33" s="1639"/>
      <c r="E33" s="547" t="str">
        <f>FHD_NUM_P_4</f>
        <v/>
      </c>
      <c r="F33" s="1525" t="str">
        <f>FHD_P_4</f>
        <v/>
      </c>
      <c r="G33" s="1879" t="s">
        <v>807</v>
      </c>
      <c r="H33" s="559">
        <f>SUMIF($F34:$F40,$F3,H34:H40)</f>
        <v>0</v>
      </c>
      <c r="I33" s="559">
        <f>SUMIF($F34:$F40,$F3,I34:I40)</f>
        <v>0</v>
      </c>
      <c r="J33" s="559">
        <f>SUMIF($F34:$F40,$F3,J34:J40)</f>
        <v>0</v>
      </c>
      <c r="K33" s="559">
        <f>SUMIF($F34:$F40,$F3,K34:K40)</f>
        <v>0</v>
      </c>
      <c r="L33" s="559">
        <f>SUMIF($F34:$F40,$F3,L34:L40)</f>
        <v>0</v>
      </c>
      <c r="M33" s="559">
        <f>SUMIF($F34:$F40,$F3,M34:M40)</f>
        <v>0</v>
      </c>
      <c r="N33" s="559">
        <f>SUMIF($F34:$F40,$F3,N34:N40)</f>
        <v>0</v>
      </c>
      <c r="O33" s="559">
        <f>SUMIF($F34:$F40,$F3,O34:O40)</f>
        <v>0</v>
      </c>
      <c r="P33" s="559">
        <f>SUMIF($F34:$F40,$F3,P34:P40)</f>
        <v>0</v>
      </c>
      <c r="Q33" s="559">
        <f>SUMIF($F34:$F40,$F3,Q34:Q40)</f>
        <v>0</v>
      </c>
      <c r="R33" s="559">
        <f>SUMIF($F34:$F40,$F3,R34:R40)</f>
        <v>0</v>
      </c>
      <c r="S33" s="559">
        <f>SUMIF($F34:$F40,$F3,S34:S40)</f>
        <v>0</v>
      </c>
      <c r="T33" s="559">
        <f>SUMIF($F34:$F40,$F3,T34:T40)</f>
        <v>0</v>
      </c>
      <c r="U33" s="559">
        <f>SUMIF($F34:$F40,$F3,U34:U40)</f>
        <v>0</v>
      </c>
      <c r="V33" s="559">
        <f>SUMIF($F34:$F40,$F3,V34:V40)</f>
        <v>0</v>
      </c>
      <c r="W33" s="559">
        <f>SUMIF($F34:$F40,$F3,W34:W40)</f>
        <v>0</v>
      </c>
      <c r="X33" s="559">
        <f>SUMIF($F34:$F40,$F3,X34:X40)</f>
        <v>0</v>
      </c>
      <c r="Y33" s="559">
        <f>SUMIF($F34:$F40,$F3,Y34:Y40)</f>
        <v>0</v>
      </c>
      <c r="Z33" s="559">
        <f>SUMIF($F34:$F40,$F3,Z34:Z40)</f>
        <v>0</v>
      </c>
      <c r="AA33" s="559">
        <f>SUMIF($F34:$F40,$F3,AA34:AA40)</f>
        <v>0</v>
      </c>
      <c r="AB33" s="559">
        <f>SUMIF($F34:$F40,$F3,AB34:AB40)</f>
        <v>0</v>
      </c>
      <c r="AC33" s="559">
        <f>SUMIF($F34:$F40,$F3,AC34:AC40)</f>
        <v>0</v>
      </c>
      <c r="AD33" s="559">
        <f>SUMIF($F34:$F40,$F3,AD34:AD40)</f>
        <v>0</v>
      </c>
      <c r="AE33" s="559">
        <f>SUMIF($F34:$F40,$F3,AE34:AE40)</f>
        <v>0</v>
      </c>
      <c r="AF33" s="559">
        <f>SUMIF($F34:$F40,$F3,AF34:AF40)</f>
        <v>0</v>
      </c>
      <c r="AG33" s="559">
        <f>SUMIF($F34:$F40,$F3,AG34:AG40)</f>
        <v>0</v>
      </c>
      <c r="AH33" s="559">
        <f>SUMIF($F34:$F40,$F3,AH34:AH40)</f>
        <v>0</v>
      </c>
      <c r="AI33" s="559">
        <f>SUMIF($F34:$F40,$F3,AI34:AI40)</f>
        <v>0</v>
      </c>
      <c r="AJ33" s="559">
        <f>SUMIF($F34:$F40,$F3,AJ34:AJ40)</f>
        <v>0</v>
      </c>
      <c r="AK33" s="559">
        <f>SUMIF($F34:$F40,$F3,AK34:AK40)</f>
        <v>0</v>
      </c>
      <c r="AL33" s="559">
        <f>SUMIF($F34:$F40,$F3,AL34:AL40)</f>
        <v>0</v>
      </c>
      <c r="AM33" s="559">
        <f>SUMIF($F34:$F40,$F3,AM34:AM40)</f>
        <v>0</v>
      </c>
      <c r="AN33" s="559">
        <f>SUMIF($F34:$F40,$F3,AN34:AN40)</f>
        <v>0</v>
      </c>
      <c r="AO33" s="559">
        <f>SUMIF($F34:$F40,$F3,AO34:AO40)</f>
        <v>0</v>
      </c>
      <c r="AP33" s="559">
        <f>SUMIF($F34:$F40,$F3,AP34:AP40)</f>
        <v>0</v>
      </c>
      <c r="AQ33" s="559">
        <f>SUMIF($F34:$F40,$F3,AQ34:AQ40)</f>
        <v>0</v>
      </c>
      <c r="AR33" s="559">
        <f>SUMIF($F34:$F40,$F3,AR34:AR40)</f>
        <v>0</v>
      </c>
      <c r="AS33" s="559">
        <f>SUMIF($F34:$F40,$F3,AS34:AS40)</f>
        <v>0</v>
      </c>
      <c r="AT33" s="559">
        <f>SUMIF($F34:$F40,$F3,AT34:AT40)</f>
        <v>0</v>
      </c>
      <c r="AU33" s="559">
        <f>SUMIF($F34:$F40,$F3,AU34:AU40)</f>
        <v>0</v>
      </c>
      <c r="AV33" s="559">
        <f>SUMIF($F34:$F40,$F3,AV34:AV40)</f>
        <v>0</v>
      </c>
      <c r="AW33" s="559">
        <f>SUMIF($F34:$F40,$F3,AW34:AW40)</f>
        <v>0</v>
      </c>
      <c r="AX33" s="559">
        <f>SUMIF($F34:$F40,$F3,AX34:AX40)</f>
        <v>0</v>
      </c>
      <c r="AY33" s="559">
        <f>SUMIF($F34:$F40,$F3,AY34:AY40)</f>
        <v>0</v>
      </c>
      <c r="AZ33" s="559">
        <f>SUMIF($F34:$F40,$F3,AZ34:AZ40)</f>
        <v>0</v>
      </c>
      <c r="BA33" s="559">
        <f>SUMIF($F34:$F40,$F3,BA34:BA40)</f>
        <v>0</v>
      </c>
      <c r="BB33" s="559">
        <f>SUMIF($F34:$F40,$F3,BB34:BB40)</f>
        <v>0</v>
      </c>
      <c r="BC33" s="559">
        <f>SUMIF($F34:$F40,$F3,BC34:BC40)</f>
        <v>0</v>
      </c>
      <c r="BD33" s="290" t="str">
        <f>FHD_NOTE_P_4</f>
        <v/>
      </c>
      <c r="BE33" s="1637" t="str">
        <f>IF((LEN(E33)-LEN(SUBSTITUTE(E33,".","")))/LEN(".")=1,"p","")</f>
        <v/>
      </c>
      <c r="BZ33" s="1632">
        <v>0</v>
      </c>
    </row>
    <row s="1642" customFormat="1" customHeight="1" ht="0.75" hidden="1">
      <c r="A34" s="2372"/>
      <c r="B34" s="2373" t="str">
        <f>E33&amp;".0"</f>
        <v>.0</v>
      </c>
      <c r="C34" s="1168"/>
      <c r="D34" s="561"/>
      <c r="E34" s="562"/>
      <c r="F34" s="563"/>
      <c r="G34" s="564"/>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c r="AH34" s="498"/>
      <c r="AI34" s="498"/>
      <c r="AJ34" s="498"/>
      <c r="AK34" s="498"/>
      <c r="AL34" s="498"/>
      <c r="AM34" s="498"/>
      <c r="AN34" s="498"/>
      <c r="AO34" s="498"/>
      <c r="AP34" s="498"/>
      <c r="AQ34" s="498"/>
      <c r="AR34" s="498"/>
      <c r="AS34" s="498"/>
      <c r="AT34" s="498"/>
      <c r="AU34" s="498"/>
      <c r="AV34" s="498"/>
      <c r="AW34" s="498"/>
      <c r="AX34" s="498"/>
      <c r="AY34" s="498"/>
      <c r="AZ34" s="498"/>
      <c r="BA34" s="498"/>
      <c r="BB34" s="498"/>
      <c r="BC34" s="498"/>
      <c r="BD34" s="565"/>
      <c r="BE34" s="1637" t="str">
        <f>IF((LEN(E34)-LEN(SUBSTITUTE(E34,".","")))/LEN(".")=1,"p","")</f>
        <v/>
      </c>
      <c r="BF34" s="1637"/>
      <c r="BG34" s="1637"/>
      <c r="BH34" s="1637"/>
      <c r="BI34" s="1637"/>
      <c r="BJ34" s="1637"/>
      <c r="BK34" s="1637"/>
      <c r="BL34" s="1637"/>
      <c r="BM34" s="1637"/>
      <c r="BN34" s="1637"/>
      <c r="BO34" s="566"/>
      <c r="BP34" s="1637"/>
      <c r="BQ34" s="1637"/>
      <c r="BR34" s="1637"/>
      <c r="BS34" s="1637"/>
      <c r="BT34" s="1637"/>
      <c r="BU34" s="567"/>
      <c r="BV34" s="567"/>
      <c r="BW34" s="567"/>
      <c r="BX34" s="567"/>
      <c r="BY34" s="567"/>
      <c r="BZ34" s="1642">
        <v>0</v>
      </c>
    </row>
    <row s="1642" customFormat="1" customHeight="1" ht="0.75" hidden="1">
      <c r="A35" s="2372"/>
      <c r="B35" s="2373"/>
      <c r="C35" s="1168"/>
      <c r="D35" s="561"/>
      <c r="E35" s="568"/>
      <c r="F35" s="569"/>
      <c r="G35" s="564"/>
      <c r="H35" s="570"/>
      <c r="I35" s="570"/>
      <c r="J35" s="570"/>
      <c r="K35" s="570"/>
      <c r="L35" s="570"/>
      <c r="M35" s="570"/>
      <c r="N35" s="570"/>
      <c r="O35" s="570"/>
      <c r="P35" s="570"/>
      <c r="Q35" s="570"/>
      <c r="R35" s="570"/>
      <c r="S35" s="570"/>
      <c r="T35" s="570"/>
      <c r="U35" s="570"/>
      <c r="V35" s="570"/>
      <c r="W35" s="570"/>
      <c r="X35" s="570"/>
      <c r="Y35" s="570"/>
      <c r="Z35" s="570"/>
      <c r="AA35" s="570"/>
      <c r="AB35" s="570"/>
      <c r="AC35" s="570"/>
      <c r="AD35" s="570"/>
      <c r="AE35" s="570"/>
      <c r="AF35" s="570"/>
      <c r="AG35" s="570"/>
      <c r="AH35" s="570"/>
      <c r="AI35" s="570"/>
      <c r="AJ35" s="570"/>
      <c r="AK35" s="570"/>
      <c r="AL35" s="570"/>
      <c r="AM35" s="570"/>
      <c r="AN35" s="570"/>
      <c r="AO35" s="570"/>
      <c r="AP35" s="570"/>
      <c r="AQ35" s="570"/>
      <c r="AR35" s="570"/>
      <c r="AS35" s="570"/>
      <c r="AT35" s="570"/>
      <c r="AU35" s="570"/>
      <c r="AV35" s="570"/>
      <c r="AW35" s="570"/>
      <c r="AX35" s="570"/>
      <c r="AY35" s="570"/>
      <c r="AZ35" s="570"/>
      <c r="BA35" s="570"/>
      <c r="BB35" s="570"/>
      <c r="BC35" s="570"/>
      <c r="BD35" s="565"/>
      <c r="BE35" s="1637" t="str">
        <f>IF((LEN(E35)-LEN(SUBSTITUTE(E35,".","")))/LEN(".")=1,"p","")</f>
        <v/>
      </c>
      <c r="BF35" s="1637"/>
      <c r="BG35" s="1637"/>
      <c r="BH35" s="1637"/>
      <c r="BI35" s="1637"/>
      <c r="BJ35" s="1637"/>
      <c r="BK35" s="1637"/>
      <c r="BL35" s="1637"/>
      <c r="BM35" s="1637"/>
      <c r="BN35" s="1637"/>
      <c r="BO35" s="566"/>
      <c r="BP35" s="1637"/>
      <c r="BQ35" s="1637"/>
      <c r="BR35" s="1637"/>
      <c r="BS35" s="1637"/>
      <c r="BT35" s="1637"/>
      <c r="BU35" s="567"/>
      <c r="BV35" s="567"/>
      <c r="BW35" s="567"/>
      <c r="BX35" s="567"/>
      <c r="BY35" s="567"/>
      <c r="BZ35" s="1642">
        <v>0</v>
      </c>
    </row>
    <row s="1642" customFormat="1" customHeight="1" ht="0.75" hidden="1">
      <c r="A36" s="2372"/>
      <c r="B36" s="2373"/>
      <c r="C36" s="1168"/>
      <c r="D36" s="561"/>
      <c r="E36" s="568"/>
      <c r="F36" s="569"/>
      <c r="G36" s="564"/>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70"/>
      <c r="AO36" s="570"/>
      <c r="AP36" s="570"/>
      <c r="AQ36" s="570"/>
      <c r="AR36" s="570"/>
      <c r="AS36" s="570"/>
      <c r="AT36" s="570"/>
      <c r="AU36" s="570"/>
      <c r="AV36" s="570"/>
      <c r="AW36" s="570"/>
      <c r="AX36" s="570"/>
      <c r="AY36" s="570"/>
      <c r="AZ36" s="570"/>
      <c r="BA36" s="570"/>
      <c r="BB36" s="570"/>
      <c r="BC36" s="570"/>
      <c r="BD36" s="565"/>
      <c r="BE36" s="1637" t="str">
        <f>IF((LEN(E36)-LEN(SUBSTITUTE(E36,".","")))/LEN(".")=1,"p","")</f>
        <v/>
      </c>
      <c r="BF36" s="1637"/>
      <c r="BG36" s="1637"/>
      <c r="BH36" s="1637"/>
      <c r="BI36" s="1637"/>
      <c r="BJ36" s="1637"/>
      <c r="BK36" s="1637"/>
      <c r="BL36" s="1637"/>
      <c r="BM36" s="1637"/>
      <c r="BN36" s="1637"/>
      <c r="BO36" s="566"/>
      <c r="BP36" s="1637"/>
      <c r="BQ36" s="1637"/>
      <c r="BR36" s="1637"/>
      <c r="BS36" s="1637"/>
      <c r="BT36" s="1637"/>
      <c r="BU36" s="567"/>
      <c r="BV36" s="567"/>
      <c r="BW36" s="567"/>
      <c r="BX36" s="567"/>
      <c r="BY36" s="567"/>
      <c r="BZ36" s="1642">
        <v>0</v>
      </c>
    </row>
    <row s="1642" customFormat="1" customHeight="1" ht="0.75" hidden="1">
      <c r="A37" s="2372"/>
      <c r="B37" s="2373"/>
      <c r="C37" s="1168"/>
      <c r="D37" s="561"/>
      <c r="E37" s="568"/>
      <c r="F37" s="569"/>
      <c r="G37" s="564"/>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c r="AI37" s="570"/>
      <c r="AJ37" s="570"/>
      <c r="AK37" s="570"/>
      <c r="AL37" s="570"/>
      <c r="AM37" s="570"/>
      <c r="AN37" s="570"/>
      <c r="AO37" s="570"/>
      <c r="AP37" s="570"/>
      <c r="AQ37" s="570"/>
      <c r="AR37" s="570"/>
      <c r="AS37" s="570"/>
      <c r="AT37" s="570"/>
      <c r="AU37" s="570"/>
      <c r="AV37" s="570"/>
      <c r="AW37" s="570"/>
      <c r="AX37" s="570"/>
      <c r="AY37" s="570"/>
      <c r="AZ37" s="570"/>
      <c r="BA37" s="570"/>
      <c r="BB37" s="570"/>
      <c r="BC37" s="570"/>
      <c r="BD37" s="565"/>
      <c r="BE37" s="1637" t="str">
        <f>IF((LEN(E37)-LEN(SUBSTITUTE(E37,".","")))/LEN(".")=1,"p","")</f>
        <v/>
      </c>
      <c r="BF37" s="1637"/>
      <c r="BG37" s="1637"/>
      <c r="BH37" s="1637"/>
      <c r="BI37" s="1637"/>
      <c r="BJ37" s="1637"/>
      <c r="BK37" s="1637"/>
      <c r="BL37" s="1637"/>
      <c r="BM37" s="1637"/>
      <c r="BN37" s="1637"/>
      <c r="BO37" s="566"/>
      <c r="BP37" s="1637"/>
      <c r="BQ37" s="1637"/>
      <c r="BR37" s="1637"/>
      <c r="BS37" s="1637"/>
      <c r="BT37" s="1637"/>
      <c r="BU37" s="567"/>
      <c r="BV37" s="567"/>
      <c r="BW37" s="567"/>
      <c r="BX37" s="567"/>
      <c r="BY37" s="567"/>
      <c r="BZ37" s="1642">
        <v>0</v>
      </c>
    </row>
    <row s="1642" customFormat="1" customHeight="1" ht="0.75" hidden="1">
      <c r="A38" s="2372"/>
      <c r="B38" s="2373"/>
      <c r="C38" s="1168"/>
      <c r="D38" s="561"/>
      <c r="E38" s="568"/>
      <c r="F38" s="569"/>
      <c r="G38" s="564"/>
      <c r="H38" s="570"/>
      <c r="I38" s="570"/>
      <c r="J38" s="570"/>
      <c r="K38" s="570"/>
      <c r="L38" s="570"/>
      <c r="M38" s="570"/>
      <c r="N38" s="570"/>
      <c r="O38" s="570"/>
      <c r="P38" s="570"/>
      <c r="Q38" s="570"/>
      <c r="R38" s="570"/>
      <c r="S38" s="570"/>
      <c r="T38" s="570"/>
      <c r="U38" s="570"/>
      <c r="V38" s="570"/>
      <c r="W38" s="570"/>
      <c r="X38" s="570"/>
      <c r="Y38" s="570"/>
      <c r="Z38" s="570"/>
      <c r="AA38" s="570"/>
      <c r="AB38" s="570"/>
      <c r="AC38" s="570"/>
      <c r="AD38" s="570"/>
      <c r="AE38" s="570"/>
      <c r="AF38" s="570"/>
      <c r="AG38" s="570"/>
      <c r="AH38" s="570"/>
      <c r="AI38" s="570"/>
      <c r="AJ38" s="570"/>
      <c r="AK38" s="570"/>
      <c r="AL38" s="570"/>
      <c r="AM38" s="570"/>
      <c r="AN38" s="570"/>
      <c r="AO38" s="570"/>
      <c r="AP38" s="570"/>
      <c r="AQ38" s="570"/>
      <c r="AR38" s="570"/>
      <c r="AS38" s="570"/>
      <c r="AT38" s="570"/>
      <c r="AU38" s="570"/>
      <c r="AV38" s="570"/>
      <c r="AW38" s="570"/>
      <c r="AX38" s="570"/>
      <c r="AY38" s="570"/>
      <c r="AZ38" s="570"/>
      <c r="BA38" s="570"/>
      <c r="BB38" s="570"/>
      <c r="BC38" s="570"/>
      <c r="BD38" s="565"/>
      <c r="BE38" s="1637" t="str">
        <f>IF((LEN(E38)-LEN(SUBSTITUTE(E38,".","")))/LEN(".")=1,"p","")</f>
        <v/>
      </c>
      <c r="BF38" s="1637"/>
      <c r="BG38" s="1637"/>
      <c r="BH38" s="1637"/>
      <c r="BI38" s="1637"/>
      <c r="BJ38" s="1637"/>
      <c r="BK38" s="1637"/>
      <c r="BL38" s="1637"/>
      <c r="BM38" s="1637"/>
      <c r="BN38" s="1637"/>
      <c r="BO38" s="566"/>
      <c r="BP38" s="1637"/>
      <c r="BQ38" s="1637"/>
      <c r="BR38" s="1637"/>
      <c r="BS38" s="1637"/>
      <c r="BT38" s="1637"/>
      <c r="BU38" s="567"/>
      <c r="BV38" s="567"/>
      <c r="BW38" s="567"/>
      <c r="BX38" s="567"/>
      <c r="BY38" s="567"/>
      <c r="BZ38" s="1642">
        <v>0</v>
      </c>
    </row>
    <row s="1642" customFormat="1" customHeight="1" ht="0.75" hidden="1">
      <c r="A39" s="2372"/>
      <c r="B39" s="2373"/>
      <c r="C39" s="1168"/>
      <c r="D39" s="561"/>
      <c r="E39" s="568"/>
      <c r="F39" s="569"/>
      <c r="G39" s="564"/>
      <c r="H39" s="498"/>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498"/>
      <c r="AI39" s="498"/>
      <c r="AJ39" s="498"/>
      <c r="AK39" s="498"/>
      <c r="AL39" s="498"/>
      <c r="AM39" s="498"/>
      <c r="AN39" s="498"/>
      <c r="AO39" s="498"/>
      <c r="AP39" s="498"/>
      <c r="AQ39" s="498"/>
      <c r="AR39" s="498"/>
      <c r="AS39" s="498"/>
      <c r="AT39" s="498"/>
      <c r="AU39" s="498"/>
      <c r="AV39" s="498"/>
      <c r="AW39" s="498"/>
      <c r="AX39" s="498"/>
      <c r="AY39" s="498"/>
      <c r="AZ39" s="498"/>
      <c r="BA39" s="498"/>
      <c r="BB39" s="498"/>
      <c r="BC39" s="498"/>
      <c r="BD39" s="565"/>
      <c r="BE39" s="1637" t="str">
        <f>IF((LEN(E39)-LEN(SUBSTITUTE(E39,".","")))/LEN(".")=1,"p","")</f>
        <v/>
      </c>
      <c r="BF39" s="1637"/>
      <c r="BG39" s="1637"/>
      <c r="BH39" s="1637"/>
      <c r="BI39" s="1637"/>
      <c r="BJ39" s="1637"/>
      <c r="BK39" s="1637"/>
      <c r="BL39" s="1637"/>
      <c r="BM39" s="1637"/>
      <c r="BN39" s="1637"/>
      <c r="BO39" s="566"/>
      <c r="BP39" s="1637"/>
      <c r="BQ39" s="1637"/>
      <c r="BR39" s="1637"/>
      <c r="BS39" s="1637"/>
      <c r="BT39" s="1637"/>
      <c r="BU39" s="567"/>
      <c r="BV39" s="567"/>
      <c r="BW39" s="567"/>
      <c r="BX39" s="567"/>
      <c r="BY39" s="567"/>
      <c r="BZ39" s="1642">
        <v>0</v>
      </c>
    </row>
    <row s="1367" customFormat="1" customHeight="1" ht="15" hidden="1">
      <c r="A40" s="2372"/>
      <c r="C40" s="1637"/>
      <c r="D40" s="1634"/>
      <c r="E40" s="571"/>
      <c r="F40" s="572" t="s">
        <v>824</v>
      </c>
      <c r="G40" s="573"/>
      <c r="H40" s="574"/>
      <c r="I40" s="574"/>
      <c r="J40" s="2631"/>
      <c r="K40" s="2631"/>
      <c r="L40" s="2631"/>
      <c r="M40" s="2631"/>
      <c r="N40" s="2631"/>
      <c r="O40" s="2631"/>
      <c r="P40" s="2631"/>
      <c r="Q40" s="2631"/>
      <c r="R40" s="2631"/>
      <c r="S40" s="2631"/>
      <c r="T40" s="2631"/>
      <c r="U40" s="2631"/>
      <c r="V40" s="2631"/>
      <c r="W40" s="2631"/>
      <c r="X40" s="2631"/>
      <c r="Y40" s="2631"/>
      <c r="Z40" s="2631"/>
      <c r="AA40" s="2631"/>
      <c r="AB40" s="2631"/>
      <c r="AC40" s="2631"/>
      <c r="AD40" s="2631"/>
      <c r="AE40" s="2631"/>
      <c r="AF40" s="2631"/>
      <c r="AG40" s="2631"/>
      <c r="AH40" s="2631"/>
      <c r="AI40" s="2631"/>
      <c r="AJ40" s="2631"/>
      <c r="AK40" s="2631"/>
      <c r="AL40" s="2631"/>
      <c r="AM40" s="2631"/>
      <c r="AN40" s="2631"/>
      <c r="AO40" s="2631"/>
      <c r="AP40" s="2631"/>
      <c r="AQ40" s="2631"/>
      <c r="AR40" s="2631"/>
      <c r="AS40" s="2631"/>
      <c r="AT40" s="2631"/>
      <c r="AU40" s="2631"/>
      <c r="AV40" s="2631"/>
      <c r="AW40" s="2631"/>
      <c r="AX40" s="2631"/>
      <c r="AY40" s="2631"/>
      <c r="AZ40" s="2631"/>
      <c r="BA40" s="2631"/>
      <c r="BB40" s="2631"/>
      <c r="BC40" s="2631"/>
      <c r="BD40" s="302"/>
      <c r="BE40" s="1637" t="str">
        <f>IF((LEN(E40)-LEN(SUBSTITUTE(E40,".","")))/LEN(".")=1,"p","")</f>
        <v/>
      </c>
      <c r="BF40" s="1637"/>
      <c r="BG40" s="1637"/>
      <c r="BL40" s="1637"/>
      <c r="BO40" s="545"/>
      <c r="BU40" s="1633"/>
      <c r="BV40" s="1633"/>
      <c r="BW40" s="1633"/>
      <c r="BX40" s="1633"/>
      <c r="BY40" s="1633"/>
      <c r="BZ40" s="1161">
        <v>0</v>
      </c>
    </row>
    <row customHeight="1" ht="11.25" hidden="1">
      <c r="A41" s="2372" t="s">
        <v>825</v>
      </c>
      <c r="D41" s="1639"/>
      <c r="E41" s="547" t="str">
        <f>FHD_NUM_P_5</f>
        <v/>
      </c>
      <c r="F41" s="1525" t="str">
        <f>FHD_P_5</f>
        <v/>
      </c>
      <c r="G41" s="1879" t="s">
        <v>807</v>
      </c>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c r="AO41" s="558"/>
      <c r="AP41" s="558"/>
      <c r="AQ41" s="558"/>
      <c r="AR41" s="558"/>
      <c r="AS41" s="558"/>
      <c r="AT41" s="558"/>
      <c r="AU41" s="558"/>
      <c r="AV41" s="558"/>
      <c r="AW41" s="558"/>
      <c r="AX41" s="558"/>
      <c r="AY41" s="558"/>
      <c r="AZ41" s="558"/>
      <c r="BA41" s="558"/>
      <c r="BB41" s="558"/>
      <c r="BC41" s="558"/>
      <c r="BD41" s="290" t="str">
        <f>FHD_NOTE_P_5</f>
        <v/>
      </c>
      <c r="BE41" s="1637" t="str">
        <f>IF((LEN(E41)-LEN(SUBSTITUTE(E41,".","")))/LEN(".")=1,"p","")</f>
        <v/>
      </c>
      <c r="BZ41" s="1632">
        <v>0</v>
      </c>
    </row>
    <row customHeight="1" ht="11.25" hidden="1">
      <c r="A42" s="2372"/>
      <c r="D42" s="1639"/>
      <c r="E42" s="547" t="str">
        <f>FHD_NUM_P_6</f>
        <v/>
      </c>
      <c r="F42" s="1525" t="str">
        <f>FHD_P_6</f>
        <v/>
      </c>
      <c r="G42" s="1879" t="s">
        <v>807</v>
      </c>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c r="AO42" s="558"/>
      <c r="AP42" s="558"/>
      <c r="AQ42" s="558"/>
      <c r="AR42" s="558"/>
      <c r="AS42" s="558"/>
      <c r="AT42" s="558"/>
      <c r="AU42" s="558"/>
      <c r="AV42" s="558"/>
      <c r="AW42" s="558"/>
      <c r="AX42" s="558"/>
      <c r="AY42" s="558"/>
      <c r="AZ42" s="558"/>
      <c r="BA42" s="558"/>
      <c r="BB42" s="558"/>
      <c r="BC42" s="558"/>
      <c r="BD42" s="290" t="str">
        <f>FHD_NOTE_P_6</f>
        <v/>
      </c>
      <c r="BE42" s="1637" t="str">
        <f>IF((LEN(E42)-LEN(SUBSTITUTE(E42,".","")))/LEN(".")=1,"p","")</f>
        <v/>
      </c>
      <c r="BZ42" s="1632">
        <v>0</v>
      </c>
    </row>
    <row customHeight="1" ht="11.25" hidden="1">
      <c r="A43" s="2372"/>
      <c r="D43" s="1639"/>
      <c r="E43" s="547" t="str">
        <f>FHD_NUM_P_7</f>
        <v/>
      </c>
      <c r="F43" s="1525" t="str">
        <f>FHD_P_7</f>
        <v/>
      </c>
      <c r="G43" s="1879" t="s">
        <v>807</v>
      </c>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c r="AO43" s="558"/>
      <c r="AP43" s="558"/>
      <c r="AQ43" s="558"/>
      <c r="AR43" s="558"/>
      <c r="AS43" s="558"/>
      <c r="AT43" s="558"/>
      <c r="AU43" s="558"/>
      <c r="AV43" s="558"/>
      <c r="AW43" s="558"/>
      <c r="AX43" s="558"/>
      <c r="AY43" s="558"/>
      <c r="AZ43" s="558"/>
      <c r="BA43" s="558"/>
      <c r="BB43" s="558"/>
      <c r="BC43" s="558"/>
      <c r="BD43" s="290" t="str">
        <f>FHD_NOTE_P_7</f>
        <v/>
      </c>
      <c r="BE43" s="1637" t="str">
        <f>IF((LEN(E43)-LEN(SUBSTITUTE(E43,".","")))/LEN(".")=1,"p","")</f>
        <v/>
      </c>
      <c r="BZ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807</v>
      </c>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c r="AO44" s="558"/>
      <c r="AP44" s="558"/>
      <c r="AQ44" s="558"/>
      <c r="AR44" s="558"/>
      <c r="AS44" s="558"/>
      <c r="AT44" s="558"/>
      <c r="AU44" s="558"/>
      <c r="AV44" s="558"/>
      <c r="AW44" s="558"/>
      <c r="AX44" s="558"/>
      <c r="AY44" s="558"/>
      <c r="AZ44" s="558"/>
      <c r="BA44" s="558"/>
      <c r="BB44" s="558"/>
      <c r="BC44" s="558"/>
      <c r="BD44" s="290" t="str">
        <f>FHD_NOTE_P_8</f>
        <v/>
      </c>
      <c r="BE44" s="1637" t="str">
        <f>IF((LEN(E44)-LEN(SUBSTITUTE(E44,".","")))/LEN(".")=1,"p","")</f>
        <v>p</v>
      </c>
      <c r="BZ44" s="1632">
        <v>11</v>
      </c>
    </row>
    <row customHeight="1" ht="11.549999999999999">
      <c r="D45" s="1639"/>
      <c r="E45" s="547" t="str">
        <f>FHD_NUM_P_9</f>
        <v>2.2.1</v>
      </c>
      <c r="F45" s="1651" t="str">
        <f>FHD_P_9</f>
        <v>Средневзвешенная стоимость 1 кВт.ч (с учетом мощности)</v>
      </c>
      <c r="G45" s="1879" t="s">
        <v>826</v>
      </c>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c r="AO45" s="558"/>
      <c r="AP45" s="558"/>
      <c r="AQ45" s="558"/>
      <c r="AR45" s="558"/>
      <c r="AS45" s="558"/>
      <c r="AT45" s="558"/>
      <c r="AU45" s="558"/>
      <c r="AV45" s="558"/>
      <c r="AW45" s="558"/>
      <c r="AX45" s="558"/>
      <c r="AY45" s="558"/>
      <c r="AZ45" s="558"/>
      <c r="BA45" s="558"/>
      <c r="BB45" s="558"/>
      <c r="BC45" s="558"/>
      <c r="BD45" s="290" t="str">
        <f>FHD_NOTE_P_9</f>
        <v/>
      </c>
      <c r="BE45" s="1637" t="str">
        <f>IF((LEN(E45)-LEN(SUBSTITUTE(E45,".","")))/LEN(".")=1,"p","")</f>
        <v/>
      </c>
      <c r="BZ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827</v>
      </c>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c r="AO46" s="558"/>
      <c r="AP46" s="558"/>
      <c r="AQ46" s="558"/>
      <c r="AR46" s="558"/>
      <c r="AS46" s="558"/>
      <c r="AT46" s="558"/>
      <c r="AU46" s="558"/>
      <c r="AV46" s="558"/>
      <c r="AW46" s="558"/>
      <c r="AX46" s="558"/>
      <c r="AY46" s="558"/>
      <c r="AZ46" s="558"/>
      <c r="BA46" s="558"/>
      <c r="BB46" s="558"/>
      <c r="BC46" s="558"/>
      <c r="BD46" s="290" t="str">
        <f>FHD_NOTE_P_10</f>
        <v/>
      </c>
      <c r="BE46" s="1637" t="str">
        <f>IF((LEN(E46)-LEN(SUBSTITUTE(E46,".","")))/LEN(".")=1,"p","")</f>
        <v/>
      </c>
      <c r="BF46" s="1637"/>
      <c r="BG46" s="1637"/>
      <c r="BL46" s="1637"/>
      <c r="BO46" s="545"/>
      <c r="BU46" s="1633"/>
      <c r="BV46" s="1633"/>
      <c r="BW46" s="1633"/>
      <c r="BX46" s="1633"/>
      <c r="BY46" s="1633"/>
      <c r="BZ46" s="1161">
        <v>11</v>
      </c>
    </row>
    <row s="1367" customFormat="1" customHeight="1" ht="11.25" hidden="1">
      <c r="A47" s="990" t="s">
        <v>828</v>
      </c>
      <c r="C47" s="1637"/>
      <c r="D47" s="576"/>
      <c r="E47" s="547" t="str">
        <f>FHD_NUM_P_11</f>
        <v/>
      </c>
      <c r="F47" s="1525" t="str">
        <f>FHD_P_11</f>
        <v/>
      </c>
      <c r="G47" s="1879" t="s">
        <v>807</v>
      </c>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c r="AO47" s="558"/>
      <c r="AP47" s="558"/>
      <c r="AQ47" s="558"/>
      <c r="AR47" s="558"/>
      <c r="AS47" s="558"/>
      <c r="AT47" s="558"/>
      <c r="AU47" s="558"/>
      <c r="AV47" s="558"/>
      <c r="AW47" s="558"/>
      <c r="AX47" s="558"/>
      <c r="AY47" s="558"/>
      <c r="AZ47" s="558"/>
      <c r="BA47" s="558"/>
      <c r="BB47" s="558"/>
      <c r="BC47" s="558"/>
      <c r="BD47" s="290" t="str">
        <f>FHD_NOTE_P_11</f>
        <v/>
      </c>
      <c r="BE47" s="1637" t="str">
        <f>IF((LEN(E47)-LEN(SUBSTITUTE(E47,".","")))/LEN(".")=1,"p","")</f>
        <v/>
      </c>
      <c r="BF47" s="1637"/>
      <c r="BG47" s="1637"/>
      <c r="BL47" s="1637"/>
      <c r="BO47" s="545"/>
      <c r="BU47" s="1633"/>
      <c r="BV47" s="1633"/>
      <c r="BW47" s="1633"/>
      <c r="BX47" s="1633"/>
      <c r="BY47" s="1633"/>
      <c r="BZ47" s="1161">
        <v>0</v>
      </c>
    </row>
    <row s="1367" customFormat="1" customHeight="1" ht="18.75">
      <c r="A48" s="990" t="s">
        <v>829</v>
      </c>
      <c r="C48" s="1637"/>
      <c r="D48" s="1639"/>
      <c r="E48" s="547" t="str">
        <f>FHD_NUM_P_12</f>
        <v>2.3</v>
      </c>
      <c r="F48" s="1525" t="str">
        <f>FHD_P_12</f>
        <v>Расходы на химические реагенты, используемые в технологическом процессе</v>
      </c>
      <c r="G48" s="1879" t="s">
        <v>807</v>
      </c>
      <c r="H48" s="578"/>
      <c r="I48" s="578"/>
      <c r="J48" s="578"/>
      <c r="K48" s="578"/>
      <c r="L48" s="578"/>
      <c r="M48" s="578"/>
      <c r="N48" s="578"/>
      <c r="O48" s="578"/>
      <c r="P48" s="578"/>
      <c r="Q48" s="578"/>
      <c r="R48" s="578"/>
      <c r="S48" s="578"/>
      <c r="T48" s="578"/>
      <c r="U48" s="578"/>
      <c r="V48" s="578"/>
      <c r="W48" s="578"/>
      <c r="X48" s="578"/>
      <c r="Y48" s="578"/>
      <c r="Z48" s="578"/>
      <c r="AA48" s="578"/>
      <c r="AB48" s="578"/>
      <c r="AC48" s="578"/>
      <c r="AD48" s="578"/>
      <c r="AE48" s="578"/>
      <c r="AF48" s="578"/>
      <c r="AG48" s="578"/>
      <c r="AH48" s="578"/>
      <c r="AI48" s="578"/>
      <c r="AJ48" s="578"/>
      <c r="AK48" s="578"/>
      <c r="AL48" s="578"/>
      <c r="AM48" s="578"/>
      <c r="AN48" s="578"/>
      <c r="AO48" s="578"/>
      <c r="AP48" s="578"/>
      <c r="AQ48" s="578"/>
      <c r="AR48" s="578"/>
      <c r="AS48" s="578"/>
      <c r="AT48" s="578"/>
      <c r="AU48" s="578"/>
      <c r="AV48" s="578"/>
      <c r="AW48" s="578"/>
      <c r="AX48" s="578"/>
      <c r="AY48" s="578"/>
      <c r="AZ48" s="578"/>
      <c r="BA48" s="578"/>
      <c r="BB48" s="578"/>
      <c r="BC48" s="578"/>
      <c r="BD48" s="290" t="str">
        <f>FHD_NOTE_P_12</f>
        <v/>
      </c>
      <c r="BE48" s="1637" t="str">
        <f>IF((LEN(E48)-LEN(SUBSTITUTE(E48,".","")))/LEN(".")=1,"p","")</f>
        <v>p</v>
      </c>
      <c r="BF48" s="1637"/>
      <c r="BG48" s="1637"/>
      <c r="BL48" s="1637"/>
      <c r="BO48" s="545"/>
      <c r="BU48" s="1633"/>
      <c r="BV48" s="1633"/>
      <c r="BW48" s="1633"/>
      <c r="BX48" s="1633"/>
      <c r="BY48" s="1633"/>
      <c r="BZ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807</v>
      </c>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c r="AO49" s="558"/>
      <c r="AP49" s="558"/>
      <c r="AQ49" s="558"/>
      <c r="AR49" s="558"/>
      <c r="AS49" s="558"/>
      <c r="AT49" s="558"/>
      <c r="AU49" s="558"/>
      <c r="AV49" s="558"/>
      <c r="AW49" s="558"/>
      <c r="AX49" s="558"/>
      <c r="AY49" s="558"/>
      <c r="AZ49" s="558"/>
      <c r="BA49" s="558"/>
      <c r="BB49" s="558"/>
      <c r="BC49" s="558"/>
      <c r="BD49" s="290" t="str">
        <f>FHD_NOTE_P_13</f>
        <v>Указывается общая сумма расходов на оплату труда и отчислений на социальные нужды основного производственного персонала.</v>
      </c>
      <c r="BE49" s="1637" t="str">
        <f>IF((LEN(E49)-LEN(SUBSTITUTE(E49,".","")))/LEN(".")=1,"p","")</f>
        <v>p</v>
      </c>
      <c r="BF49" s="731"/>
      <c r="BG49" s="731"/>
      <c r="BL49" s="731"/>
      <c r="BO49" s="732"/>
      <c r="BU49" s="733"/>
      <c r="BV49" s="733"/>
      <c r="BW49" s="733"/>
      <c r="BX49" s="733"/>
      <c r="BY49" s="733"/>
      <c r="BZ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807</v>
      </c>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c r="AO50" s="558"/>
      <c r="AP50" s="558"/>
      <c r="AQ50" s="558"/>
      <c r="AR50" s="558"/>
      <c r="AS50" s="558"/>
      <c r="AT50" s="558"/>
      <c r="AU50" s="558"/>
      <c r="AV50" s="558"/>
      <c r="AW50" s="558"/>
      <c r="AX50" s="558"/>
      <c r="AY50" s="558"/>
      <c r="AZ50" s="558"/>
      <c r="BA50" s="558"/>
      <c r="BB50" s="558"/>
      <c r="BC50" s="558"/>
      <c r="BD50" s="290" t="str">
        <f>FHD_NOTE_P_14</f>
        <v/>
      </c>
      <c r="BE50" s="1637" t="str">
        <f>IF((LEN(E50)-LEN(SUBSTITUTE(E50,".","")))/LEN(".")=1,"p","")</f>
        <v/>
      </c>
      <c r="BF50" s="731"/>
      <c r="BG50" s="731"/>
      <c r="BL50" s="731"/>
      <c r="BO50" s="732"/>
      <c r="BU50" s="733"/>
      <c r="BV50" s="733"/>
      <c r="BW50" s="733"/>
      <c r="BX50" s="733"/>
      <c r="BY50" s="733"/>
      <c r="BZ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807</v>
      </c>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c r="AO51" s="558"/>
      <c r="AP51" s="558"/>
      <c r="AQ51" s="558"/>
      <c r="AR51" s="558"/>
      <c r="AS51" s="558"/>
      <c r="AT51" s="558"/>
      <c r="AU51" s="558"/>
      <c r="AV51" s="558"/>
      <c r="AW51" s="558"/>
      <c r="AX51" s="558"/>
      <c r="AY51" s="558"/>
      <c r="AZ51" s="558"/>
      <c r="BA51" s="558"/>
      <c r="BB51" s="558"/>
      <c r="BC51" s="558"/>
      <c r="BD51" s="290" t="str">
        <f>FHD_NOTE_P_15</f>
        <v/>
      </c>
      <c r="BE51" s="1637" t="str">
        <f>IF((LEN(E51)-LEN(SUBSTITUTE(E51,".","")))/LEN(".")=1,"p","")</f>
        <v/>
      </c>
      <c r="BF51" s="731"/>
      <c r="BG51" s="731"/>
      <c r="BL51" s="731"/>
      <c r="BO51" s="732"/>
      <c r="BU51" s="733"/>
      <c r="BV51" s="733"/>
      <c r="BW51" s="733"/>
      <c r="BX51" s="733"/>
      <c r="BY51" s="733"/>
      <c r="BZ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807</v>
      </c>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c r="AO52" s="558"/>
      <c r="AP52" s="558"/>
      <c r="AQ52" s="558"/>
      <c r="AR52" s="558"/>
      <c r="AS52" s="558"/>
      <c r="AT52" s="558"/>
      <c r="AU52" s="558"/>
      <c r="AV52" s="558"/>
      <c r="AW52" s="558"/>
      <c r="AX52" s="558"/>
      <c r="AY52" s="558"/>
      <c r="AZ52" s="558"/>
      <c r="BA52" s="558"/>
      <c r="BB52" s="558"/>
      <c r="BC52" s="558"/>
      <c r="BD52" s="290" t="str">
        <f>FHD_NOTE_P_16</f>
        <v>Указывается общая сумма расходов на оплату труда и отчислений на социальные нужды административно-управленческого персонала.</v>
      </c>
      <c r="BE52" s="1637" t="str">
        <f>IF((LEN(E52)-LEN(SUBSTITUTE(E52,".","")))/LEN(".")=1,"p","")</f>
        <v>p</v>
      </c>
      <c r="BF52" s="1637"/>
      <c r="BG52" s="1643"/>
      <c r="BH52" s="538"/>
      <c r="BI52" s="538"/>
      <c r="BL52" s="1637"/>
      <c r="BO52" s="545"/>
      <c r="BU52" s="1633"/>
      <c r="BV52" s="1633"/>
      <c r="BW52" s="1633"/>
      <c r="BX52" s="1633"/>
      <c r="BY52" s="1633"/>
      <c r="BZ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 в том числе:</v>
      </c>
      <c r="G53" s="1879" t="s">
        <v>807</v>
      </c>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c r="AO53" s="558"/>
      <c r="AP53" s="558"/>
      <c r="AQ53" s="558"/>
      <c r="AR53" s="558"/>
      <c r="AS53" s="558"/>
      <c r="AT53" s="558"/>
      <c r="AU53" s="558"/>
      <c r="AV53" s="558"/>
      <c r="AW53" s="558"/>
      <c r="AX53" s="558"/>
      <c r="AY53" s="558"/>
      <c r="AZ53" s="558"/>
      <c r="BA53" s="558"/>
      <c r="BB53" s="558"/>
      <c r="BC53" s="558"/>
      <c r="BD53" s="290" t="str">
        <f>FHD_NOTE_P_17</f>
        <v/>
      </c>
      <c r="BE53" s="1637" t="str">
        <f>IF((LEN(E53)-LEN(SUBSTITUTE(E53,".","")))/LEN(".")=1,"p","")</f>
        <v/>
      </c>
      <c r="BF53" s="1637"/>
      <c r="BG53" s="1643"/>
      <c r="BH53" s="538"/>
      <c r="BI53" s="538"/>
      <c r="BL53" s="1637"/>
      <c r="BO53" s="545"/>
      <c r="BU53" s="1633"/>
      <c r="BV53" s="1633"/>
      <c r="BW53" s="1633"/>
      <c r="BX53" s="1633"/>
      <c r="BY53" s="1633"/>
      <c r="BZ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807</v>
      </c>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c r="AO54" s="558"/>
      <c r="AP54" s="558"/>
      <c r="AQ54" s="558"/>
      <c r="AR54" s="558"/>
      <c r="AS54" s="558"/>
      <c r="AT54" s="558"/>
      <c r="AU54" s="558"/>
      <c r="AV54" s="558"/>
      <c r="AW54" s="558"/>
      <c r="AX54" s="558"/>
      <c r="AY54" s="558"/>
      <c r="AZ54" s="558"/>
      <c r="BA54" s="558"/>
      <c r="BB54" s="558"/>
      <c r="BC54" s="558"/>
      <c r="BD54" s="290" t="str">
        <f>FHD_NOTE_P_18</f>
        <v/>
      </c>
      <c r="BE54" s="1637" t="str">
        <f>IF((LEN(E54)-LEN(SUBSTITUTE(E54,".","")))/LEN(".")=1,"p","")</f>
        <v/>
      </c>
      <c r="BF54" s="1637"/>
      <c r="BG54" s="1643"/>
      <c r="BH54" s="538"/>
      <c r="BI54" s="538"/>
      <c r="BL54" s="1637"/>
      <c r="BO54" s="545"/>
      <c r="BU54" s="1633"/>
      <c r="BV54" s="1633"/>
      <c r="BW54" s="1633"/>
      <c r="BX54" s="1633"/>
      <c r="BY54" s="1633"/>
      <c r="BZ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807</v>
      </c>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c r="AO55" s="558"/>
      <c r="AP55" s="558"/>
      <c r="AQ55" s="558"/>
      <c r="AR55" s="558"/>
      <c r="AS55" s="558"/>
      <c r="AT55" s="558"/>
      <c r="AU55" s="558"/>
      <c r="AV55" s="558"/>
      <c r="AW55" s="558"/>
      <c r="AX55" s="558"/>
      <c r="AY55" s="558"/>
      <c r="AZ55" s="558"/>
      <c r="BA55" s="558"/>
      <c r="BB55" s="558"/>
      <c r="BC55" s="558"/>
      <c r="BD55" s="290" t="str">
        <f>FHD_NOTE_P_19</f>
        <v/>
      </c>
      <c r="BE55" s="1637" t="str">
        <f>IF((LEN(E55)-LEN(SUBSTITUTE(E55,".","")))/LEN(".")=1,"p","")</f>
        <v>p</v>
      </c>
      <c r="BF55" s="1637"/>
      <c r="BG55" s="1637"/>
      <c r="BL55" s="1637"/>
      <c r="BO55" s="545"/>
      <c r="BU55" s="1633"/>
      <c r="BV55" s="1633"/>
      <c r="BW55" s="1633"/>
      <c r="BX55" s="1633"/>
      <c r="BY55" s="1633"/>
      <c r="BZ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807</v>
      </c>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c r="AO56" s="558"/>
      <c r="AP56" s="558"/>
      <c r="AQ56" s="558"/>
      <c r="AR56" s="558"/>
      <c r="AS56" s="558"/>
      <c r="AT56" s="558"/>
      <c r="AU56" s="558"/>
      <c r="AV56" s="558"/>
      <c r="AW56" s="558"/>
      <c r="AX56" s="558"/>
      <c r="AY56" s="558"/>
      <c r="AZ56" s="558"/>
      <c r="BA56" s="558"/>
      <c r="BB56" s="558"/>
      <c r="BC56" s="558"/>
      <c r="BD56" s="290" t="str">
        <f>FHD_NOTE_P_20</f>
        <v/>
      </c>
      <c r="BE56" s="1637" t="str">
        <f>IF((LEN(E56)-LEN(SUBSTITUTE(E56,".","")))/LEN(".")=1,"p","")</f>
        <v/>
      </c>
      <c r="BF56" s="1637"/>
      <c r="BG56" s="1637"/>
      <c r="BL56" s="1637"/>
      <c r="BO56" s="545"/>
      <c r="BU56" s="1633"/>
      <c r="BV56" s="1633"/>
      <c r="BW56" s="1633"/>
      <c r="BX56" s="1633"/>
      <c r="BY56" s="1633"/>
      <c r="BZ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807</v>
      </c>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c r="AO57" s="558"/>
      <c r="AP57" s="558"/>
      <c r="AQ57" s="558"/>
      <c r="AR57" s="558"/>
      <c r="AS57" s="558"/>
      <c r="AT57" s="558"/>
      <c r="AU57" s="558"/>
      <c r="AV57" s="558"/>
      <c r="AW57" s="558"/>
      <c r="AX57" s="558"/>
      <c r="AY57" s="558"/>
      <c r="AZ57" s="558"/>
      <c r="BA57" s="558"/>
      <c r="BB57" s="558"/>
      <c r="BC57" s="558"/>
      <c r="BD57" s="290" t="str">
        <f>FHD_NOTE_P_21</f>
        <v/>
      </c>
      <c r="BE57" s="1637" t="str">
        <f>IF((LEN(E57)-LEN(SUBSTITUTE(E57,".","")))/LEN(".")=1,"p","")</f>
        <v/>
      </c>
      <c r="BF57" s="1637"/>
      <c r="BG57" s="1637"/>
      <c r="BL57" s="1637"/>
      <c r="BO57" s="545"/>
      <c r="BU57" s="1633"/>
      <c r="BV57" s="1633"/>
      <c r="BW57" s="1633"/>
      <c r="BX57" s="1633"/>
      <c r="BY57" s="1633"/>
      <c r="BZ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водоотведения</v>
      </c>
      <c r="G58" s="1879" t="s">
        <v>807</v>
      </c>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c r="AO58" s="558"/>
      <c r="AP58" s="558"/>
      <c r="AQ58" s="558"/>
      <c r="AR58" s="558"/>
      <c r="AS58" s="558"/>
      <c r="AT58" s="558"/>
      <c r="AU58" s="558"/>
      <c r="AV58" s="558"/>
      <c r="AW58" s="558"/>
      <c r="AX58" s="558"/>
      <c r="AY58" s="558"/>
      <c r="AZ58" s="558"/>
      <c r="BA58" s="558"/>
      <c r="BB58" s="558"/>
      <c r="BC58" s="558"/>
      <c r="BD58" s="290" t="str">
        <f>FHD_NOTE_P_22</f>
        <v/>
      </c>
      <c r="BE58" s="1637" t="str">
        <f>IF((LEN(E58)-LEN(SUBSTITUTE(E58,".","")))/LEN(".")=1,"p","")</f>
        <v>p</v>
      </c>
      <c r="BF58" s="1637"/>
      <c r="BG58" s="1637"/>
      <c r="BL58" s="1637"/>
      <c r="BO58" s="545"/>
      <c r="BU58" s="1633"/>
      <c r="BV58" s="1633"/>
      <c r="BW58" s="1633"/>
      <c r="BX58" s="1633"/>
      <c r="BY58" s="1633"/>
      <c r="BZ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807</v>
      </c>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c r="AO59" s="558"/>
      <c r="AP59" s="558"/>
      <c r="AQ59" s="558"/>
      <c r="AR59" s="558"/>
      <c r="AS59" s="558"/>
      <c r="AT59" s="558"/>
      <c r="AU59" s="558"/>
      <c r="AV59" s="558"/>
      <c r="AW59" s="558"/>
      <c r="AX59" s="558"/>
      <c r="AY59" s="558"/>
      <c r="AZ59" s="558"/>
      <c r="BA59" s="558"/>
      <c r="BB59" s="558"/>
      <c r="BC59" s="558"/>
      <c r="BD59" s="290" t="str">
        <f>FHD_NOTE_P_23</f>
        <v>Указывается общая сумма общепроизводственных расходов.</v>
      </c>
      <c r="BE59" s="1637" t="str">
        <f>IF((LEN(E59)-LEN(SUBSTITUTE(E59,".","")))/LEN(".")=1,"p","")</f>
        <v>p</v>
      </c>
      <c r="BF59" s="1637"/>
      <c r="BG59" s="1637"/>
      <c r="BL59" s="1637"/>
      <c r="BO59" s="545"/>
      <c r="BU59" s="1633"/>
      <c r="BV59" s="1633"/>
      <c r="BW59" s="1633"/>
      <c r="BX59" s="1633"/>
      <c r="BY59" s="1633"/>
      <c r="BZ59" s="1161">
        <v>11</v>
      </c>
    </row>
    <row s="1367" customFormat="1" customHeight="1" ht="11.549999999999999">
      <c r="A60" s="988"/>
      <c r="C60" s="1637"/>
      <c r="D60" s="576"/>
      <c r="E60" s="547" t="str">
        <f>FHD_NUM_P_24</f>
        <v>2.8.1</v>
      </c>
      <c r="F60" s="1651" t="str">
        <f>FHD_P_24</f>
        <v>Расходы на текущий ремонт</v>
      </c>
      <c r="G60" s="1879" t="s">
        <v>807</v>
      </c>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c r="AO60" s="558"/>
      <c r="AP60" s="558"/>
      <c r="AQ60" s="558"/>
      <c r="AR60" s="558"/>
      <c r="AS60" s="558"/>
      <c r="AT60" s="558"/>
      <c r="AU60" s="558"/>
      <c r="AV60" s="558"/>
      <c r="AW60" s="558"/>
      <c r="AX60" s="558"/>
      <c r="AY60" s="558"/>
      <c r="AZ60" s="558"/>
      <c r="BA60" s="558"/>
      <c r="BB60" s="558"/>
      <c r="BC60" s="558"/>
      <c r="BD60" s="290" t="str">
        <f>FHD_NOTE_P_24</f>
        <v>Указываются расходы на текущий ремонт, отнесенные к общепроизводственным расходам.</v>
      </c>
      <c r="BE60" s="1637" t="str">
        <f>IF((LEN(E60)-LEN(SUBSTITUTE(E60,".","")))/LEN(".")=1,"p","")</f>
        <v/>
      </c>
      <c r="BF60" s="1637"/>
      <c r="BG60" s="1637"/>
      <c r="BL60" s="1637"/>
      <c r="BO60" s="545"/>
      <c r="BU60" s="1633"/>
      <c r="BV60" s="1633"/>
      <c r="BW60" s="1633"/>
      <c r="BX60" s="1633"/>
      <c r="BY60" s="1633"/>
      <c r="BZ60" s="1161">
        <v>11</v>
      </c>
    </row>
    <row s="1367" customFormat="1" customHeight="1" ht="11.549999999999999">
      <c r="A61" s="988"/>
      <c r="C61" s="1637"/>
      <c r="D61" s="576"/>
      <c r="E61" s="547" t="str">
        <f>FHD_NUM_P_25</f>
        <v>2.8.2</v>
      </c>
      <c r="F61" s="1651" t="str">
        <f>FHD_P_25</f>
        <v>Расходы на капитальный ремонт</v>
      </c>
      <c r="G61" s="1879" t="s">
        <v>807</v>
      </c>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c r="AO61" s="558"/>
      <c r="AP61" s="558"/>
      <c r="AQ61" s="558"/>
      <c r="AR61" s="558"/>
      <c r="AS61" s="558"/>
      <c r="AT61" s="558"/>
      <c r="AU61" s="558"/>
      <c r="AV61" s="558"/>
      <c r="AW61" s="558"/>
      <c r="AX61" s="558"/>
      <c r="AY61" s="558"/>
      <c r="AZ61" s="558"/>
      <c r="BA61" s="558"/>
      <c r="BB61" s="558"/>
      <c r="BC61" s="558"/>
      <c r="BD61" s="290" t="str">
        <f>FHD_NOTE_P_25</f>
        <v>Указываются расходы на капитальный ремонт, отнесенные к общепроизводственным расходам.</v>
      </c>
      <c r="BE61" s="1637" t="str">
        <f>IF((LEN(E61)-LEN(SUBSTITUTE(E61,".","")))/LEN(".")=1,"p","")</f>
        <v/>
      </c>
      <c r="BF61" s="1637"/>
      <c r="BG61" s="1637"/>
      <c r="BL61" s="1637"/>
      <c r="BO61" s="545"/>
      <c r="BU61" s="1633"/>
      <c r="BV61" s="1633"/>
      <c r="BW61" s="1633"/>
      <c r="BX61" s="1633"/>
      <c r="BY61" s="1633"/>
      <c r="BZ61" s="1161">
        <v>11</v>
      </c>
    </row>
    <row s="1367" customFormat="1" customHeight="1" ht="11.549999999999999">
      <c r="A62" s="988"/>
      <c r="C62" s="1637"/>
      <c r="D62" s="1639"/>
      <c r="E62" s="547" t="str">
        <f>FHD_NUM_P_26</f>
        <v>2.9</v>
      </c>
      <c r="F62" s="1525" t="str">
        <f>FHD_P_26</f>
        <v>Общехозяйственные расходы, в том числе:</v>
      </c>
      <c r="G62" s="1879" t="s">
        <v>807</v>
      </c>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c r="AO62" s="558"/>
      <c r="AP62" s="558"/>
      <c r="AQ62" s="558"/>
      <c r="AR62" s="558"/>
      <c r="AS62" s="558"/>
      <c r="AT62" s="558"/>
      <c r="AU62" s="558"/>
      <c r="AV62" s="558"/>
      <c r="AW62" s="558"/>
      <c r="AX62" s="558"/>
      <c r="AY62" s="558"/>
      <c r="AZ62" s="558"/>
      <c r="BA62" s="558"/>
      <c r="BB62" s="558"/>
      <c r="BC62" s="558"/>
      <c r="BD62" s="290" t="str">
        <f>FHD_NOTE_P_26</f>
        <v>Указывается общая сумма общехозяйственных расходов.</v>
      </c>
      <c r="BE62" s="1637" t="str">
        <f>IF((LEN(E62)-LEN(SUBSTITUTE(E62,".","")))/LEN(".")=1,"p","")</f>
        <v>p</v>
      </c>
      <c r="BF62" s="1637"/>
      <c r="BG62" s="1637"/>
      <c r="BL62" s="1637"/>
      <c r="BO62" s="545"/>
      <c r="BU62" s="1633"/>
      <c r="BV62" s="1633"/>
      <c r="BW62" s="1633"/>
      <c r="BX62" s="1633"/>
      <c r="BY62" s="1633"/>
      <c r="BZ62" s="1161">
        <v>11</v>
      </c>
    </row>
    <row s="1367" customFormat="1" customHeight="1" ht="11.549999999999999">
      <c r="A63" s="988"/>
      <c r="C63" s="1637"/>
      <c r="D63" s="1639"/>
      <c r="E63" s="547" t="str">
        <f>FHD_NUM_P_27</f>
        <v>2.9.1</v>
      </c>
      <c r="F63" s="1651" t="str">
        <f>FHD_P_27</f>
        <v>Расходы на текущий ремонт</v>
      </c>
      <c r="G63" s="1879" t="s">
        <v>807</v>
      </c>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c r="AO63" s="558"/>
      <c r="AP63" s="558"/>
      <c r="AQ63" s="558"/>
      <c r="AR63" s="558"/>
      <c r="AS63" s="558"/>
      <c r="AT63" s="558"/>
      <c r="AU63" s="558"/>
      <c r="AV63" s="558"/>
      <c r="AW63" s="558"/>
      <c r="AX63" s="558"/>
      <c r="AY63" s="558"/>
      <c r="AZ63" s="558"/>
      <c r="BA63" s="558"/>
      <c r="BB63" s="558"/>
      <c r="BC63" s="558"/>
      <c r="BD63" s="290" t="str">
        <f>FHD_NOTE_P_27</f>
        <v>Указываются расходы на текущий ремонт, отнесенные к общехозяйственным расходам.</v>
      </c>
      <c r="BE63" s="1637" t="str">
        <f>IF((LEN(E63)-LEN(SUBSTITUTE(E63,".","")))/LEN(".")=1,"p","")</f>
        <v/>
      </c>
      <c r="BF63" s="1637"/>
      <c r="BG63" s="1637"/>
      <c r="BL63" s="1637"/>
      <c r="BO63" s="545"/>
      <c r="BU63" s="1633"/>
      <c r="BV63" s="1633"/>
      <c r="BW63" s="1633"/>
      <c r="BX63" s="1633"/>
      <c r="BY63" s="1633"/>
      <c r="BZ63" s="1161">
        <v>11</v>
      </c>
    </row>
    <row s="1367" customFormat="1" customHeight="1" ht="11.549999999999999">
      <c r="A64" s="988"/>
      <c r="C64" s="1637"/>
      <c r="D64" s="1639"/>
      <c r="E64" s="547" t="str">
        <f>FHD_NUM_P_28</f>
        <v>2.9.2</v>
      </c>
      <c r="F64" s="1651" t="str">
        <f>FHD_P_28</f>
        <v>Расходы на капитальный ремонт</v>
      </c>
      <c r="G64" s="1879" t="s">
        <v>807</v>
      </c>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c r="AO64" s="558"/>
      <c r="AP64" s="558"/>
      <c r="AQ64" s="558"/>
      <c r="AR64" s="558"/>
      <c r="AS64" s="558"/>
      <c r="AT64" s="558"/>
      <c r="AU64" s="558"/>
      <c r="AV64" s="558"/>
      <c r="AW64" s="558"/>
      <c r="AX64" s="558"/>
      <c r="AY64" s="558"/>
      <c r="AZ64" s="558"/>
      <c r="BA64" s="558"/>
      <c r="BB64" s="558"/>
      <c r="BC64" s="558"/>
      <c r="BD64" s="290" t="str">
        <f>FHD_NOTE_P_28</f>
        <v>Указываются расходы на капитальный ремонт, отнесенные к общехозяйственным расходам.</v>
      </c>
      <c r="BE64" s="1637" t="str">
        <f>IF((LEN(E64)-LEN(SUBSTITUTE(E64,".","")))/LEN(".")=1,"p","")</f>
        <v/>
      </c>
      <c r="BF64" s="1637"/>
      <c r="BG64" s="1637"/>
      <c r="BL64" s="1637"/>
      <c r="BO64" s="545"/>
      <c r="BU64" s="1633"/>
      <c r="BV64" s="1633"/>
      <c r="BW64" s="1633"/>
      <c r="BX64" s="1633"/>
      <c r="BY64" s="1633"/>
      <c r="BZ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807</v>
      </c>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c r="AO65" s="558"/>
      <c r="AP65" s="558"/>
      <c r="AQ65" s="558"/>
      <c r="AR65" s="558"/>
      <c r="AS65" s="558"/>
      <c r="AT65" s="558"/>
      <c r="AU65" s="558"/>
      <c r="AV65" s="558"/>
      <c r="AW65" s="558"/>
      <c r="AX65" s="558"/>
      <c r="AY65" s="558"/>
      <c r="AZ65" s="558"/>
      <c r="BA65" s="558"/>
      <c r="BB65" s="558"/>
      <c r="BC65" s="558"/>
      <c r="BD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BE65" s="1637" t="str">
        <f>IF((LEN(E65)-LEN(SUBSTITUTE(E65,".","")))/LEN(".")=1,"p","")</f>
        <v>p</v>
      </c>
      <c r="BF65" s="1637"/>
      <c r="BG65" s="1637"/>
      <c r="BL65" s="1637"/>
      <c r="BO65" s="545"/>
      <c r="BU65" s="1633"/>
      <c r="BV65" s="1633"/>
      <c r="BW65" s="1633"/>
      <c r="BX65" s="1633"/>
      <c r="BY65" s="1633"/>
      <c r="BZ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561</v>
      </c>
      <c r="H66" s="1650" t="s">
        <v>830</v>
      </c>
      <c r="I66" s="1650" t="s">
        <v>830</v>
      </c>
      <c r="J66" s="2486" t="s">
        <v>830</v>
      </c>
      <c r="K66" s="2486" t="s">
        <v>830</v>
      </c>
      <c r="L66" s="2486" t="s">
        <v>830</v>
      </c>
      <c r="M66" s="2486" t="s">
        <v>830</v>
      </c>
      <c r="N66" s="2486" t="s">
        <v>830</v>
      </c>
      <c r="O66" s="2486" t="s">
        <v>830</v>
      </c>
      <c r="P66" s="2486" t="s">
        <v>830</v>
      </c>
      <c r="Q66" s="2486" t="s">
        <v>830</v>
      </c>
      <c r="R66" s="2486" t="s">
        <v>830</v>
      </c>
      <c r="S66" s="2486" t="s">
        <v>830</v>
      </c>
      <c r="T66" s="2486" t="s">
        <v>830</v>
      </c>
      <c r="U66" s="2486" t="s">
        <v>830</v>
      </c>
      <c r="V66" s="2486" t="s">
        <v>830</v>
      </c>
      <c r="W66" s="2486" t="s">
        <v>830</v>
      </c>
      <c r="X66" s="2486" t="s">
        <v>830</v>
      </c>
      <c r="Y66" s="2486" t="s">
        <v>830</v>
      </c>
      <c r="Z66" s="2486" t="s">
        <v>830</v>
      </c>
      <c r="AA66" s="2486" t="s">
        <v>830</v>
      </c>
      <c r="AB66" s="2486" t="s">
        <v>830</v>
      </c>
      <c r="AC66" s="2486" t="s">
        <v>830</v>
      </c>
      <c r="AD66" s="2486" t="s">
        <v>830</v>
      </c>
      <c r="AE66" s="2486" t="s">
        <v>830</v>
      </c>
      <c r="AF66" s="2486" t="s">
        <v>830</v>
      </c>
      <c r="AG66" s="2486" t="s">
        <v>830</v>
      </c>
      <c r="AH66" s="2486" t="s">
        <v>830</v>
      </c>
      <c r="AI66" s="2486" t="s">
        <v>830</v>
      </c>
      <c r="AJ66" s="2486" t="s">
        <v>830</v>
      </c>
      <c r="AK66" s="2486" t="s">
        <v>830</v>
      </c>
      <c r="AL66" s="2486" t="s">
        <v>830</v>
      </c>
      <c r="AM66" s="2486" t="s">
        <v>830</v>
      </c>
      <c r="AN66" s="2486" t="s">
        <v>830</v>
      </c>
      <c r="AO66" s="2486" t="s">
        <v>830</v>
      </c>
      <c r="AP66" s="2486" t="s">
        <v>830</v>
      </c>
      <c r="AQ66" s="2486" t="s">
        <v>830</v>
      </c>
      <c r="AR66" s="2486" t="s">
        <v>830</v>
      </c>
      <c r="AS66" s="2486" t="s">
        <v>830</v>
      </c>
      <c r="AT66" s="2486" t="s">
        <v>830</v>
      </c>
      <c r="AU66" s="2486" t="s">
        <v>830</v>
      </c>
      <c r="AV66" s="2486" t="s">
        <v>830</v>
      </c>
      <c r="AW66" s="2486" t="s">
        <v>830</v>
      </c>
      <c r="AX66" s="2486" t="s">
        <v>830</v>
      </c>
      <c r="AY66" s="2486" t="s">
        <v>830</v>
      </c>
      <c r="AZ66" s="2486" t="s">
        <v>830</v>
      </c>
      <c r="BA66" s="2486" t="s">
        <v>830</v>
      </c>
      <c r="BB66" s="2486" t="s">
        <v>830</v>
      </c>
      <c r="BC66" s="2486" t="s">
        <v>830</v>
      </c>
      <c r="BD66" s="290" t="str">
        <f>FHD_NOTE_P_30</f>
        <v/>
      </c>
      <c r="BE66" s="1637" t="str">
        <f>IF((LEN(E66)-LEN(SUBSTITUTE(E66,".","")))/LEN(".")=1,"p","")</f>
        <v/>
      </c>
      <c r="BF66" s="1637">
        <f>_xlfn.IFERROR(MATCH("есть",B_FHD_FLAG_INDEX_1,0),0)</f>
        <v>0</v>
      </c>
      <c r="BG66" s="1637"/>
      <c r="BL66" s="1637"/>
      <c r="BO66" s="545"/>
      <c r="BU66" s="1633"/>
      <c r="BV66" s="1633"/>
      <c r="BW66" s="1633"/>
      <c r="BX66" s="1633"/>
      <c r="BY66" s="1633"/>
      <c r="BZ66" s="1161">
        <v>11</v>
      </c>
    </row>
    <row s="1367" customFormat="1" customHeight="1" ht="23.25">
      <c r="A67" s="2372" t="s">
        <v>831</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807</v>
      </c>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c r="AO67" s="558"/>
      <c r="AP67" s="558"/>
      <c r="AQ67" s="558"/>
      <c r="AR67" s="558"/>
      <c r="AS67" s="558"/>
      <c r="AT67" s="558"/>
      <c r="AU67" s="558"/>
      <c r="AV67" s="558"/>
      <c r="AW67" s="558"/>
      <c r="AX67" s="558"/>
      <c r="AY67" s="558"/>
      <c r="AZ67" s="558"/>
      <c r="BA67" s="558"/>
      <c r="BB67" s="558"/>
      <c r="BC67" s="558"/>
      <c r="BD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BE67" s="1637" t="str">
        <f>IF((LEN(E67)-LEN(SUBSTITUTE(E67,".","")))/LEN(".")=1,"p","")</f>
        <v>p</v>
      </c>
      <c r="BF67" s="1637"/>
      <c r="BG67" s="1637"/>
      <c r="BL67" s="1637"/>
      <c r="BO67" s="545"/>
      <c r="BU67" s="1633"/>
      <c r="BV67" s="1633"/>
      <c r="BW67" s="1633"/>
      <c r="BX67" s="1633"/>
      <c r="BY67" s="1633"/>
      <c r="BZ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561</v>
      </c>
      <c r="H68" s="1650" t="s">
        <v>830</v>
      </c>
      <c r="I68" s="1650" t="s">
        <v>830</v>
      </c>
      <c r="J68" s="2486" t="s">
        <v>830</v>
      </c>
      <c r="K68" s="2486" t="s">
        <v>830</v>
      </c>
      <c r="L68" s="2486" t="s">
        <v>830</v>
      </c>
      <c r="M68" s="2486" t="s">
        <v>830</v>
      </c>
      <c r="N68" s="2486" t="s">
        <v>830</v>
      </c>
      <c r="O68" s="2486" t="s">
        <v>830</v>
      </c>
      <c r="P68" s="2486" t="s">
        <v>830</v>
      </c>
      <c r="Q68" s="2486" t="s">
        <v>830</v>
      </c>
      <c r="R68" s="2486" t="s">
        <v>830</v>
      </c>
      <c r="S68" s="2486" t="s">
        <v>830</v>
      </c>
      <c r="T68" s="2486" t="s">
        <v>830</v>
      </c>
      <c r="U68" s="2486" t="s">
        <v>830</v>
      </c>
      <c r="V68" s="2486" t="s">
        <v>830</v>
      </c>
      <c r="W68" s="2486" t="s">
        <v>830</v>
      </c>
      <c r="X68" s="2486" t="s">
        <v>830</v>
      </c>
      <c r="Y68" s="2486" t="s">
        <v>830</v>
      </c>
      <c r="Z68" s="2486" t="s">
        <v>830</v>
      </c>
      <c r="AA68" s="2486" t="s">
        <v>830</v>
      </c>
      <c r="AB68" s="2486" t="s">
        <v>830</v>
      </c>
      <c r="AC68" s="2486" t="s">
        <v>830</v>
      </c>
      <c r="AD68" s="2486" t="s">
        <v>830</v>
      </c>
      <c r="AE68" s="2486" t="s">
        <v>830</v>
      </c>
      <c r="AF68" s="2486" t="s">
        <v>830</v>
      </c>
      <c r="AG68" s="2486" t="s">
        <v>830</v>
      </c>
      <c r="AH68" s="2486" t="s">
        <v>830</v>
      </c>
      <c r="AI68" s="2486" t="s">
        <v>830</v>
      </c>
      <c r="AJ68" s="2486" t="s">
        <v>830</v>
      </c>
      <c r="AK68" s="2486" t="s">
        <v>830</v>
      </c>
      <c r="AL68" s="2486" t="s">
        <v>830</v>
      </c>
      <c r="AM68" s="2486" t="s">
        <v>830</v>
      </c>
      <c r="AN68" s="2486" t="s">
        <v>830</v>
      </c>
      <c r="AO68" s="2486" t="s">
        <v>830</v>
      </c>
      <c r="AP68" s="2486" t="s">
        <v>830</v>
      </c>
      <c r="AQ68" s="2486" t="s">
        <v>830</v>
      </c>
      <c r="AR68" s="2486" t="s">
        <v>830</v>
      </c>
      <c r="AS68" s="2486" t="s">
        <v>830</v>
      </c>
      <c r="AT68" s="2486" t="s">
        <v>830</v>
      </c>
      <c r="AU68" s="2486" t="s">
        <v>830</v>
      </c>
      <c r="AV68" s="2486" t="s">
        <v>830</v>
      </c>
      <c r="AW68" s="2486" t="s">
        <v>830</v>
      </c>
      <c r="AX68" s="2486" t="s">
        <v>830</v>
      </c>
      <c r="AY68" s="2486" t="s">
        <v>830</v>
      </c>
      <c r="AZ68" s="2486" t="s">
        <v>830</v>
      </c>
      <c r="BA68" s="2486" t="s">
        <v>830</v>
      </c>
      <c r="BB68" s="2486" t="s">
        <v>830</v>
      </c>
      <c r="BC68" s="2486" t="s">
        <v>830</v>
      </c>
      <c r="BD68" s="290" t="str">
        <f>FHD_NOTE_P_32</f>
        <v/>
      </c>
      <c r="BE68" s="1637" t="str">
        <f>IF((LEN(E68)-LEN(SUBSTITUTE(E68,".","")))/LEN(".")=1,"p","")</f>
        <v/>
      </c>
      <c r="BF68" s="1637">
        <f>_xlfn.IFERROR(MATCH("есть",B_FHD_FLAG_INDEX_2,0),0)</f>
        <v>0</v>
      </c>
      <c r="BG68" s="1637"/>
      <c r="BL68" s="1637"/>
      <c r="BO68" s="545"/>
      <c r="BU68" s="1633"/>
      <c r="BV68" s="1633"/>
      <c r="BW68" s="1633"/>
      <c r="BX68" s="1633"/>
      <c r="BY68" s="1633"/>
      <c r="BZ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0" t="s">
        <v>807</v>
      </c>
      <c r="H69" s="580">
        <f>SUM(H70:H71)</f>
        <v>0</v>
      </c>
      <c r="I69" s="580">
        <f>SUM(I70:I71)</f>
        <v>0</v>
      </c>
      <c r="J69" s="580">
        <f>SUM(J70:J71)</f>
        <v>0</v>
      </c>
      <c r="K69" s="580">
        <f>SUM(K70:K71)</f>
        <v>0</v>
      </c>
      <c r="L69" s="580">
        <f>SUM(L70:L71)</f>
        <v>0</v>
      </c>
      <c r="M69" s="580">
        <f>SUM(M70:M71)</f>
        <v>0</v>
      </c>
      <c r="N69" s="580">
        <f>SUM(N70:N71)</f>
        <v>0</v>
      </c>
      <c r="O69" s="580">
        <f>SUM(O70:O71)</f>
        <v>0</v>
      </c>
      <c r="P69" s="580">
        <f>SUM(P70:P71)</f>
        <v>0</v>
      </c>
      <c r="Q69" s="580">
        <f>SUM(Q70:Q71)</f>
        <v>0</v>
      </c>
      <c r="R69" s="580">
        <f>SUM(R70:R71)</f>
        <v>0</v>
      </c>
      <c r="S69" s="580">
        <f>SUM(S70:S71)</f>
        <v>0</v>
      </c>
      <c r="T69" s="580">
        <f>SUM(T70:T71)</f>
        <v>0</v>
      </c>
      <c r="U69" s="580">
        <f>SUM(U70:U71)</f>
        <v>0</v>
      </c>
      <c r="V69" s="580">
        <f>SUM(V70:V71)</f>
        <v>0</v>
      </c>
      <c r="W69" s="580">
        <f>SUM(W70:W71)</f>
        <v>0</v>
      </c>
      <c r="X69" s="580">
        <f>SUM(X70:X71)</f>
        <v>0</v>
      </c>
      <c r="Y69" s="580">
        <f>SUM(Y70:Y71)</f>
        <v>0</v>
      </c>
      <c r="Z69" s="580">
        <f>SUM(Z70:Z71)</f>
        <v>0</v>
      </c>
      <c r="AA69" s="580">
        <f>SUM(AA70:AA71)</f>
        <v>0</v>
      </c>
      <c r="AB69" s="580">
        <f>SUM(AB70:AB71)</f>
        <v>0</v>
      </c>
      <c r="AC69" s="580">
        <f>SUM(AC70:AC71)</f>
        <v>0</v>
      </c>
      <c r="AD69" s="580">
        <f>SUM(AD70:AD71)</f>
        <v>0</v>
      </c>
      <c r="AE69" s="580">
        <f>SUM(AE70:AE71)</f>
        <v>0</v>
      </c>
      <c r="AF69" s="580">
        <f>SUM(AF70:AF71)</f>
        <v>0</v>
      </c>
      <c r="AG69" s="580">
        <f>SUM(AG70:AG71)</f>
        <v>0</v>
      </c>
      <c r="AH69" s="580">
        <f>SUM(AH70:AH71)</f>
        <v>0</v>
      </c>
      <c r="AI69" s="580">
        <f>SUM(AI70:AI71)</f>
        <v>0</v>
      </c>
      <c r="AJ69" s="580">
        <f>SUM(AJ70:AJ71)</f>
        <v>0</v>
      </c>
      <c r="AK69" s="580">
        <f>SUM(AK70:AK71)</f>
        <v>0</v>
      </c>
      <c r="AL69" s="580">
        <f>SUM(AL70:AL71)</f>
        <v>0</v>
      </c>
      <c r="AM69" s="580">
        <f>SUM(AM70:AM71)</f>
        <v>0</v>
      </c>
      <c r="AN69" s="580">
        <f>SUM(AN70:AN71)</f>
        <v>0</v>
      </c>
      <c r="AO69" s="580">
        <f>SUM(AO70:AO71)</f>
        <v>0</v>
      </c>
      <c r="AP69" s="580">
        <f>SUM(AP70:AP71)</f>
        <v>0</v>
      </c>
      <c r="AQ69" s="580">
        <f>SUM(AQ70:AQ71)</f>
        <v>0</v>
      </c>
      <c r="AR69" s="580">
        <f>SUM(AR70:AR71)</f>
        <v>0</v>
      </c>
      <c r="AS69" s="580">
        <f>SUM(AS70:AS71)</f>
        <v>0</v>
      </c>
      <c r="AT69" s="580">
        <f>SUM(AT70:AT71)</f>
        <v>0</v>
      </c>
      <c r="AU69" s="580">
        <f>SUM(AU70:AU71)</f>
        <v>0</v>
      </c>
      <c r="AV69" s="580">
        <f>SUM(AV70:AV71)</f>
        <v>0</v>
      </c>
      <c r="AW69" s="580">
        <f>SUM(AW70:AW71)</f>
        <v>0</v>
      </c>
      <c r="AX69" s="580">
        <f>SUM(AX70:AX71)</f>
        <v>0</v>
      </c>
      <c r="AY69" s="580">
        <f>SUM(AY70:AY71)</f>
        <v>0</v>
      </c>
      <c r="AZ69" s="580">
        <f>SUM(AZ70:AZ71)</f>
        <v>0</v>
      </c>
      <c r="BA69" s="580">
        <f>SUM(BA70:BA71)</f>
        <v>0</v>
      </c>
      <c r="BB69" s="580">
        <f>SUM(BB70:BB71)</f>
        <v>0</v>
      </c>
      <c r="BC69" s="580">
        <f>SUM(BC70:BC71)</f>
        <v>0</v>
      </c>
      <c r="BD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BE69" s="1637" t="str">
        <f>IF((LEN(E69)-LEN(SUBSTITUTE(E69,".","")))/LEN(".")=1,"p","")</f>
        <v>p</v>
      </c>
      <c r="BF69" s="1637"/>
      <c r="BG69" s="1637"/>
      <c r="BL69" s="1637"/>
      <c r="BO69" s="545"/>
      <c r="BU69" s="1633"/>
      <c r="BV69" s="1633"/>
      <c r="BW69" s="1633"/>
      <c r="BX69" s="1633"/>
      <c r="BY69" s="1633"/>
      <c r="BZ69" s="1161">
        <v>11</v>
      </c>
    </row>
    <row s="1643" customFormat="1" customHeight="1" ht="1.05">
      <c r="A70" s="1168"/>
      <c r="D70" s="549"/>
      <c r="E70" s="1014" t="str">
        <f>E69&amp;".0"</f>
        <v>2.12.0</v>
      </c>
      <c r="F70" s="992"/>
      <c r="G70" s="1014"/>
      <c r="H70" s="993"/>
      <c r="I70" s="993"/>
      <c r="J70" s="993"/>
      <c r="K70" s="993"/>
      <c r="L70" s="993"/>
      <c r="M70" s="993"/>
      <c r="N70" s="993"/>
      <c r="O70" s="993"/>
      <c r="P70" s="993"/>
      <c r="Q70" s="993"/>
      <c r="R70" s="993"/>
      <c r="S70" s="993"/>
      <c r="T70" s="993"/>
      <c r="U70" s="993"/>
      <c r="V70" s="993"/>
      <c r="W70" s="993"/>
      <c r="X70" s="993"/>
      <c r="Y70" s="993"/>
      <c r="Z70" s="993"/>
      <c r="AA70" s="993"/>
      <c r="AB70" s="993"/>
      <c r="AC70" s="993"/>
      <c r="AD70" s="993"/>
      <c r="AE70" s="993"/>
      <c r="AF70" s="993"/>
      <c r="AG70" s="993"/>
      <c r="AH70" s="993"/>
      <c r="AI70" s="993"/>
      <c r="AJ70" s="993"/>
      <c r="AK70" s="993"/>
      <c r="AL70" s="993"/>
      <c r="AM70" s="993"/>
      <c r="AN70" s="993"/>
      <c r="AO70" s="993"/>
      <c r="AP70" s="993"/>
      <c r="AQ70" s="993"/>
      <c r="AR70" s="993"/>
      <c r="AS70" s="993"/>
      <c r="AT70" s="993"/>
      <c r="AU70" s="993"/>
      <c r="AV70" s="993"/>
      <c r="AW70" s="993"/>
      <c r="AX70" s="993"/>
      <c r="AY70" s="993"/>
      <c r="AZ70" s="993"/>
      <c r="BA70" s="993"/>
      <c r="BB70" s="993"/>
      <c r="BC70" s="993"/>
      <c r="BD70" s="994"/>
      <c r="BE70" s="1637" t="str">
        <f>IF((LEN(E70)-LEN(SUBSTITUTE(E70,".","")))/LEN(".")=1,"p","")</f>
        <v/>
      </c>
      <c r="BZ70" s="1637">
        <v>1</v>
      </c>
    </row>
    <row s="1367" customFormat="1" customHeight="1" ht="14.699999999999998">
      <c r="A71" s="988"/>
      <c r="C71" s="1637"/>
      <c r="D71" s="1634"/>
      <c r="E71" s="571"/>
      <c r="F71" s="572" t="s">
        <v>832</v>
      </c>
      <c r="G71" s="573"/>
      <c r="H71" s="574"/>
      <c r="I71" s="574"/>
      <c r="J71" s="2631"/>
      <c r="K71" s="2631"/>
      <c r="L71" s="2631"/>
      <c r="M71" s="2631"/>
      <c r="N71" s="2631"/>
      <c r="O71" s="2631"/>
      <c r="P71" s="2631"/>
      <c r="Q71" s="2631"/>
      <c r="R71" s="2631"/>
      <c r="S71" s="2631"/>
      <c r="T71" s="2631"/>
      <c r="U71" s="2631"/>
      <c r="V71" s="2631"/>
      <c r="W71" s="2631"/>
      <c r="X71" s="2631"/>
      <c r="Y71" s="2631"/>
      <c r="Z71" s="2631"/>
      <c r="AA71" s="2631"/>
      <c r="AB71" s="2631"/>
      <c r="AC71" s="2631"/>
      <c r="AD71" s="2631"/>
      <c r="AE71" s="2631"/>
      <c r="AF71" s="2631"/>
      <c r="AG71" s="2631"/>
      <c r="AH71" s="2631"/>
      <c r="AI71" s="2631"/>
      <c r="AJ71" s="2631"/>
      <c r="AK71" s="2631"/>
      <c r="AL71" s="2631"/>
      <c r="AM71" s="2631"/>
      <c r="AN71" s="2631"/>
      <c r="AO71" s="2631"/>
      <c r="AP71" s="2631"/>
      <c r="AQ71" s="2631"/>
      <c r="AR71" s="2631"/>
      <c r="AS71" s="2631"/>
      <c r="AT71" s="2631"/>
      <c r="AU71" s="2631"/>
      <c r="AV71" s="2631"/>
      <c r="AW71" s="2631"/>
      <c r="AX71" s="2631"/>
      <c r="AY71" s="2631"/>
      <c r="AZ71" s="2631"/>
      <c r="BA71" s="2631"/>
      <c r="BB71" s="2631"/>
      <c r="BC71" s="2631"/>
      <c r="BD71" s="302"/>
      <c r="BE71" s="1637"/>
      <c r="BF71" s="1637"/>
      <c r="BG71" s="1637"/>
      <c r="BL71" s="1637"/>
      <c r="BO71" s="545"/>
      <c r="BU71" s="1633"/>
      <c r="BV71" s="1633"/>
      <c r="BW71" s="1633"/>
      <c r="BX71" s="1633"/>
      <c r="BY71" s="1633"/>
      <c r="BZ71" s="1161">
        <v>14</v>
      </c>
    </row>
    <row s="1367" customFormat="1" customHeight="1" ht="18.75" hidden="1">
      <c r="A72" s="990" t="s">
        <v>833</v>
      </c>
      <c r="C72" s="1637"/>
      <c r="D72" s="1639"/>
      <c r="E72" s="547" t="str">
        <f>FHD_NUM_P_34</f>
        <v/>
      </c>
      <c r="F72" s="1881" t="str">
        <f>FHD_P_34</f>
        <v/>
      </c>
      <c r="G72" s="1879" t="s">
        <v>807</v>
      </c>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c r="AO72" s="558"/>
      <c r="AP72" s="558"/>
      <c r="AQ72" s="558"/>
      <c r="AR72" s="558"/>
      <c r="AS72" s="558"/>
      <c r="AT72" s="558"/>
      <c r="AU72" s="558"/>
      <c r="AV72" s="558"/>
      <c r="AW72" s="558"/>
      <c r="AX72" s="558"/>
      <c r="AY72" s="558"/>
      <c r="AZ72" s="558"/>
      <c r="BA72" s="558"/>
      <c r="BB72" s="558"/>
      <c r="BC72" s="558"/>
      <c r="BD72" s="290" t="str">
        <f>FHD_NOTE_P_34</f>
        <v/>
      </c>
      <c r="BE72" s="544"/>
      <c r="BF72" s="1637"/>
      <c r="BG72" s="1637"/>
      <c r="BL72" s="1637"/>
      <c r="BO72" s="545"/>
      <c r="BU72" s="1633"/>
      <c r="BV72" s="1633"/>
      <c r="BW72" s="1633"/>
      <c r="BX72" s="1633"/>
      <c r="BY72" s="1633"/>
      <c r="BZ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водоотведения, в том числе:</v>
      </c>
      <c r="G73" s="1879" t="s">
        <v>807</v>
      </c>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c r="AO73" s="558"/>
      <c r="AP73" s="558"/>
      <c r="AQ73" s="558"/>
      <c r="AR73" s="558"/>
      <c r="AS73" s="558"/>
      <c r="AT73" s="558"/>
      <c r="AU73" s="558"/>
      <c r="AV73" s="558"/>
      <c r="AW73" s="558"/>
      <c r="AX73" s="558"/>
      <c r="AY73" s="558"/>
      <c r="AZ73" s="558"/>
      <c r="BA73" s="558"/>
      <c r="BB73" s="558"/>
      <c r="BC73" s="558"/>
      <c r="BD73" s="290" t="str">
        <f>FHD_NOTE_P_35</f>
        <v>Указывается общая сумма чистой прибыли, полученной от регулируемого вида деятельности.</v>
      </c>
      <c r="BE73" s="544"/>
      <c r="BF73" s="1637"/>
      <c r="BG73" s="1637"/>
      <c r="BL73" s="1637"/>
      <c r="BO73" s="545"/>
      <c r="BU73" s="1633"/>
      <c r="BV73" s="1633"/>
      <c r="BW73" s="1633"/>
      <c r="BX73" s="1633"/>
      <c r="BY73" s="1633"/>
      <c r="BZ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807</v>
      </c>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c r="AO74" s="558"/>
      <c r="AP74" s="558"/>
      <c r="AQ74" s="558"/>
      <c r="AR74" s="558"/>
      <c r="AS74" s="558"/>
      <c r="AT74" s="558"/>
      <c r="AU74" s="558"/>
      <c r="AV74" s="558"/>
      <c r="AW74" s="558"/>
      <c r="AX74" s="558"/>
      <c r="AY74" s="558"/>
      <c r="AZ74" s="558"/>
      <c r="BA74" s="558"/>
      <c r="BB74" s="558"/>
      <c r="BC74" s="558"/>
      <c r="BD74" s="290" t="str">
        <f>FHD_NOTE_P_36</f>
        <v/>
      </c>
      <c r="BE74" s="544"/>
      <c r="BF74" s="1637"/>
      <c r="BG74" s="1637"/>
      <c r="BL74" s="1637"/>
      <c r="BO74" s="545"/>
      <c r="BU74" s="1633"/>
      <c r="BV74" s="1633"/>
      <c r="BW74" s="1633"/>
      <c r="BX74" s="1633"/>
      <c r="BY74" s="1633"/>
      <c r="BZ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807</v>
      </c>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c r="AO75" s="558"/>
      <c r="AP75" s="558"/>
      <c r="AQ75" s="558"/>
      <c r="AR75" s="558"/>
      <c r="AS75" s="558"/>
      <c r="AT75" s="558"/>
      <c r="AU75" s="558"/>
      <c r="AV75" s="558"/>
      <c r="AW75" s="558"/>
      <c r="AX75" s="558"/>
      <c r="AY75" s="558"/>
      <c r="AZ75" s="558"/>
      <c r="BA75" s="558"/>
      <c r="BB75" s="558"/>
      <c r="BC75" s="558"/>
      <c r="BD75" s="290" t="str">
        <f>FHD_NOTE_P_37</f>
        <v>Указывается общее изменение стоимости основных фондов.</v>
      </c>
      <c r="BE75" s="544"/>
      <c r="BF75" s="1637"/>
      <c r="BG75" s="1637"/>
      <c r="BL75" s="1637"/>
      <c r="BO75" s="545"/>
      <c r="BU75" s="1633"/>
      <c r="BV75" s="1633"/>
      <c r="BW75" s="1633"/>
      <c r="BX75" s="1633"/>
      <c r="BY75" s="1633"/>
      <c r="BZ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807</v>
      </c>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c r="AO76" s="558"/>
      <c r="AP76" s="558"/>
      <c r="AQ76" s="558"/>
      <c r="AR76" s="558"/>
      <c r="AS76" s="558"/>
      <c r="AT76" s="558"/>
      <c r="AU76" s="558"/>
      <c r="AV76" s="558"/>
      <c r="AW76" s="558"/>
      <c r="AX76" s="558"/>
      <c r="AY76" s="558"/>
      <c r="AZ76" s="558"/>
      <c r="BA76" s="558"/>
      <c r="BB76" s="558"/>
      <c r="BC76" s="558"/>
      <c r="BD76" s="290" t="str">
        <f>FHD_NOTE_P_38</f>
        <v>Указываются общее изменение стоимости основных фондов за счет их ввода в эксплуатацию и вывода из эксплуатации.</v>
      </c>
      <c r="BE76" s="544"/>
      <c r="BF76" s="1637"/>
      <c r="BG76" s="1637"/>
      <c r="BL76" s="1637"/>
      <c r="BO76" s="545"/>
      <c r="BU76" s="1633"/>
      <c r="BV76" s="1633"/>
      <c r="BW76" s="1633"/>
      <c r="BX76" s="1633"/>
      <c r="BY76" s="1633"/>
      <c r="BZ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807</v>
      </c>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c r="AO77" s="558"/>
      <c r="AP77" s="558"/>
      <c r="AQ77" s="558"/>
      <c r="AR77" s="558"/>
      <c r="AS77" s="558"/>
      <c r="AT77" s="558"/>
      <c r="AU77" s="558"/>
      <c r="AV77" s="558"/>
      <c r="AW77" s="558"/>
      <c r="AX77" s="558"/>
      <c r="AY77" s="558"/>
      <c r="AZ77" s="558"/>
      <c r="BA77" s="558"/>
      <c r="BB77" s="558"/>
      <c r="BC77" s="558"/>
      <c r="BD77" s="290" t="str">
        <f>FHD_NOTE_P_39</f>
        <v>Указываются изменение стоимости основных фондов за счет их ввода в эксплуатацию.</v>
      </c>
      <c r="BE77" s="544"/>
      <c r="BF77" s="1637"/>
      <c r="BG77" s="1637"/>
      <c r="BL77" s="1637"/>
      <c r="BO77" s="545"/>
      <c r="BU77" s="1633"/>
      <c r="BV77" s="1633"/>
      <c r="BW77" s="1633"/>
      <c r="BX77" s="1633"/>
      <c r="BY77" s="1633"/>
      <c r="BZ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807</v>
      </c>
      <c r="H78" s="977"/>
      <c r="I78" s="558"/>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c r="AU78" s="977"/>
      <c r="AV78" s="977"/>
      <c r="AW78" s="977"/>
      <c r="AX78" s="977"/>
      <c r="AY78" s="977"/>
      <c r="AZ78" s="977"/>
      <c r="BA78" s="977"/>
      <c r="BB78" s="977"/>
      <c r="BC78" s="977"/>
      <c r="BD78" s="290" t="str">
        <f>FHD_NOTE_P_40</f>
        <v>Указываются изменение стоимости основных фондов за счет их вывода из эксплуатации.</v>
      </c>
      <c r="BE78" s="544"/>
      <c r="BF78" s="1637"/>
      <c r="BG78" s="1637"/>
      <c r="BL78" s="1637"/>
      <c r="BO78" s="545"/>
      <c r="BU78" s="1633"/>
      <c r="BV78" s="1633"/>
      <c r="BW78" s="1633"/>
      <c r="BX78" s="1633"/>
      <c r="BY78" s="1633"/>
      <c r="BZ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807</v>
      </c>
      <c r="H79" s="977"/>
      <c r="I79" s="558"/>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c r="AU79" s="977"/>
      <c r="AV79" s="977"/>
      <c r="AW79" s="977"/>
      <c r="AX79" s="977"/>
      <c r="AY79" s="977"/>
      <c r="AZ79" s="977"/>
      <c r="BA79" s="977"/>
      <c r="BB79" s="977"/>
      <c r="BC79" s="977"/>
      <c r="BD79" s="290" t="str">
        <f>FHD_NOTE_P_41</f>
        <v/>
      </c>
      <c r="BE79" s="544"/>
      <c r="BF79" s="1637"/>
      <c r="BG79" s="1637"/>
      <c r="BL79" s="1637"/>
      <c r="BO79" s="545"/>
      <c r="BU79" s="1633"/>
      <c r="BV79" s="1633"/>
      <c r="BW79" s="1633"/>
      <c r="BX79" s="1633"/>
      <c r="BY79" s="1633"/>
      <c r="BZ79" s="1161">
        <v>19</v>
      </c>
    </row>
    <row s="1367" customFormat="1" customHeight="1" ht="19.95">
      <c r="A80" s="990" t="s">
        <v>834</v>
      </c>
      <c r="C80" s="1637"/>
      <c r="D80" s="1639"/>
      <c r="E80" s="547" t="str">
        <f>FHD_NUM_P_42</f>
        <v>5</v>
      </c>
      <c r="F80" s="2074" t="str">
        <f>FHD_P_42</f>
        <v>Валовая прибыль (убытки) от продажи товаров и услуг по регулируемым видам деятельности в сфере водоотведения</v>
      </c>
      <c r="G80" s="2072" t="s">
        <v>807</v>
      </c>
      <c r="H80" s="977"/>
      <c r="I80" s="558"/>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c r="AL80" s="977"/>
      <c r="AM80" s="977"/>
      <c r="AN80" s="977"/>
      <c r="AO80" s="977"/>
      <c r="AP80" s="977"/>
      <c r="AQ80" s="977"/>
      <c r="AR80" s="977"/>
      <c r="AS80" s="977"/>
      <c r="AT80" s="977"/>
      <c r="AU80" s="977"/>
      <c r="AV80" s="977"/>
      <c r="AW80" s="977"/>
      <c r="AX80" s="977"/>
      <c r="AY80" s="977"/>
      <c r="AZ80" s="977"/>
      <c r="BA80" s="977"/>
      <c r="BB80" s="977"/>
      <c r="BC80" s="977"/>
      <c r="BD80" s="290" t="str">
        <f>FHD_NOTE_P_42</f>
        <v/>
      </c>
      <c r="BE80" s="544"/>
      <c r="BF80" s="1637"/>
      <c r="BG80" s="1637"/>
      <c r="BL80" s="1637"/>
      <c r="BO80" s="545"/>
      <c r="BU80" s="1633"/>
      <c r="BV80" s="1633"/>
      <c r="BW80" s="1633"/>
      <c r="BX80" s="1633"/>
      <c r="BY80" s="1633"/>
      <c r="BZ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561</v>
      </c>
      <c r="H81" s="1056"/>
      <c r="I81" s="819"/>
      <c r="J81" s="1056"/>
      <c r="K81" s="1056"/>
      <c r="L81" s="1056"/>
      <c r="M81" s="1056"/>
      <c r="N81" s="1056"/>
      <c r="O81" s="1056"/>
      <c r="P81" s="1056"/>
      <c r="Q81" s="1056"/>
      <c r="R81" s="1056"/>
      <c r="S81" s="1056"/>
      <c r="T81" s="1056"/>
      <c r="U81" s="1056"/>
      <c r="V81" s="1056"/>
      <c r="W81" s="1056"/>
      <c r="X81" s="1056"/>
      <c r="Y81" s="1056"/>
      <c r="Z81" s="1056"/>
      <c r="AA81" s="1056"/>
      <c r="AB81" s="1056"/>
      <c r="AC81" s="1056"/>
      <c r="AD81" s="1056"/>
      <c r="AE81" s="1056"/>
      <c r="AF81" s="1056"/>
      <c r="AG81" s="1056"/>
      <c r="AH81" s="1056"/>
      <c r="AI81" s="1056"/>
      <c r="AJ81" s="1056"/>
      <c r="AK81" s="1056"/>
      <c r="AL81" s="1056"/>
      <c r="AM81" s="1056"/>
      <c r="AN81" s="1056"/>
      <c r="AO81" s="1056"/>
      <c r="AP81" s="1056"/>
      <c r="AQ81" s="1056"/>
      <c r="AR81" s="1056"/>
      <c r="AS81" s="1056"/>
      <c r="AT81" s="1056"/>
      <c r="AU81" s="1056"/>
      <c r="AV81" s="1056"/>
      <c r="AW81" s="1056"/>
      <c r="AX81" s="1056"/>
      <c r="AY81" s="1056"/>
      <c r="AZ81" s="1056"/>
      <c r="BA81" s="1056"/>
      <c r="BB81" s="1056"/>
      <c r="BC81" s="1056"/>
      <c r="BD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BE81" s="544"/>
      <c r="BF81" s="1637"/>
      <c r="BG81" s="1637"/>
      <c r="BL81" s="1637"/>
      <c r="BO81" s="545"/>
      <c r="BU81" s="1633"/>
      <c r="BV81" s="1633"/>
      <c r="BW81" s="1633"/>
      <c r="BX81" s="1633"/>
      <c r="BY81" s="1633"/>
      <c r="BZ81" s="1161">
        <v>19</v>
      </c>
    </row>
    <row s="1367" customFormat="1" customHeight="1" ht="18.75" hidden="1">
      <c r="A82" s="2372" t="s">
        <v>835</v>
      </c>
      <c r="C82" s="736"/>
      <c r="D82" s="734"/>
      <c r="E82" s="547" t="str">
        <f>FHD_NUM_P_44</f>
        <v/>
      </c>
      <c r="F82" s="1881" t="str">
        <f>FHD_P_44</f>
        <v/>
      </c>
      <c r="G82" s="1882" t="s">
        <v>836</v>
      </c>
      <c r="H82" s="978"/>
      <c r="I82" s="5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c r="AU82" s="978"/>
      <c r="AV82" s="978"/>
      <c r="AW82" s="978"/>
      <c r="AX82" s="978"/>
      <c r="AY82" s="978"/>
      <c r="AZ82" s="978"/>
      <c r="BA82" s="978"/>
      <c r="BB82" s="978"/>
      <c r="BC82" s="978"/>
      <c r="BD82" s="290" t="str">
        <f>FHD_NOTE_P_44</f>
        <v/>
      </c>
      <c r="BE82" s="735"/>
      <c r="BF82" s="736"/>
      <c r="BG82" s="736"/>
      <c r="BL82" s="736"/>
      <c r="BO82" s="737"/>
      <c r="BU82" s="738"/>
      <c r="BV82" s="738"/>
      <c r="BW82" s="738"/>
      <c r="BX82" s="738"/>
      <c r="BY82" s="738"/>
      <c r="BZ82" s="911">
        <v>0</v>
      </c>
    </row>
    <row s="1367" customFormat="1" customHeight="1" ht="18.75" hidden="1">
      <c r="A83" s="2372"/>
      <c r="C83" s="736"/>
      <c r="D83" s="734"/>
      <c r="E83" s="547" t="str">
        <f>FHD_NUM_P_45</f>
        <v/>
      </c>
      <c r="F83" s="1881" t="str">
        <f>FHD_P_45</f>
        <v/>
      </c>
      <c r="G83" s="1882" t="s">
        <v>836</v>
      </c>
      <c r="H83" s="978"/>
      <c r="I83" s="5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c r="AU83" s="978"/>
      <c r="AV83" s="978"/>
      <c r="AW83" s="978"/>
      <c r="AX83" s="978"/>
      <c r="AY83" s="978"/>
      <c r="AZ83" s="978"/>
      <c r="BA83" s="978"/>
      <c r="BB83" s="978"/>
      <c r="BC83" s="978"/>
      <c r="BD83" s="290" t="str">
        <f>FHD_NOTE_P_45</f>
        <v/>
      </c>
      <c r="BE83" s="735"/>
      <c r="BF83" s="736"/>
      <c r="BG83" s="736"/>
      <c r="BL83" s="736"/>
      <c r="BO83" s="737"/>
      <c r="BU83" s="738"/>
      <c r="BV83" s="738"/>
      <c r="BW83" s="738"/>
      <c r="BX83" s="738"/>
      <c r="BY83" s="738"/>
      <c r="BZ83" s="911">
        <v>0</v>
      </c>
    </row>
    <row s="1367" customFormat="1" customHeight="1" ht="18.75" hidden="1">
      <c r="A84" s="2372"/>
      <c r="C84" s="736"/>
      <c r="D84" s="739"/>
      <c r="E84" s="547" t="str">
        <f>FHD_NUM_P_46</f>
        <v/>
      </c>
      <c r="F84" s="1881" t="str">
        <f>FHD_P_46</f>
        <v/>
      </c>
      <c r="G84" s="1882" t="s">
        <v>836</v>
      </c>
      <c r="H84" s="978"/>
      <c r="I84" s="5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c r="AL84" s="978"/>
      <c r="AM84" s="978"/>
      <c r="AN84" s="978"/>
      <c r="AO84" s="978"/>
      <c r="AP84" s="978"/>
      <c r="AQ84" s="978"/>
      <c r="AR84" s="978"/>
      <c r="AS84" s="978"/>
      <c r="AT84" s="978"/>
      <c r="AU84" s="978"/>
      <c r="AV84" s="978"/>
      <c r="AW84" s="978"/>
      <c r="AX84" s="978"/>
      <c r="AY84" s="978"/>
      <c r="AZ84" s="978"/>
      <c r="BA84" s="978"/>
      <c r="BB84" s="978"/>
      <c r="BC84" s="978"/>
      <c r="BD84" s="290" t="str">
        <f>FHD_NOTE_P_46</f>
        <v/>
      </c>
      <c r="BE84" s="735"/>
      <c r="BF84" s="736"/>
      <c r="BG84" s="736"/>
      <c r="BL84" s="736"/>
      <c r="BO84" s="737"/>
      <c r="BU84" s="738"/>
      <c r="BV84" s="738"/>
      <c r="BW84" s="738"/>
      <c r="BX84" s="738"/>
      <c r="BY84" s="738"/>
      <c r="BZ84" s="911">
        <v>0</v>
      </c>
    </row>
    <row s="1367" customFormat="1" customHeight="1" ht="18.75" hidden="1">
      <c r="A85" s="2372"/>
      <c r="C85" s="736"/>
      <c r="D85" s="734"/>
      <c r="E85" s="547" t="str">
        <f>FHD_NUM_P_47</f>
        <v/>
      </c>
      <c r="F85" s="1881" t="str">
        <f>FHD_P_47</f>
        <v/>
      </c>
      <c r="G85" s="1882" t="s">
        <v>836</v>
      </c>
      <c r="H85" s="978"/>
      <c r="I85" s="578"/>
      <c r="J85" s="978"/>
      <c r="K85" s="978"/>
      <c r="L85" s="978"/>
      <c r="M85" s="978"/>
      <c r="N85" s="978"/>
      <c r="O85" s="978"/>
      <c r="P85" s="978"/>
      <c r="Q85" s="978"/>
      <c r="R85" s="978"/>
      <c r="S85" s="978"/>
      <c r="T85" s="978"/>
      <c r="U85" s="978"/>
      <c r="V85" s="978"/>
      <c r="W85" s="978"/>
      <c r="X85" s="978"/>
      <c r="Y85" s="978"/>
      <c r="Z85" s="978"/>
      <c r="AA85" s="978"/>
      <c r="AB85" s="978"/>
      <c r="AC85" s="978"/>
      <c r="AD85" s="978"/>
      <c r="AE85" s="978"/>
      <c r="AF85" s="978"/>
      <c r="AG85" s="978"/>
      <c r="AH85" s="978"/>
      <c r="AI85" s="978"/>
      <c r="AJ85" s="978"/>
      <c r="AK85" s="978"/>
      <c r="AL85" s="978"/>
      <c r="AM85" s="978"/>
      <c r="AN85" s="978"/>
      <c r="AO85" s="978"/>
      <c r="AP85" s="978"/>
      <c r="AQ85" s="978"/>
      <c r="AR85" s="978"/>
      <c r="AS85" s="978"/>
      <c r="AT85" s="978"/>
      <c r="AU85" s="978"/>
      <c r="AV85" s="978"/>
      <c r="AW85" s="978"/>
      <c r="AX85" s="978"/>
      <c r="AY85" s="978"/>
      <c r="AZ85" s="978"/>
      <c r="BA85" s="978"/>
      <c r="BB85" s="978"/>
      <c r="BC85" s="978"/>
      <c r="BD85" s="290" t="str">
        <f>FHD_NOTE_P_47</f>
        <v/>
      </c>
      <c r="BE85" s="735"/>
      <c r="BF85" s="736"/>
      <c r="BG85" s="736"/>
      <c r="BL85" s="736"/>
      <c r="BO85" s="737"/>
      <c r="BU85" s="738"/>
      <c r="BV85" s="738"/>
      <c r="BW85" s="738"/>
      <c r="BX85" s="738"/>
      <c r="BY85" s="738"/>
      <c r="BZ85" s="911">
        <v>0</v>
      </c>
    </row>
    <row s="1636" customFormat="1" customHeight="1" ht="18.75" hidden="1">
      <c r="A86" s="2372"/>
      <c r="B86" s="911"/>
      <c r="C86" s="736"/>
      <c r="D86" s="734"/>
      <c r="E86" s="547" t="str">
        <f>FHD_NUM_P_48</f>
        <v/>
      </c>
      <c r="F86" s="1881" t="str">
        <f>FHD_P_48</f>
        <v/>
      </c>
      <c r="G86" s="1882" t="s">
        <v>836</v>
      </c>
      <c r="H86" s="978"/>
      <c r="I86" s="5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c r="AL86" s="978"/>
      <c r="AM86" s="978"/>
      <c r="AN86" s="978"/>
      <c r="AO86" s="978"/>
      <c r="AP86" s="978"/>
      <c r="AQ86" s="978"/>
      <c r="AR86" s="978"/>
      <c r="AS86" s="978"/>
      <c r="AT86" s="978"/>
      <c r="AU86" s="978"/>
      <c r="AV86" s="978"/>
      <c r="AW86" s="978"/>
      <c r="AX86" s="978"/>
      <c r="AY86" s="978"/>
      <c r="AZ86" s="978"/>
      <c r="BA86" s="978"/>
      <c r="BB86" s="978"/>
      <c r="BC86" s="978"/>
      <c r="BD86" s="290" t="str">
        <f>FHD_NOTE_P_48</f>
        <v/>
      </c>
      <c r="BE86" s="735"/>
      <c r="BF86" s="736"/>
      <c r="BG86" s="736"/>
      <c r="BH86" s="911"/>
      <c r="BI86" s="911"/>
      <c r="BJ86" s="911"/>
      <c r="BK86" s="911"/>
      <c r="BL86" s="736"/>
      <c r="BM86" s="911"/>
      <c r="BN86" s="911"/>
      <c r="BO86" s="737"/>
      <c r="BP86" s="911"/>
      <c r="BQ86" s="911"/>
      <c r="BR86" s="911"/>
      <c r="BS86" s="911"/>
      <c r="BT86" s="911"/>
      <c r="BU86" s="738"/>
      <c r="BV86" s="738"/>
      <c r="BW86" s="738"/>
      <c r="BX86" s="738"/>
      <c r="BY86" s="738"/>
      <c r="BZ86" s="740">
        <v>0</v>
      </c>
    </row>
    <row s="1636" customFormat="1" customHeight="1" ht="18.75" hidden="1">
      <c r="A87" s="2372"/>
      <c r="B87" s="911"/>
      <c r="C87" s="736"/>
      <c r="D87" s="734"/>
      <c r="E87" s="547" t="str">
        <f>FHD_NUM_P_49</f>
        <v/>
      </c>
      <c r="F87" s="1881" t="str">
        <f>FHD_P_49</f>
        <v/>
      </c>
      <c r="G87" s="1882" t="s">
        <v>836</v>
      </c>
      <c r="H87" s="979">
        <f>SUM(H88:H89)</f>
        <v>0</v>
      </c>
      <c r="I87" s="750">
        <f>SUM(I88:I89)</f>
        <v>0</v>
      </c>
      <c r="J87" s="979">
        <f>SUM(J88:J89)</f>
        <v>0</v>
      </c>
      <c r="K87" s="979">
        <f>SUM(K88:K89)</f>
        <v>0</v>
      </c>
      <c r="L87" s="979">
        <f>SUM(L88:L89)</f>
        <v>0</v>
      </c>
      <c r="M87" s="979">
        <f>SUM(M88:M89)</f>
        <v>0</v>
      </c>
      <c r="N87" s="979">
        <f>SUM(N88:N89)</f>
        <v>0</v>
      </c>
      <c r="O87" s="979">
        <f>SUM(O88:O89)</f>
        <v>0</v>
      </c>
      <c r="P87" s="979">
        <f>SUM(P88:P89)</f>
        <v>0</v>
      </c>
      <c r="Q87" s="979">
        <f>SUM(Q88:Q89)</f>
        <v>0</v>
      </c>
      <c r="R87" s="979">
        <f>SUM(R88:R89)</f>
        <v>0</v>
      </c>
      <c r="S87" s="979">
        <f>SUM(S88:S89)</f>
        <v>0</v>
      </c>
      <c r="T87" s="979">
        <f>SUM(T88:T89)</f>
        <v>0</v>
      </c>
      <c r="U87" s="979">
        <f>SUM(U88:U89)</f>
        <v>0</v>
      </c>
      <c r="V87" s="979">
        <f>SUM(V88:V89)</f>
        <v>0</v>
      </c>
      <c r="W87" s="979">
        <f>SUM(W88:W89)</f>
        <v>0</v>
      </c>
      <c r="X87" s="979">
        <f>SUM(X88:X89)</f>
        <v>0</v>
      </c>
      <c r="Y87" s="979">
        <f>SUM(Y88:Y89)</f>
        <v>0</v>
      </c>
      <c r="Z87" s="979">
        <f>SUM(Z88:Z89)</f>
        <v>0</v>
      </c>
      <c r="AA87" s="979">
        <f>SUM(AA88:AA89)</f>
        <v>0</v>
      </c>
      <c r="AB87" s="979">
        <f>SUM(AB88:AB89)</f>
        <v>0</v>
      </c>
      <c r="AC87" s="979">
        <f>SUM(AC88:AC89)</f>
        <v>0</v>
      </c>
      <c r="AD87" s="979">
        <f>SUM(AD88:AD89)</f>
        <v>0</v>
      </c>
      <c r="AE87" s="979">
        <f>SUM(AE88:AE89)</f>
        <v>0</v>
      </c>
      <c r="AF87" s="979">
        <f>SUM(AF88:AF89)</f>
        <v>0</v>
      </c>
      <c r="AG87" s="979">
        <f>SUM(AG88:AG89)</f>
        <v>0</v>
      </c>
      <c r="AH87" s="979">
        <f>SUM(AH88:AH89)</f>
        <v>0</v>
      </c>
      <c r="AI87" s="979">
        <f>SUM(AI88:AI89)</f>
        <v>0</v>
      </c>
      <c r="AJ87" s="979">
        <f>SUM(AJ88:AJ89)</f>
        <v>0</v>
      </c>
      <c r="AK87" s="979">
        <f>SUM(AK88:AK89)</f>
        <v>0</v>
      </c>
      <c r="AL87" s="979">
        <f>SUM(AL88:AL89)</f>
        <v>0</v>
      </c>
      <c r="AM87" s="979">
        <f>SUM(AM88:AM89)</f>
        <v>0</v>
      </c>
      <c r="AN87" s="979">
        <f>SUM(AN88:AN89)</f>
        <v>0</v>
      </c>
      <c r="AO87" s="979">
        <f>SUM(AO88:AO89)</f>
        <v>0</v>
      </c>
      <c r="AP87" s="979">
        <f>SUM(AP88:AP89)</f>
        <v>0</v>
      </c>
      <c r="AQ87" s="979">
        <f>SUM(AQ88:AQ89)</f>
        <v>0</v>
      </c>
      <c r="AR87" s="979">
        <f>SUM(AR88:AR89)</f>
        <v>0</v>
      </c>
      <c r="AS87" s="979">
        <f>SUM(AS88:AS89)</f>
        <v>0</v>
      </c>
      <c r="AT87" s="979">
        <f>SUM(AT88:AT89)</f>
        <v>0</v>
      </c>
      <c r="AU87" s="979">
        <f>SUM(AU88:AU89)</f>
        <v>0</v>
      </c>
      <c r="AV87" s="979">
        <f>SUM(AV88:AV89)</f>
        <v>0</v>
      </c>
      <c r="AW87" s="979">
        <f>SUM(AW88:AW89)</f>
        <v>0</v>
      </c>
      <c r="AX87" s="979">
        <f>SUM(AX88:AX89)</f>
        <v>0</v>
      </c>
      <c r="AY87" s="979">
        <f>SUM(AY88:AY89)</f>
        <v>0</v>
      </c>
      <c r="AZ87" s="979">
        <f>SUM(AZ88:AZ89)</f>
        <v>0</v>
      </c>
      <c r="BA87" s="979">
        <f>SUM(BA88:BA89)</f>
        <v>0</v>
      </c>
      <c r="BB87" s="979">
        <f>SUM(BB88:BB89)</f>
        <v>0</v>
      </c>
      <c r="BC87" s="979">
        <f>SUM(BC88:BC89)</f>
        <v>0</v>
      </c>
      <c r="BD87" s="290" t="str">
        <f>FHD_NOTE_P_49</f>
        <v/>
      </c>
      <c r="BE87" s="735"/>
      <c r="BF87" s="736"/>
      <c r="BG87" s="736"/>
      <c r="BH87" s="911"/>
      <c r="BI87" s="911"/>
      <c r="BJ87" s="911"/>
      <c r="BK87" s="911"/>
      <c r="BL87" s="736"/>
      <c r="BM87" s="911"/>
      <c r="BN87" s="911"/>
      <c r="BO87" s="737"/>
      <c r="BP87" s="911"/>
      <c r="BQ87" s="911"/>
      <c r="BR87" s="911"/>
      <c r="BS87" s="911"/>
      <c r="BT87" s="911"/>
      <c r="BU87" s="738"/>
      <c r="BV87" s="738"/>
      <c r="BW87" s="738"/>
      <c r="BX87" s="738"/>
      <c r="BY87" s="738"/>
      <c r="BZ87" s="740">
        <v>0</v>
      </c>
    </row>
    <row s="1636" customFormat="1" customHeight="1" ht="18.75" hidden="1">
      <c r="A88" s="2372"/>
      <c r="B88" s="911"/>
      <c r="C88" s="736"/>
      <c r="D88" s="734"/>
      <c r="E88" s="547" t="str">
        <f>FHD_NUM_P_50</f>
        <v/>
      </c>
      <c r="F88" s="1881" t="str">
        <f>FHD_P_50</f>
        <v/>
      </c>
      <c r="G88" s="1882" t="s">
        <v>836</v>
      </c>
      <c r="H88" s="978"/>
      <c r="I88" s="578"/>
      <c r="J88" s="978"/>
      <c r="K88" s="978"/>
      <c r="L88" s="978"/>
      <c r="M88" s="978"/>
      <c r="N88" s="978"/>
      <c r="O88" s="978"/>
      <c r="P88" s="978"/>
      <c r="Q88" s="978"/>
      <c r="R88" s="978"/>
      <c r="S88" s="978"/>
      <c r="T88" s="978"/>
      <c r="U88" s="978"/>
      <c r="V88" s="978"/>
      <c r="W88" s="978"/>
      <c r="X88" s="978"/>
      <c r="Y88" s="978"/>
      <c r="Z88" s="978"/>
      <c r="AA88" s="978"/>
      <c r="AB88" s="978"/>
      <c r="AC88" s="978"/>
      <c r="AD88" s="978"/>
      <c r="AE88" s="978"/>
      <c r="AF88" s="978"/>
      <c r="AG88" s="978"/>
      <c r="AH88" s="978"/>
      <c r="AI88" s="978"/>
      <c r="AJ88" s="978"/>
      <c r="AK88" s="978"/>
      <c r="AL88" s="978"/>
      <c r="AM88" s="978"/>
      <c r="AN88" s="978"/>
      <c r="AO88" s="978"/>
      <c r="AP88" s="978"/>
      <c r="AQ88" s="978"/>
      <c r="AR88" s="978"/>
      <c r="AS88" s="978"/>
      <c r="AT88" s="978"/>
      <c r="AU88" s="978"/>
      <c r="AV88" s="978"/>
      <c r="AW88" s="978"/>
      <c r="AX88" s="978"/>
      <c r="AY88" s="978"/>
      <c r="AZ88" s="978"/>
      <c r="BA88" s="978"/>
      <c r="BB88" s="978"/>
      <c r="BC88" s="978"/>
      <c r="BD88" s="290" t="str">
        <f>FHD_NOTE_P_50</f>
        <v/>
      </c>
      <c r="BE88" s="735"/>
      <c r="BF88" s="736"/>
      <c r="BG88" s="736"/>
      <c r="BH88" s="911"/>
      <c r="BI88" s="911"/>
      <c r="BJ88" s="911"/>
      <c r="BK88" s="911"/>
      <c r="BL88" s="736"/>
      <c r="BM88" s="911"/>
      <c r="BN88" s="911"/>
      <c r="BO88" s="737"/>
      <c r="BP88" s="911"/>
      <c r="BQ88" s="911"/>
      <c r="BR88" s="911"/>
      <c r="BS88" s="911"/>
      <c r="BT88" s="911"/>
      <c r="BU88" s="738"/>
      <c r="BV88" s="738"/>
      <c r="BW88" s="738"/>
      <c r="BX88" s="738"/>
      <c r="BY88" s="738"/>
      <c r="BZ88" s="740">
        <v>0</v>
      </c>
    </row>
    <row s="1636" customFormat="1" customHeight="1" ht="18.75" hidden="1">
      <c r="A89" s="2372"/>
      <c r="B89" s="911"/>
      <c r="C89" s="736"/>
      <c r="D89" s="734"/>
      <c r="E89" s="547" t="str">
        <f>FHD_NUM_P_51</f>
        <v/>
      </c>
      <c r="F89" s="1881" t="str">
        <f>FHD_P_51</f>
        <v/>
      </c>
      <c r="G89" s="1882" t="s">
        <v>836</v>
      </c>
      <c r="H89" s="978"/>
      <c r="I89" s="5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c r="AL89" s="978"/>
      <c r="AM89" s="978"/>
      <c r="AN89" s="978"/>
      <c r="AO89" s="978"/>
      <c r="AP89" s="978"/>
      <c r="AQ89" s="978"/>
      <c r="AR89" s="978"/>
      <c r="AS89" s="978"/>
      <c r="AT89" s="978"/>
      <c r="AU89" s="978"/>
      <c r="AV89" s="978"/>
      <c r="AW89" s="978"/>
      <c r="AX89" s="978"/>
      <c r="AY89" s="978"/>
      <c r="AZ89" s="978"/>
      <c r="BA89" s="978"/>
      <c r="BB89" s="978"/>
      <c r="BC89" s="978"/>
      <c r="BD89" s="290" t="str">
        <f>FHD_NOTE_P_51</f>
        <v/>
      </c>
      <c r="BE89" s="735"/>
      <c r="BF89" s="736"/>
      <c r="BG89" s="736"/>
      <c r="BH89" s="911"/>
      <c r="BI89" s="911"/>
      <c r="BJ89" s="911"/>
      <c r="BK89" s="911"/>
      <c r="BL89" s="736"/>
      <c r="BM89" s="911"/>
      <c r="BN89" s="911"/>
      <c r="BO89" s="737"/>
      <c r="BP89" s="911"/>
      <c r="BQ89" s="911"/>
      <c r="BR89" s="911"/>
      <c r="BS89" s="911"/>
      <c r="BT89" s="911"/>
      <c r="BU89" s="738"/>
      <c r="BV89" s="738"/>
      <c r="BW89" s="738"/>
      <c r="BX89" s="738"/>
      <c r="BY89" s="738"/>
      <c r="BZ89" s="740">
        <v>0</v>
      </c>
    </row>
    <row s="1636" customFormat="1" customHeight="1" ht="18.75" hidden="1">
      <c r="A90" s="2372"/>
      <c r="B90" s="911"/>
      <c r="C90" s="736"/>
      <c r="D90" s="734"/>
      <c r="E90" s="547" t="str">
        <f>FHD_NUM_P_52</f>
        <v/>
      </c>
      <c r="F90" s="1881" t="str">
        <f>FHD_P_52</f>
        <v/>
      </c>
      <c r="G90" s="1882" t="s">
        <v>813</v>
      </c>
      <c r="H90" s="977"/>
      <c r="I90" s="558"/>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c r="AL90" s="977"/>
      <c r="AM90" s="977"/>
      <c r="AN90" s="977"/>
      <c r="AO90" s="977"/>
      <c r="AP90" s="977"/>
      <c r="AQ90" s="977"/>
      <c r="AR90" s="977"/>
      <c r="AS90" s="977"/>
      <c r="AT90" s="977"/>
      <c r="AU90" s="977"/>
      <c r="AV90" s="977"/>
      <c r="AW90" s="977"/>
      <c r="AX90" s="977"/>
      <c r="AY90" s="977"/>
      <c r="AZ90" s="977"/>
      <c r="BA90" s="977"/>
      <c r="BB90" s="977"/>
      <c r="BC90" s="977"/>
      <c r="BD90" s="290" t="str">
        <f>FHD_NOTE_P_52</f>
        <v/>
      </c>
      <c r="BE90" s="735"/>
      <c r="BF90" s="736"/>
      <c r="BG90" s="736"/>
      <c r="BH90" s="911"/>
      <c r="BI90" s="911"/>
      <c r="BJ90" s="911"/>
      <c r="BK90" s="911"/>
      <c r="BL90" s="736"/>
      <c r="BM90" s="911"/>
      <c r="BN90" s="911"/>
      <c r="BO90" s="737"/>
      <c r="BP90" s="911"/>
      <c r="BQ90" s="911"/>
      <c r="BR90" s="911"/>
      <c r="BS90" s="911"/>
      <c r="BT90" s="911"/>
      <c r="BU90" s="738"/>
      <c r="BV90" s="738"/>
      <c r="BW90" s="738"/>
      <c r="BX90" s="738"/>
      <c r="BY90" s="738"/>
      <c r="BZ90" s="740">
        <v>0</v>
      </c>
    </row>
    <row s="1367" customFormat="1" customHeight="1" ht="18.75" hidden="1">
      <c r="A91" s="2374" t="s">
        <v>837</v>
      </c>
      <c r="C91" s="736"/>
      <c r="D91" s="734"/>
      <c r="E91" s="547" t="str">
        <f>FHD_NUM_P_53</f>
        <v/>
      </c>
      <c r="F91" s="1881" t="str">
        <f>FHD_P_53</f>
        <v/>
      </c>
      <c r="G91" s="1882" t="s">
        <v>836</v>
      </c>
      <c r="H91" s="978"/>
      <c r="I91" s="5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c r="AL91" s="978"/>
      <c r="AM91" s="978"/>
      <c r="AN91" s="978"/>
      <c r="AO91" s="978"/>
      <c r="AP91" s="978"/>
      <c r="AQ91" s="978"/>
      <c r="AR91" s="978"/>
      <c r="AS91" s="978"/>
      <c r="AT91" s="978"/>
      <c r="AU91" s="978"/>
      <c r="AV91" s="978"/>
      <c r="AW91" s="978"/>
      <c r="AX91" s="978"/>
      <c r="AY91" s="978"/>
      <c r="AZ91" s="978"/>
      <c r="BA91" s="978"/>
      <c r="BB91" s="978"/>
      <c r="BC91" s="978"/>
      <c r="BD91" s="290" t="str">
        <f>FHD_NOTE_P_53</f>
        <v/>
      </c>
      <c r="BE91" s="735"/>
      <c r="BF91" s="736"/>
      <c r="BG91" s="736"/>
      <c r="BL91" s="736"/>
      <c r="BO91" s="737"/>
      <c r="BU91" s="738"/>
      <c r="BV91" s="738"/>
      <c r="BW91" s="738"/>
      <c r="BX91" s="738"/>
      <c r="BY91" s="738"/>
      <c r="BZ91" s="911">
        <v>0</v>
      </c>
    </row>
    <row s="1367" customFormat="1" customHeight="1" ht="18.75" hidden="1">
      <c r="A92" s="2374"/>
      <c r="C92" s="736"/>
      <c r="D92" s="734"/>
      <c r="E92" s="547" t="str">
        <f>FHD_NUM_P_54</f>
        <v/>
      </c>
      <c r="F92" s="1881" t="str">
        <f>FHD_P_54</f>
        <v/>
      </c>
      <c r="G92" s="1882" t="s">
        <v>836</v>
      </c>
      <c r="H92" s="978"/>
      <c r="I92" s="5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c r="AL92" s="978"/>
      <c r="AM92" s="978"/>
      <c r="AN92" s="978"/>
      <c r="AO92" s="978"/>
      <c r="AP92" s="978"/>
      <c r="AQ92" s="978"/>
      <c r="AR92" s="978"/>
      <c r="AS92" s="978"/>
      <c r="AT92" s="978"/>
      <c r="AU92" s="978"/>
      <c r="AV92" s="978"/>
      <c r="AW92" s="978"/>
      <c r="AX92" s="978"/>
      <c r="AY92" s="978"/>
      <c r="AZ92" s="978"/>
      <c r="BA92" s="978"/>
      <c r="BB92" s="978"/>
      <c r="BC92" s="978"/>
      <c r="BD92" s="290" t="str">
        <f>FHD_NOTE_P_54</f>
        <v/>
      </c>
      <c r="BE92" s="735"/>
      <c r="BF92" s="736"/>
      <c r="BG92" s="736"/>
      <c r="BL92" s="736"/>
      <c r="BO92" s="737"/>
      <c r="BU92" s="738"/>
      <c r="BV92" s="738"/>
      <c r="BW92" s="738"/>
      <c r="BX92" s="738"/>
      <c r="BY92" s="738"/>
      <c r="BZ92" s="911">
        <v>0</v>
      </c>
    </row>
    <row s="1367" customFormat="1" customHeight="1" ht="18.75" hidden="1">
      <c r="A93" s="2374"/>
      <c r="C93" s="736"/>
      <c r="D93" s="739"/>
      <c r="E93" s="547" t="str">
        <f>FHD_NUM_P_55</f>
        <v/>
      </c>
      <c r="F93" s="1881" t="str">
        <f>FHD_P_55</f>
        <v/>
      </c>
      <c r="G93" s="1885"/>
      <c r="H93" s="978"/>
      <c r="I93" s="578"/>
      <c r="J93" s="978"/>
      <c r="K93" s="978"/>
      <c r="L93" s="978"/>
      <c r="M93" s="978"/>
      <c r="N93" s="978"/>
      <c r="O93" s="978"/>
      <c r="P93" s="978"/>
      <c r="Q93" s="978"/>
      <c r="R93" s="978"/>
      <c r="S93" s="978"/>
      <c r="T93" s="978"/>
      <c r="U93" s="978"/>
      <c r="V93" s="978"/>
      <c r="W93" s="978"/>
      <c r="X93" s="978"/>
      <c r="Y93" s="978"/>
      <c r="Z93" s="978"/>
      <c r="AA93" s="978"/>
      <c r="AB93" s="978"/>
      <c r="AC93" s="978"/>
      <c r="AD93" s="978"/>
      <c r="AE93" s="978"/>
      <c r="AF93" s="978"/>
      <c r="AG93" s="978"/>
      <c r="AH93" s="978"/>
      <c r="AI93" s="978"/>
      <c r="AJ93" s="978"/>
      <c r="AK93" s="978"/>
      <c r="AL93" s="978"/>
      <c r="AM93" s="978"/>
      <c r="AN93" s="978"/>
      <c r="AO93" s="978"/>
      <c r="AP93" s="978"/>
      <c r="AQ93" s="978"/>
      <c r="AR93" s="978"/>
      <c r="AS93" s="978"/>
      <c r="AT93" s="978"/>
      <c r="AU93" s="978"/>
      <c r="AV93" s="978"/>
      <c r="AW93" s="978"/>
      <c r="AX93" s="978"/>
      <c r="AY93" s="978"/>
      <c r="AZ93" s="978"/>
      <c r="BA93" s="978"/>
      <c r="BB93" s="978"/>
      <c r="BC93" s="978"/>
      <c r="BD93" s="290" t="str">
        <f>FHD_NOTE_P_55</f>
        <v/>
      </c>
      <c r="BE93" s="735"/>
      <c r="BF93" s="736"/>
      <c r="BG93" s="736"/>
      <c r="BL93" s="736"/>
      <c r="BO93" s="737"/>
      <c r="BU93" s="738"/>
      <c r="BV93" s="738"/>
      <c r="BW93" s="738"/>
      <c r="BX93" s="738"/>
      <c r="BY93" s="738"/>
      <c r="BZ93" s="911">
        <v>0</v>
      </c>
    </row>
    <row s="1367" customFormat="1" customHeight="1" ht="18.75" hidden="1">
      <c r="A94" s="2374"/>
      <c r="C94" s="736"/>
      <c r="D94" s="734"/>
      <c r="E94" s="547" t="str">
        <f>FHD_NUM_P_56</f>
        <v/>
      </c>
      <c r="F94" s="1881" t="str">
        <f>FHD_P_56</f>
        <v/>
      </c>
      <c r="G94" s="1882" t="s">
        <v>838</v>
      </c>
      <c r="H94" s="978"/>
      <c r="I94" s="578"/>
      <c r="J94" s="978"/>
      <c r="K94" s="978"/>
      <c r="L94" s="978"/>
      <c r="M94" s="978"/>
      <c r="N94" s="978"/>
      <c r="O94" s="978"/>
      <c r="P94" s="978"/>
      <c r="Q94" s="978"/>
      <c r="R94" s="978"/>
      <c r="S94" s="978"/>
      <c r="T94" s="978"/>
      <c r="U94" s="978"/>
      <c r="V94" s="978"/>
      <c r="W94" s="978"/>
      <c r="X94" s="978"/>
      <c r="Y94" s="978"/>
      <c r="Z94" s="978"/>
      <c r="AA94" s="978"/>
      <c r="AB94" s="978"/>
      <c r="AC94" s="978"/>
      <c r="AD94" s="978"/>
      <c r="AE94" s="978"/>
      <c r="AF94" s="978"/>
      <c r="AG94" s="978"/>
      <c r="AH94" s="978"/>
      <c r="AI94" s="978"/>
      <c r="AJ94" s="978"/>
      <c r="AK94" s="978"/>
      <c r="AL94" s="978"/>
      <c r="AM94" s="978"/>
      <c r="AN94" s="978"/>
      <c r="AO94" s="978"/>
      <c r="AP94" s="978"/>
      <c r="AQ94" s="978"/>
      <c r="AR94" s="978"/>
      <c r="AS94" s="978"/>
      <c r="AT94" s="978"/>
      <c r="AU94" s="978"/>
      <c r="AV94" s="978"/>
      <c r="AW94" s="978"/>
      <c r="AX94" s="978"/>
      <c r="AY94" s="978"/>
      <c r="AZ94" s="978"/>
      <c r="BA94" s="978"/>
      <c r="BB94" s="978"/>
      <c r="BC94" s="978"/>
      <c r="BD94" s="290" t="str">
        <f>FHD_NOTE_P_56</f>
        <v/>
      </c>
      <c r="BE94" s="735"/>
      <c r="BF94" s="736"/>
      <c r="BG94" s="736"/>
      <c r="BL94" s="736"/>
      <c r="BO94" s="737"/>
      <c r="BU94" s="738"/>
      <c r="BV94" s="738"/>
      <c r="BW94" s="738"/>
      <c r="BX94" s="738"/>
      <c r="BY94" s="738"/>
      <c r="BZ94" s="911">
        <v>0</v>
      </c>
    </row>
    <row s="1636" customFormat="1" customHeight="1" ht="18.75" hidden="1">
      <c r="A95" s="2374"/>
      <c r="B95" s="911"/>
      <c r="C95" s="736"/>
      <c r="D95" s="734"/>
      <c r="E95" s="547" t="str">
        <f>FHD_NUM_P_57</f>
        <v/>
      </c>
      <c r="F95" s="1881" t="str">
        <f>FHD_P_57</f>
        <v/>
      </c>
      <c r="G95" s="1882" t="s">
        <v>813</v>
      </c>
      <c r="H95" s="977"/>
      <c r="I95" s="558"/>
      <c r="J95" s="977"/>
      <c r="K95" s="977"/>
      <c r="L95" s="977"/>
      <c r="M95" s="977"/>
      <c r="N95" s="977"/>
      <c r="O95" s="977"/>
      <c r="P95" s="977"/>
      <c r="Q95" s="977"/>
      <c r="R95" s="977"/>
      <c r="S95" s="977"/>
      <c r="T95" s="977"/>
      <c r="U95" s="977"/>
      <c r="V95" s="977"/>
      <c r="W95" s="977"/>
      <c r="X95" s="977"/>
      <c r="Y95" s="977"/>
      <c r="Z95" s="977"/>
      <c r="AA95" s="977"/>
      <c r="AB95" s="977"/>
      <c r="AC95" s="977"/>
      <c r="AD95" s="977"/>
      <c r="AE95" s="977"/>
      <c r="AF95" s="977"/>
      <c r="AG95" s="977"/>
      <c r="AH95" s="977"/>
      <c r="AI95" s="977"/>
      <c r="AJ95" s="977"/>
      <c r="AK95" s="977"/>
      <c r="AL95" s="977"/>
      <c r="AM95" s="977"/>
      <c r="AN95" s="977"/>
      <c r="AO95" s="977"/>
      <c r="AP95" s="977"/>
      <c r="AQ95" s="977"/>
      <c r="AR95" s="977"/>
      <c r="AS95" s="977"/>
      <c r="AT95" s="977"/>
      <c r="AU95" s="977"/>
      <c r="AV95" s="977"/>
      <c r="AW95" s="977"/>
      <c r="AX95" s="977"/>
      <c r="AY95" s="977"/>
      <c r="AZ95" s="977"/>
      <c r="BA95" s="977"/>
      <c r="BB95" s="977"/>
      <c r="BC95" s="977"/>
      <c r="BD95" s="290" t="str">
        <f>FHD_NOTE_P_57</f>
        <v/>
      </c>
      <c r="BE95" s="735"/>
      <c r="BF95" s="736"/>
      <c r="BG95" s="736"/>
      <c r="BH95" s="911"/>
      <c r="BI95" s="911"/>
      <c r="BJ95" s="911"/>
      <c r="BK95" s="911"/>
      <c r="BL95" s="736"/>
      <c r="BM95" s="911"/>
      <c r="BN95" s="911"/>
      <c r="BO95" s="737"/>
      <c r="BP95" s="911"/>
      <c r="BQ95" s="911"/>
      <c r="BR95" s="911"/>
      <c r="BS95" s="911"/>
      <c r="BT95" s="911"/>
      <c r="BU95" s="738"/>
      <c r="BV95" s="738"/>
      <c r="BW95" s="738"/>
      <c r="BX95" s="738"/>
      <c r="BY95" s="738"/>
      <c r="BZ95" s="740">
        <v>0</v>
      </c>
    </row>
    <row customHeight="1" ht="18.75">
      <c r="A96" s="2372" t="s">
        <v>839</v>
      </c>
      <c r="D96" s="1639"/>
      <c r="E96" s="547" t="str">
        <f>FHD_NUM_P_58</f>
        <v>7</v>
      </c>
      <c r="F96" s="1881" t="str">
        <f>FHD_P_58</f>
        <v>Объём сточных вод, принятых от потребителей</v>
      </c>
      <c r="G96" s="1882" t="s">
        <v>836</v>
      </c>
      <c r="H96" s="978"/>
      <c r="I96" s="578"/>
      <c r="J96" s="978"/>
      <c r="K96" s="978"/>
      <c r="L96" s="978"/>
      <c r="M96" s="978"/>
      <c r="N96" s="978"/>
      <c r="O96" s="978"/>
      <c r="P96" s="978"/>
      <c r="Q96" s="978"/>
      <c r="R96" s="978"/>
      <c r="S96" s="978"/>
      <c r="T96" s="978"/>
      <c r="U96" s="978"/>
      <c r="V96" s="978"/>
      <c r="W96" s="978"/>
      <c r="X96" s="978"/>
      <c r="Y96" s="978"/>
      <c r="Z96" s="978"/>
      <c r="AA96" s="978"/>
      <c r="AB96" s="978"/>
      <c r="AC96" s="978"/>
      <c r="AD96" s="978"/>
      <c r="AE96" s="978"/>
      <c r="AF96" s="978"/>
      <c r="AG96" s="978"/>
      <c r="AH96" s="978"/>
      <c r="AI96" s="978"/>
      <c r="AJ96" s="978"/>
      <c r="AK96" s="978"/>
      <c r="AL96" s="978"/>
      <c r="AM96" s="978"/>
      <c r="AN96" s="978"/>
      <c r="AO96" s="978"/>
      <c r="AP96" s="978"/>
      <c r="AQ96" s="978"/>
      <c r="AR96" s="978"/>
      <c r="AS96" s="978"/>
      <c r="AT96" s="978"/>
      <c r="AU96" s="978"/>
      <c r="AV96" s="978"/>
      <c r="AW96" s="978"/>
      <c r="AX96" s="978"/>
      <c r="AY96" s="978"/>
      <c r="AZ96" s="978"/>
      <c r="BA96" s="978"/>
      <c r="BB96" s="978"/>
      <c r="BC96" s="978"/>
      <c r="BD96" s="290" t="str">
        <f>FHD_NOTE_P_58</f>
        <v/>
      </c>
      <c r="BE96" s="544"/>
      <c r="BZ96" s="1632">
        <v>0</v>
      </c>
    </row>
    <row customHeight="1" ht="18.75">
      <c r="A97" s="2372"/>
      <c r="D97" s="1639"/>
      <c r="E97" s="547" t="str">
        <f>FHD_NUM_P_59</f>
        <v>8</v>
      </c>
      <c r="F97" s="1881" t="str">
        <f>FHD_P_59</f>
        <v>Объём сточных вод, принятых от других регулируемых организаций, осуществляющих водоотведение и (или) очистку сточных вод</v>
      </c>
      <c r="G97" s="1882" t="s">
        <v>836</v>
      </c>
      <c r="H97" s="978"/>
      <c r="I97" s="578"/>
      <c r="J97" s="978"/>
      <c r="K97" s="978"/>
      <c r="L97" s="978"/>
      <c r="M97" s="978"/>
      <c r="N97" s="978"/>
      <c r="O97" s="978"/>
      <c r="P97" s="978"/>
      <c r="Q97" s="978"/>
      <c r="R97" s="978"/>
      <c r="S97" s="978"/>
      <c r="T97" s="978"/>
      <c r="U97" s="978"/>
      <c r="V97" s="978"/>
      <c r="W97" s="978"/>
      <c r="X97" s="978"/>
      <c r="Y97" s="978"/>
      <c r="Z97" s="978"/>
      <c r="AA97" s="978"/>
      <c r="AB97" s="978"/>
      <c r="AC97" s="978"/>
      <c r="AD97" s="978"/>
      <c r="AE97" s="978"/>
      <c r="AF97" s="978"/>
      <c r="AG97" s="978"/>
      <c r="AH97" s="978"/>
      <c r="AI97" s="978"/>
      <c r="AJ97" s="978"/>
      <c r="AK97" s="978"/>
      <c r="AL97" s="978"/>
      <c r="AM97" s="978"/>
      <c r="AN97" s="978"/>
      <c r="AO97" s="978"/>
      <c r="AP97" s="978"/>
      <c r="AQ97" s="978"/>
      <c r="AR97" s="978"/>
      <c r="AS97" s="978"/>
      <c r="AT97" s="978"/>
      <c r="AU97" s="978"/>
      <c r="AV97" s="978"/>
      <c r="AW97" s="978"/>
      <c r="AX97" s="978"/>
      <c r="AY97" s="978"/>
      <c r="AZ97" s="978"/>
      <c r="BA97" s="978"/>
      <c r="BB97" s="978"/>
      <c r="BC97" s="978"/>
      <c r="BD97" s="290" t="str">
        <f>FHD_NOTE_P_59</f>
        <v/>
      </c>
      <c r="BE97" s="544"/>
      <c r="BZ97" s="1632">
        <v>0</v>
      </c>
    </row>
    <row customHeight="1" ht="18.75">
      <c r="A98" s="2372"/>
      <c r="D98" s="1639"/>
      <c r="E98" s="547" t="str">
        <f>FHD_NUM_P_60</f>
        <v>9</v>
      </c>
      <c r="F98" s="1881" t="str">
        <f>FHD_P_60</f>
        <v>Объём сточных вод, пропущенных через очистные сооружения</v>
      </c>
      <c r="G98" s="1882" t="s">
        <v>836</v>
      </c>
      <c r="H98" s="978"/>
      <c r="I98" s="578"/>
      <c r="J98" s="978"/>
      <c r="K98" s="978"/>
      <c r="L98" s="978"/>
      <c r="M98" s="978"/>
      <c r="N98" s="978"/>
      <c r="O98" s="978"/>
      <c r="P98" s="978"/>
      <c r="Q98" s="978"/>
      <c r="R98" s="978"/>
      <c r="S98" s="978"/>
      <c r="T98" s="978"/>
      <c r="U98" s="978"/>
      <c r="V98" s="978"/>
      <c r="W98" s="978"/>
      <c r="X98" s="978"/>
      <c r="Y98" s="978"/>
      <c r="Z98" s="978"/>
      <c r="AA98" s="978"/>
      <c r="AB98" s="978"/>
      <c r="AC98" s="978"/>
      <c r="AD98" s="978"/>
      <c r="AE98" s="978"/>
      <c r="AF98" s="978"/>
      <c r="AG98" s="978"/>
      <c r="AH98" s="978"/>
      <c r="AI98" s="978"/>
      <c r="AJ98" s="978"/>
      <c r="AK98" s="978"/>
      <c r="AL98" s="978"/>
      <c r="AM98" s="978"/>
      <c r="AN98" s="978"/>
      <c r="AO98" s="978"/>
      <c r="AP98" s="978"/>
      <c r="AQ98" s="978"/>
      <c r="AR98" s="978"/>
      <c r="AS98" s="978"/>
      <c r="AT98" s="978"/>
      <c r="AU98" s="978"/>
      <c r="AV98" s="978"/>
      <c r="AW98" s="978"/>
      <c r="AX98" s="978"/>
      <c r="AY98" s="978"/>
      <c r="AZ98" s="978"/>
      <c r="BA98" s="978"/>
      <c r="BB98" s="978"/>
      <c r="BC98" s="978"/>
      <c r="BD98" s="290" t="str">
        <f>FHD_NOTE_P_60</f>
        <v/>
      </c>
      <c r="BE98" s="544"/>
      <c r="BZ98" s="1632">
        <v>0</v>
      </c>
    </row>
    <row s="1367" customFormat="1" customHeight="1" ht="18.75" hidden="1">
      <c r="A99" s="2372" t="s">
        <v>840</v>
      </c>
      <c r="C99" s="1637"/>
      <c r="D99" s="1639"/>
      <c r="E99" s="547" t="str">
        <f>FHD_NUM_P_61</f>
        <v/>
      </c>
      <c r="F99" s="1881" t="str">
        <f>FHD_P_61</f>
        <v/>
      </c>
      <c r="G99" s="1879" t="s">
        <v>811</v>
      </c>
      <c r="H99" s="980"/>
      <c r="I99" s="743"/>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c r="AL99" s="980"/>
      <c r="AM99" s="980"/>
      <c r="AN99" s="980"/>
      <c r="AO99" s="980"/>
      <c r="AP99" s="980"/>
      <c r="AQ99" s="980"/>
      <c r="AR99" s="980"/>
      <c r="AS99" s="980"/>
      <c r="AT99" s="980"/>
      <c r="AU99" s="980"/>
      <c r="AV99" s="980"/>
      <c r="AW99" s="980"/>
      <c r="AX99" s="980"/>
      <c r="AY99" s="980"/>
      <c r="AZ99" s="980"/>
      <c r="BA99" s="980"/>
      <c r="BB99" s="980"/>
      <c r="BC99" s="980"/>
      <c r="BD99" s="290" t="str">
        <f>FHD_NOTE_P_61</f>
        <v/>
      </c>
      <c r="BE99" s="544"/>
      <c r="BF99" s="1637"/>
      <c r="BG99" s="1637"/>
      <c r="BL99" s="1637"/>
      <c r="BO99" s="545"/>
      <c r="BU99" s="1633"/>
      <c r="BV99" s="1633"/>
      <c r="BW99" s="1633"/>
      <c r="BX99" s="1633"/>
      <c r="BY99" s="1633"/>
      <c r="BZ99" s="1161">
        <v>0</v>
      </c>
    </row>
    <row s="1643" customFormat="1" customHeight="1" ht="0.75" hidden="1">
      <c r="A100" s="2372"/>
      <c r="D100" s="549"/>
      <c r="E100" s="1014" t="str">
        <f>E99&amp;".0"</f>
        <v>.0</v>
      </c>
      <c r="F100" s="995"/>
      <c r="G100" s="996"/>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c r="AU100" s="993"/>
      <c r="AV100" s="993"/>
      <c r="AW100" s="993"/>
      <c r="AX100" s="993"/>
      <c r="AY100" s="993"/>
      <c r="AZ100" s="993"/>
      <c r="BA100" s="993"/>
      <c r="BB100" s="993"/>
      <c r="BC100" s="993"/>
      <c r="BD100" s="997"/>
      <c r="BZ100" s="1637">
        <v>0</v>
      </c>
    </row>
    <row customHeight="1" ht="15" hidden="1">
      <c r="A101" s="2372"/>
      <c r="D101" s="1634"/>
      <c r="E101" s="972"/>
      <c r="F101" s="973" t="s">
        <v>841</v>
      </c>
      <c r="G101" s="573"/>
      <c r="H101" s="574"/>
      <c r="I101" s="574"/>
      <c r="J101" s="2632"/>
      <c r="K101" s="2632"/>
      <c r="L101" s="2632"/>
      <c r="M101" s="2632"/>
      <c r="N101" s="2632"/>
      <c r="O101" s="2632"/>
      <c r="P101" s="2632"/>
      <c r="Q101" s="2632"/>
      <c r="R101" s="2632"/>
      <c r="S101" s="2632"/>
      <c r="T101" s="2632"/>
      <c r="U101" s="2632"/>
      <c r="V101" s="2632"/>
      <c r="W101" s="2632"/>
      <c r="X101" s="2632"/>
      <c r="Y101" s="2632"/>
      <c r="Z101" s="2632"/>
      <c r="AA101" s="2632"/>
      <c r="AB101" s="2632"/>
      <c r="AC101" s="2632"/>
      <c r="AD101" s="2632"/>
      <c r="AE101" s="2632"/>
      <c r="AF101" s="2632"/>
      <c r="AG101" s="2632"/>
      <c r="AH101" s="2632"/>
      <c r="AI101" s="2632"/>
      <c r="AJ101" s="2632"/>
      <c r="AK101" s="2632"/>
      <c r="AL101" s="2632"/>
      <c r="AM101" s="2632"/>
      <c r="AN101" s="2632"/>
      <c r="AO101" s="2632"/>
      <c r="AP101" s="2632"/>
      <c r="AQ101" s="2632"/>
      <c r="AR101" s="2632"/>
      <c r="AS101" s="2632"/>
      <c r="AT101" s="2632"/>
      <c r="AU101" s="2632"/>
      <c r="AV101" s="2632"/>
      <c r="AW101" s="2632"/>
      <c r="AX101" s="2632"/>
      <c r="AY101" s="2632"/>
      <c r="AZ101" s="2632"/>
      <c r="BA101" s="2632"/>
      <c r="BB101" s="2632"/>
      <c r="BC101" s="2632"/>
      <c r="BD101" s="1005" t="s">
        <v>842</v>
      </c>
      <c r="BE101" s="544"/>
      <c r="BZ101" s="1632">
        <v>0</v>
      </c>
    </row>
    <row s="1367" customFormat="1" customHeight="1" ht="18.75" hidden="1">
      <c r="A102" s="2372"/>
      <c r="C102" s="1637"/>
      <c r="D102" s="1639"/>
      <c r="E102" s="547" t="str">
        <f>FHD_NUM_P_62</f>
        <v/>
      </c>
      <c r="F102" s="1881" t="str">
        <f>FHD_P_62</f>
        <v/>
      </c>
      <c r="G102" s="1878" t="s">
        <v>811</v>
      </c>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c r="AO102" s="558"/>
      <c r="AP102" s="558"/>
      <c r="AQ102" s="558"/>
      <c r="AR102" s="558"/>
      <c r="AS102" s="558"/>
      <c r="AT102" s="558"/>
      <c r="AU102" s="558"/>
      <c r="AV102" s="558"/>
      <c r="AW102" s="558"/>
      <c r="AX102" s="558"/>
      <c r="AY102" s="558"/>
      <c r="AZ102" s="558"/>
      <c r="BA102" s="558"/>
      <c r="BB102" s="558"/>
      <c r="BC102" s="558"/>
      <c r="BD102" s="290" t="str">
        <f>FHD_NOTE_P_62</f>
        <v/>
      </c>
      <c r="BE102" s="544"/>
      <c r="BF102" s="1637"/>
      <c r="BG102" s="1637"/>
      <c r="BL102" s="1637"/>
      <c r="BO102" s="545"/>
      <c r="BU102" s="1633"/>
      <c r="BV102" s="1633"/>
      <c r="BW102" s="1633"/>
      <c r="BX102" s="1633"/>
      <c r="BY102" s="1633"/>
      <c r="BZ102" s="1161">
        <v>0</v>
      </c>
    </row>
    <row s="1367" customFormat="1" customHeight="1" ht="18.75" hidden="1">
      <c r="A103" s="2372"/>
      <c r="C103" s="1637"/>
      <c r="D103" s="1639"/>
      <c r="E103" s="547" t="str">
        <f>FHD_NUM_P_63</f>
        <v/>
      </c>
      <c r="F103" s="1881" t="str">
        <f>FHD_P_63</f>
        <v/>
      </c>
      <c r="G103" s="1878" t="s">
        <v>838</v>
      </c>
      <c r="H103" s="578"/>
      <c r="I103" s="578"/>
      <c r="J103" s="578"/>
      <c r="K103" s="578"/>
      <c r="L103" s="578"/>
      <c r="M103" s="578"/>
      <c r="N103" s="578"/>
      <c r="O103" s="578"/>
      <c r="P103" s="578"/>
      <c r="Q103" s="578"/>
      <c r="R103" s="578"/>
      <c r="S103" s="578"/>
      <c r="T103" s="578"/>
      <c r="U103" s="578"/>
      <c r="V103" s="578"/>
      <c r="W103" s="578"/>
      <c r="X103" s="578"/>
      <c r="Y103" s="578"/>
      <c r="Z103" s="578"/>
      <c r="AA103" s="578"/>
      <c r="AB103" s="578"/>
      <c r="AC103" s="578"/>
      <c r="AD103" s="578"/>
      <c r="AE103" s="578"/>
      <c r="AF103" s="578"/>
      <c r="AG103" s="578"/>
      <c r="AH103" s="578"/>
      <c r="AI103" s="578"/>
      <c r="AJ103" s="578"/>
      <c r="AK103" s="578"/>
      <c r="AL103" s="578"/>
      <c r="AM103" s="578"/>
      <c r="AN103" s="578"/>
      <c r="AO103" s="578"/>
      <c r="AP103" s="578"/>
      <c r="AQ103" s="578"/>
      <c r="AR103" s="578"/>
      <c r="AS103" s="578"/>
      <c r="AT103" s="578"/>
      <c r="AU103" s="578"/>
      <c r="AV103" s="578"/>
      <c r="AW103" s="578"/>
      <c r="AX103" s="578"/>
      <c r="AY103" s="578"/>
      <c r="AZ103" s="578"/>
      <c r="BA103" s="578"/>
      <c r="BB103" s="578"/>
      <c r="BC103" s="578"/>
      <c r="BD103" s="290" t="str">
        <f>FHD_NOTE_P_63</f>
        <v/>
      </c>
      <c r="BE103" s="544"/>
      <c r="BF103" s="1637"/>
      <c r="BG103" s="1637"/>
      <c r="BL103" s="1637"/>
      <c r="BO103" s="545"/>
      <c r="BU103" s="1633"/>
      <c r="BV103" s="1633"/>
      <c r="BW103" s="1633"/>
      <c r="BX103" s="1633"/>
      <c r="BY103" s="1633"/>
      <c r="BZ103" s="1161">
        <v>0</v>
      </c>
    </row>
    <row s="1367" customFormat="1" customHeight="1" ht="18.75" hidden="1">
      <c r="A104" s="2372"/>
      <c r="C104" s="1637" t="s">
        <v>843</v>
      </c>
      <c r="D104" s="1639"/>
      <c r="E104" s="547" t="str">
        <f>FHD_NUM_P_64</f>
        <v/>
      </c>
      <c r="F104" s="1881" t="str">
        <f>FHD_P_64</f>
        <v/>
      </c>
      <c r="G104" s="1878" t="s">
        <v>838</v>
      </c>
      <c r="H104" s="546"/>
      <c r="I104" s="546"/>
      <c r="J104" s="546"/>
      <c r="K104" s="546"/>
      <c r="L104" s="546"/>
      <c r="M104" s="546"/>
      <c r="N104" s="546"/>
      <c r="O104" s="546"/>
      <c r="P104" s="546"/>
      <c r="Q104" s="546"/>
      <c r="R104" s="546"/>
      <c r="S104" s="546"/>
      <c r="T104" s="546"/>
      <c r="U104" s="546"/>
      <c r="V104" s="546"/>
      <c r="W104" s="546"/>
      <c r="X104" s="546"/>
      <c r="Y104" s="546"/>
      <c r="Z104" s="546"/>
      <c r="AA104" s="546"/>
      <c r="AB104" s="546"/>
      <c r="AC104" s="546"/>
      <c r="AD104" s="546"/>
      <c r="AE104" s="546"/>
      <c r="AF104" s="546"/>
      <c r="AG104" s="546"/>
      <c r="AH104" s="546"/>
      <c r="AI104" s="546"/>
      <c r="AJ104" s="546"/>
      <c r="AK104" s="546"/>
      <c r="AL104" s="546"/>
      <c r="AM104" s="546"/>
      <c r="AN104" s="546"/>
      <c r="AO104" s="546"/>
      <c r="AP104" s="546"/>
      <c r="AQ104" s="546"/>
      <c r="AR104" s="546"/>
      <c r="AS104" s="546"/>
      <c r="AT104" s="546"/>
      <c r="AU104" s="546"/>
      <c r="AV104" s="546"/>
      <c r="AW104" s="546"/>
      <c r="AX104" s="546"/>
      <c r="AY104" s="546"/>
      <c r="AZ104" s="546"/>
      <c r="BA104" s="546"/>
      <c r="BB104" s="546"/>
      <c r="BC104" s="546"/>
      <c r="BD104" s="290" t="str">
        <f>FHD_NOTE_P_64</f>
        <v/>
      </c>
      <c r="BE104" s="544"/>
      <c r="BF104" s="1637"/>
      <c r="BG104" s="1637"/>
      <c r="BL104" s="1637"/>
      <c r="BO104" s="545"/>
      <c r="BU104" s="1633"/>
      <c r="BV104" s="1633"/>
      <c r="BW104" s="1633"/>
      <c r="BX104" s="1633"/>
      <c r="BY104" s="1633"/>
      <c r="BZ104" s="1161">
        <v>0</v>
      </c>
    </row>
    <row s="1367" customFormat="1" customHeight="1" ht="18.75" hidden="1">
      <c r="A105" s="2372"/>
      <c r="C105" s="1637"/>
      <c r="D105" s="1639"/>
      <c r="E105" s="547" t="str">
        <f>FHD_NUM_P_65</f>
        <v/>
      </c>
      <c r="F105" s="1881" t="str">
        <f>FHD_P_65</f>
        <v/>
      </c>
      <c r="G105" s="1878" t="s">
        <v>838</v>
      </c>
      <c r="H105" s="578"/>
      <c r="I105" s="578"/>
      <c r="J105" s="578"/>
      <c r="K105" s="578"/>
      <c r="L105" s="578"/>
      <c r="M105" s="578"/>
      <c r="N105" s="578"/>
      <c r="O105" s="578"/>
      <c r="P105" s="578"/>
      <c r="Q105" s="578"/>
      <c r="R105" s="578"/>
      <c r="S105" s="578"/>
      <c r="T105" s="578"/>
      <c r="U105" s="578"/>
      <c r="V105" s="578"/>
      <c r="W105" s="578"/>
      <c r="X105" s="578"/>
      <c r="Y105" s="578"/>
      <c r="Z105" s="578"/>
      <c r="AA105" s="578"/>
      <c r="AB105" s="578"/>
      <c r="AC105" s="578"/>
      <c r="AD105" s="578"/>
      <c r="AE105" s="578"/>
      <c r="AF105" s="578"/>
      <c r="AG105" s="578"/>
      <c r="AH105" s="578"/>
      <c r="AI105" s="578"/>
      <c r="AJ105" s="578"/>
      <c r="AK105" s="578"/>
      <c r="AL105" s="578"/>
      <c r="AM105" s="578"/>
      <c r="AN105" s="578"/>
      <c r="AO105" s="578"/>
      <c r="AP105" s="578"/>
      <c r="AQ105" s="578"/>
      <c r="AR105" s="578"/>
      <c r="AS105" s="578"/>
      <c r="AT105" s="578"/>
      <c r="AU105" s="578"/>
      <c r="AV105" s="578"/>
      <c r="AW105" s="578"/>
      <c r="AX105" s="578"/>
      <c r="AY105" s="578"/>
      <c r="AZ105" s="578"/>
      <c r="BA105" s="578"/>
      <c r="BB105" s="578"/>
      <c r="BC105" s="578"/>
      <c r="BD105" s="290" t="str">
        <f>FHD_NOTE_P_65</f>
        <v/>
      </c>
      <c r="BE105" s="544"/>
      <c r="BF105" s="1637"/>
      <c r="BG105" s="1637"/>
      <c r="BL105" s="1637"/>
      <c r="BO105" s="545"/>
      <c r="BU105" s="1633"/>
      <c r="BV105" s="1633"/>
      <c r="BW105" s="1633"/>
      <c r="BX105" s="1633"/>
      <c r="BY105" s="1633"/>
      <c r="BZ105" s="1161">
        <v>0</v>
      </c>
    </row>
    <row s="1367" customFormat="1" customHeight="1" ht="18.75" hidden="1">
      <c r="A106" s="2372"/>
      <c r="C106" s="1637"/>
      <c r="D106" s="1639"/>
      <c r="E106" s="547" t="str">
        <f>FHD_NUM_P_66</f>
        <v/>
      </c>
      <c r="F106" s="1525" t="str">
        <f>FHD_P_66</f>
        <v/>
      </c>
      <c r="G106" s="1878" t="s">
        <v>838</v>
      </c>
      <c r="H106" s="578"/>
      <c r="I106" s="578"/>
      <c r="J106" s="578"/>
      <c r="K106" s="578"/>
      <c r="L106" s="578"/>
      <c r="M106" s="578"/>
      <c r="N106" s="578"/>
      <c r="O106" s="578"/>
      <c r="P106" s="578"/>
      <c r="Q106" s="578"/>
      <c r="R106" s="578"/>
      <c r="S106" s="578"/>
      <c r="T106" s="578"/>
      <c r="U106" s="578"/>
      <c r="V106" s="578"/>
      <c r="W106" s="578"/>
      <c r="X106" s="578"/>
      <c r="Y106" s="578"/>
      <c r="Z106" s="578"/>
      <c r="AA106" s="578"/>
      <c r="AB106" s="578"/>
      <c r="AC106" s="578"/>
      <c r="AD106" s="578"/>
      <c r="AE106" s="578"/>
      <c r="AF106" s="578"/>
      <c r="AG106" s="578"/>
      <c r="AH106" s="578"/>
      <c r="AI106" s="578"/>
      <c r="AJ106" s="578"/>
      <c r="AK106" s="578"/>
      <c r="AL106" s="578"/>
      <c r="AM106" s="578"/>
      <c r="AN106" s="578"/>
      <c r="AO106" s="578"/>
      <c r="AP106" s="578"/>
      <c r="AQ106" s="578"/>
      <c r="AR106" s="578"/>
      <c r="AS106" s="578"/>
      <c r="AT106" s="578"/>
      <c r="AU106" s="578"/>
      <c r="AV106" s="578"/>
      <c r="AW106" s="578"/>
      <c r="AX106" s="578"/>
      <c r="AY106" s="578"/>
      <c r="AZ106" s="578"/>
      <c r="BA106" s="578"/>
      <c r="BB106" s="578"/>
      <c r="BC106" s="578"/>
      <c r="BD106" s="290" t="str">
        <f>FHD_NOTE_P_66</f>
        <v/>
      </c>
      <c r="BE106" s="544"/>
      <c r="BF106" s="1637"/>
      <c r="BG106" s="1637"/>
      <c r="BL106" s="1637"/>
      <c r="BO106" s="545"/>
      <c r="BU106" s="1633"/>
      <c r="BV106" s="1633"/>
      <c r="BW106" s="1633"/>
      <c r="BX106" s="1633"/>
      <c r="BY106" s="1633"/>
      <c r="BZ106" s="1161">
        <v>0</v>
      </c>
    </row>
    <row s="1367" customFormat="1" customHeight="1" ht="18.75" hidden="1">
      <c r="A107" s="2372"/>
      <c r="C107" s="1637"/>
      <c r="D107" s="1639"/>
      <c r="E107" s="547" t="str">
        <f>FHD_NUM_P_67</f>
        <v/>
      </c>
      <c r="F107" s="1651" t="str">
        <f>FHD_P_67</f>
        <v/>
      </c>
      <c r="G107" s="1878" t="s">
        <v>838</v>
      </c>
      <c r="H107" s="578"/>
      <c r="I107" s="578"/>
      <c r="J107" s="578"/>
      <c r="K107" s="578"/>
      <c r="L107" s="578"/>
      <c r="M107" s="578"/>
      <c r="N107" s="578"/>
      <c r="O107" s="578"/>
      <c r="P107" s="578"/>
      <c r="Q107" s="578"/>
      <c r="R107" s="578"/>
      <c r="S107" s="578"/>
      <c r="T107" s="578"/>
      <c r="U107" s="578"/>
      <c r="V107" s="578"/>
      <c r="W107" s="578"/>
      <c r="X107" s="578"/>
      <c r="Y107" s="578"/>
      <c r="Z107" s="578"/>
      <c r="AA107" s="578"/>
      <c r="AB107" s="578"/>
      <c r="AC107" s="578"/>
      <c r="AD107" s="578"/>
      <c r="AE107" s="578"/>
      <c r="AF107" s="578"/>
      <c r="AG107" s="578"/>
      <c r="AH107" s="578"/>
      <c r="AI107" s="578"/>
      <c r="AJ107" s="578"/>
      <c r="AK107" s="578"/>
      <c r="AL107" s="578"/>
      <c r="AM107" s="578"/>
      <c r="AN107" s="578"/>
      <c r="AO107" s="578"/>
      <c r="AP107" s="578"/>
      <c r="AQ107" s="578"/>
      <c r="AR107" s="578"/>
      <c r="AS107" s="578"/>
      <c r="AT107" s="578"/>
      <c r="AU107" s="578"/>
      <c r="AV107" s="578"/>
      <c r="AW107" s="578"/>
      <c r="AX107" s="578"/>
      <c r="AY107" s="578"/>
      <c r="AZ107" s="578"/>
      <c r="BA107" s="578"/>
      <c r="BB107" s="578"/>
      <c r="BC107" s="578"/>
      <c r="BD107" s="290" t="str">
        <f>FHD_NOTE_P_67</f>
        <v/>
      </c>
      <c r="BE107" s="544"/>
      <c r="BF107" s="1637"/>
      <c r="BG107" s="1637"/>
      <c r="BL107" s="1637"/>
      <c r="BO107" s="545"/>
      <c r="BU107" s="1633"/>
      <c r="BV107" s="1633"/>
      <c r="BW107" s="1633"/>
      <c r="BX107" s="1633"/>
      <c r="BY107" s="1633"/>
      <c r="BZ107" s="1161">
        <v>0</v>
      </c>
    </row>
    <row s="1367" customFormat="1" customHeight="1" ht="18.75" hidden="1">
      <c r="A108" s="2372"/>
      <c r="C108" s="1637"/>
      <c r="D108" s="1639"/>
      <c r="E108" s="547" t="str">
        <f>FHD_NUM_P_68</f>
        <v/>
      </c>
      <c r="F108" s="1525" t="str">
        <f>FHD_P_68</f>
        <v/>
      </c>
      <c r="G108" s="1878" t="s">
        <v>838</v>
      </c>
      <c r="H108" s="578"/>
      <c r="I108" s="578"/>
      <c r="J108" s="578"/>
      <c r="K108" s="578"/>
      <c r="L108" s="578"/>
      <c r="M108" s="578"/>
      <c r="N108" s="578"/>
      <c r="O108" s="578"/>
      <c r="P108" s="578"/>
      <c r="Q108" s="578"/>
      <c r="R108" s="578"/>
      <c r="S108" s="578"/>
      <c r="T108" s="578"/>
      <c r="U108" s="578"/>
      <c r="V108" s="578"/>
      <c r="W108" s="578"/>
      <c r="X108" s="578"/>
      <c r="Y108" s="578"/>
      <c r="Z108" s="578"/>
      <c r="AA108" s="578"/>
      <c r="AB108" s="578"/>
      <c r="AC108" s="578"/>
      <c r="AD108" s="578"/>
      <c r="AE108" s="578"/>
      <c r="AF108" s="578"/>
      <c r="AG108" s="578"/>
      <c r="AH108" s="578"/>
      <c r="AI108" s="578"/>
      <c r="AJ108" s="578"/>
      <c r="AK108" s="578"/>
      <c r="AL108" s="578"/>
      <c r="AM108" s="578"/>
      <c r="AN108" s="578"/>
      <c r="AO108" s="578"/>
      <c r="AP108" s="578"/>
      <c r="AQ108" s="578"/>
      <c r="AR108" s="578"/>
      <c r="AS108" s="578"/>
      <c r="AT108" s="578"/>
      <c r="AU108" s="578"/>
      <c r="AV108" s="578"/>
      <c r="AW108" s="578"/>
      <c r="AX108" s="578"/>
      <c r="AY108" s="578"/>
      <c r="AZ108" s="578"/>
      <c r="BA108" s="578"/>
      <c r="BB108" s="578"/>
      <c r="BC108" s="578"/>
      <c r="BD108" s="290" t="str">
        <f>FHD_NOTE_P_68</f>
        <v/>
      </c>
      <c r="BE108" s="544"/>
      <c r="BF108" s="1637"/>
      <c r="BG108" s="1637"/>
      <c r="BL108" s="1637"/>
      <c r="BO108" s="545"/>
      <c r="BU108" s="1633"/>
      <c r="BV108" s="1633"/>
      <c r="BW108" s="1633"/>
      <c r="BX108" s="1633"/>
      <c r="BY108" s="1633"/>
      <c r="BZ108" s="1161">
        <v>0</v>
      </c>
    </row>
    <row s="1367" customFormat="1" customHeight="1" ht="18.75" hidden="1">
      <c r="A109" s="2372"/>
      <c r="C109" s="1637"/>
      <c r="D109" s="1639"/>
      <c r="E109" s="547" t="str">
        <f>FHD_NUM_P_69</f>
        <v/>
      </c>
      <c r="F109" s="1525" t="str">
        <f>FHD_P_69</f>
        <v/>
      </c>
      <c r="G109" s="1878" t="s">
        <v>838</v>
      </c>
      <c r="H109" s="578"/>
      <c r="I109" s="578"/>
      <c r="J109" s="578"/>
      <c r="K109" s="578"/>
      <c r="L109" s="578"/>
      <c r="M109" s="578"/>
      <c r="N109" s="578"/>
      <c r="O109" s="578"/>
      <c r="P109" s="578"/>
      <c r="Q109" s="578"/>
      <c r="R109" s="578"/>
      <c r="S109" s="578"/>
      <c r="T109" s="578"/>
      <c r="U109" s="578"/>
      <c r="V109" s="578"/>
      <c r="W109" s="578"/>
      <c r="X109" s="578"/>
      <c r="Y109" s="578"/>
      <c r="Z109" s="578"/>
      <c r="AA109" s="578"/>
      <c r="AB109" s="578"/>
      <c r="AC109" s="578"/>
      <c r="AD109" s="578"/>
      <c r="AE109" s="578"/>
      <c r="AF109" s="578"/>
      <c r="AG109" s="578"/>
      <c r="AH109" s="578"/>
      <c r="AI109" s="578"/>
      <c r="AJ109" s="578"/>
      <c r="AK109" s="578"/>
      <c r="AL109" s="578"/>
      <c r="AM109" s="578"/>
      <c r="AN109" s="578"/>
      <c r="AO109" s="578"/>
      <c r="AP109" s="578"/>
      <c r="AQ109" s="578"/>
      <c r="AR109" s="578"/>
      <c r="AS109" s="578"/>
      <c r="AT109" s="578"/>
      <c r="AU109" s="578"/>
      <c r="AV109" s="578"/>
      <c r="AW109" s="578"/>
      <c r="AX109" s="578"/>
      <c r="AY109" s="578"/>
      <c r="AZ109" s="578"/>
      <c r="BA109" s="578"/>
      <c r="BB109" s="578"/>
      <c r="BC109" s="578"/>
      <c r="BD109" s="290" t="str">
        <f>FHD_NOTE_P_69</f>
        <v/>
      </c>
      <c r="BE109" s="544"/>
      <c r="BF109" s="1637"/>
      <c r="BG109" s="1637"/>
      <c r="BL109" s="1637"/>
      <c r="BO109" s="545"/>
      <c r="BU109" s="1633"/>
      <c r="BV109" s="1633"/>
      <c r="BW109" s="1633"/>
      <c r="BX109" s="1633"/>
      <c r="BY109" s="1633"/>
      <c r="BZ109" s="1161">
        <v>0</v>
      </c>
    </row>
    <row s="1367" customFormat="1" customHeight="1" ht="22.5" hidden="1">
      <c r="A110" s="2372"/>
      <c r="C110" s="1637"/>
      <c r="D110" s="1639"/>
      <c r="E110" s="547" t="str">
        <f>FHD_NUM_P_70</f>
        <v/>
      </c>
      <c r="F110" s="1881" t="str">
        <f>FHD_P_70</f>
        <v/>
      </c>
      <c r="G110" s="1878" t="s">
        <v>844</v>
      </c>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c r="AO110" s="558"/>
      <c r="AP110" s="558"/>
      <c r="AQ110" s="558"/>
      <c r="AR110" s="558"/>
      <c r="AS110" s="558"/>
      <c r="AT110" s="558"/>
      <c r="AU110" s="558"/>
      <c r="AV110" s="558"/>
      <c r="AW110" s="558"/>
      <c r="AX110" s="558"/>
      <c r="AY110" s="558"/>
      <c r="AZ110" s="558"/>
      <c r="BA110" s="558"/>
      <c r="BB110" s="558"/>
      <c r="BC110" s="558"/>
      <c r="BD110" s="290" t="str">
        <f>FHD_NOTE_P_70</f>
        <v/>
      </c>
      <c r="BE110" s="544"/>
      <c r="BF110" s="1637"/>
      <c r="BG110" s="1637"/>
      <c r="BL110" s="1637"/>
      <c r="BO110" s="545"/>
      <c r="BU110" s="1633"/>
      <c r="BV110" s="1633"/>
      <c r="BW110" s="1633"/>
      <c r="BX110" s="1633"/>
      <c r="BY110" s="1633"/>
      <c r="BZ110" s="1161">
        <v>0</v>
      </c>
    </row>
    <row s="1367" customFormat="1" customHeight="1" ht="22.5" hidden="1">
      <c r="A111" s="2372"/>
      <c r="C111" s="1637"/>
      <c r="D111" s="1639"/>
      <c r="E111" s="547" t="str">
        <f>FHD_NUM_P_71</f>
        <v/>
      </c>
      <c r="F111" s="1881" t="str">
        <f>FHD_P_71</f>
        <v/>
      </c>
      <c r="G111" s="1878" t="s">
        <v>844</v>
      </c>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c r="AO111" s="558"/>
      <c r="AP111" s="558"/>
      <c r="AQ111" s="558"/>
      <c r="AR111" s="558"/>
      <c r="AS111" s="558"/>
      <c r="AT111" s="558"/>
      <c r="AU111" s="558"/>
      <c r="AV111" s="558"/>
      <c r="AW111" s="558"/>
      <c r="AX111" s="558"/>
      <c r="AY111" s="558"/>
      <c r="AZ111" s="558"/>
      <c r="BA111" s="558"/>
      <c r="BB111" s="558"/>
      <c r="BC111" s="558"/>
      <c r="BD111" s="290" t="str">
        <f>FHD_NOTE_P_71</f>
        <v/>
      </c>
      <c r="BE111" s="544"/>
      <c r="BF111" s="1637"/>
      <c r="BG111" s="1637"/>
      <c r="BL111" s="1637"/>
      <c r="BO111" s="545"/>
      <c r="BU111" s="1633"/>
      <c r="BV111" s="1633"/>
      <c r="BW111" s="1633"/>
      <c r="BX111" s="1633"/>
      <c r="BY111" s="1633"/>
      <c r="BZ111" s="1161">
        <v>0</v>
      </c>
    </row>
    <row customHeight="1" ht="19.95">
      <c r="D112" s="1639"/>
      <c r="E112" s="547" t="str">
        <f>FHD_NUM_P_72</f>
        <v>10</v>
      </c>
      <c r="F112" s="1881" t="str">
        <f>FHD_P_72</f>
        <v>Среднесписочная численность основного производственного персонала</v>
      </c>
      <c r="G112" s="1877" t="s">
        <v>845</v>
      </c>
      <c r="H112" s="578"/>
      <c r="I112" s="578"/>
      <c r="J112" s="578"/>
      <c r="K112" s="578"/>
      <c r="L112" s="578"/>
      <c r="M112" s="578"/>
      <c r="N112" s="578"/>
      <c r="O112" s="578"/>
      <c r="P112" s="578"/>
      <c r="Q112" s="578"/>
      <c r="R112" s="578"/>
      <c r="S112" s="578"/>
      <c r="T112" s="578"/>
      <c r="U112" s="578"/>
      <c r="V112" s="578"/>
      <c r="W112" s="578"/>
      <c r="X112" s="578"/>
      <c r="Y112" s="578"/>
      <c r="Z112" s="578"/>
      <c r="AA112" s="578"/>
      <c r="AB112" s="578"/>
      <c r="AC112" s="578"/>
      <c r="AD112" s="578"/>
      <c r="AE112" s="578"/>
      <c r="AF112" s="578"/>
      <c r="AG112" s="578"/>
      <c r="AH112" s="578"/>
      <c r="AI112" s="578"/>
      <c r="AJ112" s="578"/>
      <c r="AK112" s="578"/>
      <c r="AL112" s="578"/>
      <c r="AM112" s="578"/>
      <c r="AN112" s="578"/>
      <c r="AO112" s="578"/>
      <c r="AP112" s="578"/>
      <c r="AQ112" s="578"/>
      <c r="AR112" s="578"/>
      <c r="AS112" s="578"/>
      <c r="AT112" s="578"/>
      <c r="AU112" s="578"/>
      <c r="AV112" s="578"/>
      <c r="AW112" s="578"/>
      <c r="AX112" s="578"/>
      <c r="AY112" s="578"/>
      <c r="AZ112" s="578"/>
      <c r="BA112" s="578"/>
      <c r="BB112" s="578"/>
      <c r="BC112" s="578"/>
      <c r="BD112" s="290" t="str">
        <f>FHD_NOTE_P_72</f>
        <v/>
      </c>
      <c r="BE112" s="544"/>
      <c r="BZ112" s="1632">
        <v>19</v>
      </c>
    </row>
    <row customHeight="1" ht="18.75" hidden="1">
      <c r="A113" s="990" t="s">
        <v>846</v>
      </c>
      <c r="D113" s="1639"/>
      <c r="E113" s="547" t="str">
        <f>FHD_NUM_P_73</f>
        <v/>
      </c>
      <c r="F113" s="1881" t="str">
        <f>FHD_P_73</f>
        <v/>
      </c>
      <c r="G113" s="971" t="s">
        <v>845</v>
      </c>
      <c r="H113" s="969"/>
      <c r="I113" s="969"/>
      <c r="J113" s="969"/>
      <c r="K113" s="969"/>
      <c r="L113" s="969"/>
      <c r="M113" s="969"/>
      <c r="N113" s="969"/>
      <c r="O113" s="969"/>
      <c r="P113" s="969"/>
      <c r="Q113" s="969"/>
      <c r="R113" s="969"/>
      <c r="S113" s="969"/>
      <c r="T113" s="969"/>
      <c r="U113" s="969"/>
      <c r="V113" s="969"/>
      <c r="W113" s="969"/>
      <c r="X113" s="969"/>
      <c r="Y113" s="969"/>
      <c r="Z113" s="969"/>
      <c r="AA113" s="969"/>
      <c r="AB113" s="969"/>
      <c r="AC113" s="969"/>
      <c r="AD113" s="969"/>
      <c r="AE113" s="969"/>
      <c r="AF113" s="969"/>
      <c r="AG113" s="969"/>
      <c r="AH113" s="969"/>
      <c r="AI113" s="969"/>
      <c r="AJ113" s="969"/>
      <c r="AK113" s="969"/>
      <c r="AL113" s="969"/>
      <c r="AM113" s="969"/>
      <c r="AN113" s="969"/>
      <c r="AO113" s="969"/>
      <c r="AP113" s="969"/>
      <c r="AQ113" s="969"/>
      <c r="AR113" s="969"/>
      <c r="AS113" s="969"/>
      <c r="AT113" s="969"/>
      <c r="AU113" s="969"/>
      <c r="AV113" s="969"/>
      <c r="AW113" s="969"/>
      <c r="AX113" s="969"/>
      <c r="AY113" s="969"/>
      <c r="AZ113" s="969"/>
      <c r="BA113" s="969"/>
      <c r="BB113" s="969"/>
      <c r="BC113" s="969"/>
      <c r="BD113" s="290" t="str">
        <f>FHD_NOTE_P_73</f>
        <v/>
      </c>
      <c r="BE113" s="544"/>
      <c r="BZ113" s="1632">
        <v>0</v>
      </c>
    </row>
    <row customHeight="1" ht="33.75" hidden="1">
      <c r="A114" s="990" t="s">
        <v>847</v>
      </c>
      <c r="D114" s="1639"/>
      <c r="E114" s="547" t="str">
        <f>FHD_NUM_P_74</f>
        <v/>
      </c>
      <c r="F114" s="1881" t="str">
        <f>FHD_P_74</f>
        <v/>
      </c>
      <c r="G114" s="1877" t="s">
        <v>848</v>
      </c>
      <c r="H114" s="578"/>
      <c r="I114" s="578"/>
      <c r="J114" s="578"/>
      <c r="K114" s="578"/>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78"/>
      <c r="AL114" s="578"/>
      <c r="AM114" s="578"/>
      <c r="AN114" s="578"/>
      <c r="AO114" s="578"/>
      <c r="AP114" s="578"/>
      <c r="AQ114" s="578"/>
      <c r="AR114" s="578"/>
      <c r="AS114" s="578"/>
      <c r="AT114" s="578"/>
      <c r="AU114" s="578"/>
      <c r="AV114" s="578"/>
      <c r="AW114" s="578"/>
      <c r="AX114" s="578"/>
      <c r="AY114" s="578"/>
      <c r="AZ114" s="578"/>
      <c r="BA114" s="578"/>
      <c r="BB114" s="578"/>
      <c r="BC114" s="578"/>
      <c r="BD114" s="290" t="str">
        <f>FHD_NOTE_P_74</f>
        <v/>
      </c>
      <c r="BE114" s="544"/>
      <c r="BZ114" s="1632">
        <v>0</v>
      </c>
    </row>
    <row s="1636" customFormat="1" customHeight="1" ht="18.75" hidden="1">
      <c r="A115" s="2374" t="s">
        <v>849</v>
      </c>
      <c r="B115" s="911"/>
      <c r="C115" s="736"/>
      <c r="D115" s="734"/>
      <c r="E115" s="547" t="str">
        <f>FHD_NUM_P_75</f>
        <v/>
      </c>
      <c r="F115" s="1881" t="str">
        <f>FHD_P_75</f>
        <v/>
      </c>
      <c r="G115" s="1877" t="s">
        <v>813</v>
      </c>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c r="AO115" s="558"/>
      <c r="AP115" s="558"/>
      <c r="AQ115" s="558"/>
      <c r="AR115" s="558"/>
      <c r="AS115" s="558"/>
      <c r="AT115" s="558"/>
      <c r="AU115" s="558"/>
      <c r="AV115" s="558"/>
      <c r="AW115" s="558"/>
      <c r="AX115" s="558"/>
      <c r="AY115" s="558"/>
      <c r="AZ115" s="558"/>
      <c r="BA115" s="558"/>
      <c r="BB115" s="558"/>
      <c r="BC115" s="558"/>
      <c r="BD115" s="290" t="str">
        <f>FHD_NOTE_P_75</f>
        <v/>
      </c>
      <c r="BE115" s="735"/>
      <c r="BF115" s="736"/>
      <c r="BG115" s="736"/>
      <c r="BH115" s="911"/>
      <c r="BI115" s="911"/>
      <c r="BJ115" s="911"/>
      <c r="BK115" s="911"/>
      <c r="BL115" s="736"/>
      <c r="BM115" s="911"/>
      <c r="BN115" s="911"/>
      <c r="BO115" s="737"/>
      <c r="BP115" s="911"/>
      <c r="BQ115" s="911"/>
      <c r="BR115" s="911"/>
      <c r="BS115" s="911"/>
      <c r="BT115" s="911"/>
      <c r="BU115" s="738"/>
      <c r="BV115" s="738"/>
      <c r="BW115" s="738"/>
      <c r="BX115" s="738"/>
      <c r="BY115" s="738"/>
      <c r="BZ115" s="740">
        <v>0</v>
      </c>
    </row>
    <row s="1636" customFormat="1" customHeight="1" ht="18.75" hidden="1">
      <c r="A116" s="2374"/>
      <c r="B116" s="911"/>
      <c r="C116" s="736"/>
      <c r="D116" s="734"/>
      <c r="E116" s="547" t="str">
        <f>FHD_NUM_P_76</f>
        <v/>
      </c>
      <c r="F116" s="1881" t="str">
        <f>FHD_P_76</f>
        <v/>
      </c>
      <c r="G116" s="1877" t="s">
        <v>813</v>
      </c>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c r="AO116" s="558"/>
      <c r="AP116" s="558"/>
      <c r="AQ116" s="558"/>
      <c r="AR116" s="558"/>
      <c r="AS116" s="558"/>
      <c r="AT116" s="558"/>
      <c r="AU116" s="558"/>
      <c r="AV116" s="558"/>
      <c r="AW116" s="558"/>
      <c r="AX116" s="558"/>
      <c r="AY116" s="558"/>
      <c r="AZ116" s="558"/>
      <c r="BA116" s="558"/>
      <c r="BB116" s="558"/>
      <c r="BC116" s="558"/>
      <c r="BD116" s="290" t="str">
        <f>FHD_NOTE_P_76</f>
        <v/>
      </c>
      <c r="BE116" s="735"/>
      <c r="BF116" s="736"/>
      <c r="BG116" s="736"/>
      <c r="BH116" s="911"/>
      <c r="BI116" s="911"/>
      <c r="BJ116" s="911"/>
      <c r="BK116" s="911"/>
      <c r="BL116" s="736"/>
      <c r="BM116" s="911"/>
      <c r="BN116" s="911"/>
      <c r="BO116" s="737"/>
      <c r="BP116" s="911"/>
      <c r="BQ116" s="911"/>
      <c r="BR116" s="911"/>
      <c r="BS116" s="911"/>
      <c r="BT116" s="911"/>
      <c r="BU116" s="738"/>
      <c r="BV116" s="738"/>
      <c r="BW116" s="738"/>
      <c r="BX116" s="738"/>
      <c r="BY116" s="738"/>
      <c r="BZ116" s="740">
        <v>0</v>
      </c>
    </row>
    <row s="1636" customFormat="1" customHeight="1" ht="18.75" hidden="1">
      <c r="A117" s="2374"/>
      <c r="B117" s="911"/>
      <c r="C117" s="736"/>
      <c r="D117" s="734"/>
      <c r="E117" s="547" t="str">
        <f>FHD_NUM_P_77</f>
        <v/>
      </c>
      <c r="F117" s="1881" t="str">
        <f>FHD_P_77</f>
        <v/>
      </c>
      <c r="G117" s="1877" t="s">
        <v>813</v>
      </c>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c r="AO117" s="558"/>
      <c r="AP117" s="558"/>
      <c r="AQ117" s="558"/>
      <c r="AR117" s="558"/>
      <c r="AS117" s="558"/>
      <c r="AT117" s="558"/>
      <c r="AU117" s="558"/>
      <c r="AV117" s="558"/>
      <c r="AW117" s="558"/>
      <c r="AX117" s="558"/>
      <c r="AY117" s="558"/>
      <c r="AZ117" s="558"/>
      <c r="BA117" s="558"/>
      <c r="BB117" s="558"/>
      <c r="BC117" s="558"/>
      <c r="BD117" s="290" t="str">
        <f>FHD_NOTE_P_77</f>
        <v/>
      </c>
      <c r="BE117" s="735"/>
      <c r="BF117" s="736"/>
      <c r="BG117" s="736"/>
      <c r="BH117" s="911"/>
      <c r="BI117" s="911"/>
      <c r="BJ117" s="911"/>
      <c r="BK117" s="911"/>
      <c r="BL117" s="736"/>
      <c r="BM117" s="911"/>
      <c r="BN117" s="911"/>
      <c r="BO117" s="737"/>
      <c r="BP117" s="911"/>
      <c r="BQ117" s="911"/>
      <c r="BR117" s="911"/>
      <c r="BS117" s="911"/>
      <c r="BT117" s="911"/>
      <c r="BU117" s="738"/>
      <c r="BV117" s="738"/>
      <c r="BW117" s="738"/>
      <c r="BX117" s="738"/>
      <c r="BY117" s="738"/>
      <c r="BZ117" s="740">
        <v>0</v>
      </c>
    </row>
    <row s="1643" customFormat="1" customHeight="1" ht="0.75" hidden="1">
      <c r="A118" s="2374"/>
      <c r="D118" s="549"/>
      <c r="E118" s="1014" t="str">
        <f>E117&amp;".0"</f>
        <v>.0</v>
      </c>
      <c r="F118" s="998"/>
      <c r="G118" s="1652"/>
      <c r="H118" s="993"/>
      <c r="I118" s="993"/>
      <c r="J118" s="993"/>
      <c r="K118" s="993"/>
      <c r="L118" s="993"/>
      <c r="M118" s="993"/>
      <c r="N118" s="993"/>
      <c r="O118" s="993"/>
      <c r="P118" s="993"/>
      <c r="Q118" s="993"/>
      <c r="R118" s="993"/>
      <c r="S118" s="993"/>
      <c r="T118" s="993"/>
      <c r="U118" s="993"/>
      <c r="V118" s="993"/>
      <c r="W118" s="993"/>
      <c r="X118" s="993"/>
      <c r="Y118" s="993"/>
      <c r="Z118" s="993"/>
      <c r="AA118" s="993"/>
      <c r="AB118" s="993"/>
      <c r="AC118" s="993"/>
      <c r="AD118" s="993"/>
      <c r="AE118" s="993"/>
      <c r="AF118" s="993"/>
      <c r="AG118" s="993"/>
      <c r="AH118" s="993"/>
      <c r="AI118" s="993"/>
      <c r="AJ118" s="993"/>
      <c r="AK118" s="993"/>
      <c r="AL118" s="993"/>
      <c r="AM118" s="993"/>
      <c r="AN118" s="993"/>
      <c r="AO118" s="993"/>
      <c r="AP118" s="993"/>
      <c r="AQ118" s="993"/>
      <c r="AR118" s="993"/>
      <c r="AS118" s="993"/>
      <c r="AT118" s="993"/>
      <c r="AU118" s="993"/>
      <c r="AV118" s="993"/>
      <c r="AW118" s="993"/>
      <c r="AX118" s="993"/>
      <c r="AY118" s="993"/>
      <c r="AZ118" s="993"/>
      <c r="BA118" s="993"/>
      <c r="BB118" s="993"/>
      <c r="BC118" s="993"/>
      <c r="BD118" s="997"/>
      <c r="BZ118" s="1637">
        <v>0</v>
      </c>
    </row>
    <row s="1636" customFormat="1" customHeight="1" ht="15" hidden="1">
      <c r="A119" s="2374"/>
      <c r="B119" s="911"/>
      <c r="C119" s="736"/>
      <c r="D119" s="747"/>
      <c r="E119" s="974"/>
      <c r="F119" s="975" t="s">
        <v>850</v>
      </c>
      <c r="G119" s="748"/>
      <c r="H119" s="749"/>
      <c r="I119" s="749"/>
      <c r="J119" s="2633"/>
      <c r="K119" s="2633"/>
      <c r="L119" s="2633"/>
      <c r="M119" s="2633"/>
      <c r="N119" s="2633"/>
      <c r="O119" s="2633"/>
      <c r="P119" s="2633"/>
      <c r="Q119" s="2633"/>
      <c r="R119" s="2633"/>
      <c r="S119" s="2633"/>
      <c r="T119" s="2633"/>
      <c r="U119" s="2633"/>
      <c r="V119" s="2633"/>
      <c r="W119" s="2633"/>
      <c r="X119" s="2633"/>
      <c r="Y119" s="2633"/>
      <c r="Z119" s="2633"/>
      <c r="AA119" s="2633"/>
      <c r="AB119" s="2633"/>
      <c r="AC119" s="2633"/>
      <c r="AD119" s="2633"/>
      <c r="AE119" s="2633"/>
      <c r="AF119" s="2633"/>
      <c r="AG119" s="2633"/>
      <c r="AH119" s="2633"/>
      <c r="AI119" s="2633"/>
      <c r="AJ119" s="2633"/>
      <c r="AK119" s="2633"/>
      <c r="AL119" s="2633"/>
      <c r="AM119" s="2633"/>
      <c r="AN119" s="2633"/>
      <c r="AO119" s="2633"/>
      <c r="AP119" s="2633"/>
      <c r="AQ119" s="2633"/>
      <c r="AR119" s="2633"/>
      <c r="AS119" s="2633"/>
      <c r="AT119" s="2633"/>
      <c r="AU119" s="2633"/>
      <c r="AV119" s="2633"/>
      <c r="AW119" s="2633"/>
      <c r="AX119" s="2633"/>
      <c r="AY119" s="2633"/>
      <c r="AZ119" s="2633"/>
      <c r="BA119" s="2633"/>
      <c r="BB119" s="2633"/>
      <c r="BC119" s="2633"/>
      <c r="BD119" s="1004" t="s">
        <v>851</v>
      </c>
      <c r="BE119" s="735"/>
      <c r="BF119" s="736"/>
      <c r="BG119" s="736"/>
      <c r="BH119" s="911"/>
      <c r="BI119" s="911"/>
      <c r="BJ119" s="911"/>
      <c r="BK119" s="911"/>
      <c r="BL119" s="736"/>
      <c r="BM119" s="911"/>
      <c r="BN119" s="911"/>
      <c r="BO119" s="737"/>
      <c r="BP119" s="911"/>
      <c r="BQ119" s="911"/>
      <c r="BR119" s="911"/>
      <c r="BS119" s="911"/>
      <c r="BT119" s="911"/>
      <c r="BU119" s="738"/>
      <c r="BV119" s="738"/>
      <c r="BW119" s="738"/>
      <c r="BX119" s="738"/>
      <c r="BY119" s="738"/>
      <c r="BZ119" s="740">
        <v>0</v>
      </c>
    </row>
    <row customHeight="1" ht="22.5" hidden="1">
      <c r="A120" s="2372" t="s">
        <v>852</v>
      </c>
      <c r="D120" s="1639"/>
      <c r="E120" s="547" t="str">
        <f>FHD_NUM_P_78</f>
        <v/>
      </c>
      <c r="F120" s="1881" t="str">
        <f>FHD_P_78</f>
        <v/>
      </c>
      <c r="G120" s="1878" t="s">
        <v>815</v>
      </c>
      <c r="H120" s="578"/>
      <c r="I120" s="578"/>
      <c r="J120" s="578"/>
      <c r="K120" s="578"/>
      <c r="L120" s="578"/>
      <c r="M120" s="578"/>
      <c r="N120" s="578"/>
      <c r="O120" s="578"/>
      <c r="P120" s="578"/>
      <c r="Q120" s="578"/>
      <c r="R120" s="578"/>
      <c r="S120" s="578"/>
      <c r="T120" s="578"/>
      <c r="U120" s="578"/>
      <c r="V120" s="578"/>
      <c r="W120" s="578"/>
      <c r="X120" s="578"/>
      <c r="Y120" s="578"/>
      <c r="Z120" s="578"/>
      <c r="AA120" s="578"/>
      <c r="AB120" s="578"/>
      <c r="AC120" s="578"/>
      <c r="AD120" s="578"/>
      <c r="AE120" s="578"/>
      <c r="AF120" s="578"/>
      <c r="AG120" s="578"/>
      <c r="AH120" s="578"/>
      <c r="AI120" s="578"/>
      <c r="AJ120" s="578"/>
      <c r="AK120" s="578"/>
      <c r="AL120" s="578"/>
      <c r="AM120" s="578"/>
      <c r="AN120" s="578"/>
      <c r="AO120" s="578"/>
      <c r="AP120" s="578"/>
      <c r="AQ120" s="578"/>
      <c r="AR120" s="578"/>
      <c r="AS120" s="578"/>
      <c r="AT120" s="578"/>
      <c r="AU120" s="578"/>
      <c r="AV120" s="578"/>
      <c r="AW120" s="578"/>
      <c r="AX120" s="578"/>
      <c r="AY120" s="578"/>
      <c r="AZ120" s="578"/>
      <c r="BA120" s="578"/>
      <c r="BB120" s="578"/>
      <c r="BC120" s="578"/>
      <c r="BD120" s="290" t="str">
        <f>FHD_NOTE_P_78</f>
        <v/>
      </c>
      <c r="BE120" s="544"/>
      <c r="BZ120" s="1632">
        <v>0</v>
      </c>
    </row>
    <row s="1643" customFormat="1" customHeight="1" ht="0.75" hidden="1">
      <c r="A121" s="2372"/>
      <c r="D121" s="549"/>
      <c r="E121" s="1014" t="str">
        <f>E120&amp;".0"</f>
        <v>.0</v>
      </c>
      <c r="F121" s="998"/>
      <c r="G121" s="1652"/>
      <c r="H121" s="993"/>
      <c r="I121" s="993"/>
      <c r="J121" s="993"/>
      <c r="K121" s="993"/>
      <c r="L121" s="993"/>
      <c r="M121" s="993"/>
      <c r="N121" s="993"/>
      <c r="O121" s="993"/>
      <c r="P121" s="993"/>
      <c r="Q121" s="993"/>
      <c r="R121" s="993"/>
      <c r="S121" s="993"/>
      <c r="T121" s="993"/>
      <c r="U121" s="993"/>
      <c r="V121" s="993"/>
      <c r="W121" s="993"/>
      <c r="X121" s="993"/>
      <c r="Y121" s="993"/>
      <c r="Z121" s="993"/>
      <c r="AA121" s="993"/>
      <c r="AB121" s="993"/>
      <c r="AC121" s="993"/>
      <c r="AD121" s="993"/>
      <c r="AE121" s="993"/>
      <c r="AF121" s="993"/>
      <c r="AG121" s="993"/>
      <c r="AH121" s="993"/>
      <c r="AI121" s="993"/>
      <c r="AJ121" s="993"/>
      <c r="AK121" s="993"/>
      <c r="AL121" s="993"/>
      <c r="AM121" s="993"/>
      <c r="AN121" s="993"/>
      <c r="AO121" s="993"/>
      <c r="AP121" s="993"/>
      <c r="AQ121" s="993"/>
      <c r="AR121" s="993"/>
      <c r="AS121" s="993"/>
      <c r="AT121" s="993"/>
      <c r="AU121" s="993"/>
      <c r="AV121" s="993"/>
      <c r="AW121" s="993"/>
      <c r="AX121" s="993"/>
      <c r="AY121" s="993"/>
      <c r="AZ121" s="993"/>
      <c r="BA121" s="993"/>
      <c r="BB121" s="993"/>
      <c r="BC121" s="993"/>
      <c r="BD121" s="997"/>
      <c r="BZ121" s="1637">
        <v>0</v>
      </c>
    </row>
    <row customHeight="1" ht="15" hidden="1">
      <c r="A122" s="2372"/>
      <c r="D122" s="1634"/>
      <c r="E122" s="571"/>
      <c r="F122" s="1169" t="s">
        <v>841</v>
      </c>
      <c r="G122" s="573"/>
      <c r="H122" s="574"/>
      <c r="I122" s="574"/>
      <c r="J122" s="2632"/>
      <c r="K122" s="2632"/>
      <c r="L122" s="2632"/>
      <c r="M122" s="2632"/>
      <c r="N122" s="2632"/>
      <c r="O122" s="2632"/>
      <c r="P122" s="2632"/>
      <c r="Q122" s="2632"/>
      <c r="R122" s="2632"/>
      <c r="S122" s="2632"/>
      <c r="T122" s="2632"/>
      <c r="U122" s="2632"/>
      <c r="V122" s="2632"/>
      <c r="W122" s="2632"/>
      <c r="X122" s="2632"/>
      <c r="Y122" s="2632"/>
      <c r="Z122" s="2632"/>
      <c r="AA122" s="2632"/>
      <c r="AB122" s="2632"/>
      <c r="AC122" s="2632"/>
      <c r="AD122" s="2632"/>
      <c r="AE122" s="2632"/>
      <c r="AF122" s="2632"/>
      <c r="AG122" s="2632"/>
      <c r="AH122" s="2632"/>
      <c r="AI122" s="2632"/>
      <c r="AJ122" s="2632"/>
      <c r="AK122" s="2632"/>
      <c r="AL122" s="2632"/>
      <c r="AM122" s="2632"/>
      <c r="AN122" s="2632"/>
      <c r="AO122" s="2632"/>
      <c r="AP122" s="2632"/>
      <c r="AQ122" s="2632"/>
      <c r="AR122" s="2632"/>
      <c r="AS122" s="2632"/>
      <c r="AT122" s="2632"/>
      <c r="AU122" s="2632"/>
      <c r="AV122" s="2632"/>
      <c r="AW122" s="2632"/>
      <c r="AX122" s="2632"/>
      <c r="AY122" s="2632"/>
      <c r="AZ122" s="2632"/>
      <c r="BA122" s="2632"/>
      <c r="BB122" s="2632"/>
      <c r="BC122" s="2632"/>
      <c r="BD122" s="1005" t="s">
        <v>853</v>
      </c>
      <c r="BE122" s="544"/>
      <c r="BZ122" s="1632">
        <v>0</v>
      </c>
    </row>
    <row customHeight="1" ht="22.5" hidden="1">
      <c r="A123" s="2372"/>
      <c r="D123" s="1639"/>
      <c r="E123" s="547" t="str">
        <f>FHD_NUM_P_79</f>
        <v/>
      </c>
      <c r="F123" s="1881" t="str">
        <f>FHD_P_79</f>
        <v/>
      </c>
      <c r="G123" s="1879" t="s">
        <v>817</v>
      </c>
      <c r="H123" s="578"/>
      <c r="I123" s="578"/>
      <c r="J123" s="578"/>
      <c r="K123" s="578"/>
      <c r="L123" s="578"/>
      <c r="M123" s="578"/>
      <c r="N123" s="578"/>
      <c r="O123" s="578"/>
      <c r="P123" s="578"/>
      <c r="Q123" s="578"/>
      <c r="R123" s="578"/>
      <c r="S123" s="578"/>
      <c r="T123" s="578"/>
      <c r="U123" s="578"/>
      <c r="V123" s="578"/>
      <c r="W123" s="578"/>
      <c r="X123" s="578"/>
      <c r="Y123" s="578"/>
      <c r="Z123" s="578"/>
      <c r="AA123" s="578"/>
      <c r="AB123" s="578"/>
      <c r="AC123" s="578"/>
      <c r="AD123" s="578"/>
      <c r="AE123" s="578"/>
      <c r="AF123" s="578"/>
      <c r="AG123" s="578"/>
      <c r="AH123" s="578"/>
      <c r="AI123" s="578"/>
      <c r="AJ123" s="578"/>
      <c r="AK123" s="578"/>
      <c r="AL123" s="578"/>
      <c r="AM123" s="578"/>
      <c r="AN123" s="578"/>
      <c r="AO123" s="578"/>
      <c r="AP123" s="578"/>
      <c r="AQ123" s="578"/>
      <c r="AR123" s="578"/>
      <c r="AS123" s="578"/>
      <c r="AT123" s="578"/>
      <c r="AU123" s="578"/>
      <c r="AV123" s="578"/>
      <c r="AW123" s="578"/>
      <c r="AX123" s="578"/>
      <c r="AY123" s="578"/>
      <c r="AZ123" s="578"/>
      <c r="BA123" s="578"/>
      <c r="BB123" s="578"/>
      <c r="BC123" s="578"/>
      <c r="BD123" s="290" t="str">
        <f>FHD_NOTE_P_79</f>
        <v/>
      </c>
      <c r="BE123" s="544"/>
      <c r="BZ123" s="1632">
        <v>0</v>
      </c>
    </row>
    <row s="1643" customFormat="1" customHeight="1" ht="0.75" hidden="1">
      <c r="A124" s="2372"/>
      <c r="D124" s="549"/>
      <c r="E124" s="1014" t="str">
        <f>E123&amp;".0"</f>
        <v>.0</v>
      </c>
      <c r="F124" s="999"/>
      <c r="G124" s="1652"/>
      <c r="H124" s="993"/>
      <c r="I124" s="993"/>
      <c r="J124" s="993"/>
      <c r="K124" s="993"/>
      <c r="L124" s="993"/>
      <c r="M124" s="993"/>
      <c r="N124" s="993"/>
      <c r="O124" s="993"/>
      <c r="P124" s="993"/>
      <c r="Q124" s="993"/>
      <c r="R124" s="993"/>
      <c r="S124" s="993"/>
      <c r="T124" s="993"/>
      <c r="U124" s="993"/>
      <c r="V124" s="993"/>
      <c r="W124" s="993"/>
      <c r="X124" s="993"/>
      <c r="Y124" s="993"/>
      <c r="Z124" s="993"/>
      <c r="AA124" s="993"/>
      <c r="AB124" s="993"/>
      <c r="AC124" s="993"/>
      <c r="AD124" s="993"/>
      <c r="AE124" s="993"/>
      <c r="AF124" s="993"/>
      <c r="AG124" s="993"/>
      <c r="AH124" s="993"/>
      <c r="AI124" s="993"/>
      <c r="AJ124" s="993"/>
      <c r="AK124" s="993"/>
      <c r="AL124" s="993"/>
      <c r="AM124" s="993"/>
      <c r="AN124" s="993"/>
      <c r="AO124" s="993"/>
      <c r="AP124" s="993"/>
      <c r="AQ124" s="993"/>
      <c r="AR124" s="993"/>
      <c r="AS124" s="993"/>
      <c r="AT124" s="993"/>
      <c r="AU124" s="993"/>
      <c r="AV124" s="993"/>
      <c r="AW124" s="993"/>
      <c r="AX124" s="993"/>
      <c r="AY124" s="993"/>
      <c r="AZ124" s="993"/>
      <c r="BA124" s="993"/>
      <c r="BB124" s="993"/>
      <c r="BC124" s="993"/>
      <c r="BD124" s="997"/>
      <c r="BZ124" s="1637">
        <v>0</v>
      </c>
    </row>
    <row customHeight="1" ht="15" hidden="1">
      <c r="A125" s="2372"/>
      <c r="D125" s="1634"/>
      <c r="E125" s="571"/>
      <c r="F125" s="1169" t="s">
        <v>841</v>
      </c>
      <c r="G125" s="573"/>
      <c r="H125" s="574"/>
      <c r="I125" s="574"/>
      <c r="J125" s="2632"/>
      <c r="K125" s="2632"/>
      <c r="L125" s="2632"/>
      <c r="M125" s="2632"/>
      <c r="N125" s="2632"/>
      <c r="O125" s="2632"/>
      <c r="P125" s="2632"/>
      <c r="Q125" s="2632"/>
      <c r="R125" s="2632"/>
      <c r="S125" s="2632"/>
      <c r="T125" s="2632"/>
      <c r="U125" s="2632"/>
      <c r="V125" s="2632"/>
      <c r="W125" s="2632"/>
      <c r="X125" s="2632"/>
      <c r="Y125" s="2632"/>
      <c r="Z125" s="2632"/>
      <c r="AA125" s="2632"/>
      <c r="AB125" s="2632"/>
      <c r="AC125" s="2632"/>
      <c r="AD125" s="2632"/>
      <c r="AE125" s="2632"/>
      <c r="AF125" s="2632"/>
      <c r="AG125" s="2632"/>
      <c r="AH125" s="2632"/>
      <c r="AI125" s="2632"/>
      <c r="AJ125" s="2632"/>
      <c r="AK125" s="2632"/>
      <c r="AL125" s="2632"/>
      <c r="AM125" s="2632"/>
      <c r="AN125" s="2632"/>
      <c r="AO125" s="2632"/>
      <c r="AP125" s="2632"/>
      <c r="AQ125" s="2632"/>
      <c r="AR125" s="2632"/>
      <c r="AS125" s="2632"/>
      <c r="AT125" s="2632"/>
      <c r="AU125" s="2632"/>
      <c r="AV125" s="2632"/>
      <c r="AW125" s="2632"/>
      <c r="AX125" s="2632"/>
      <c r="AY125" s="2632"/>
      <c r="AZ125" s="2632"/>
      <c r="BA125" s="2632"/>
      <c r="BB125" s="2632"/>
      <c r="BC125" s="2632"/>
      <c r="BD125" s="1005" t="s">
        <v>854</v>
      </c>
      <c r="BE125" s="544"/>
      <c r="BZ125" s="1632">
        <v>0</v>
      </c>
    </row>
    <row customHeight="1" ht="22.5" hidden="1">
      <c r="A126" s="2372"/>
      <c r="D126" s="1639"/>
      <c r="E126" s="547" t="str">
        <f>FHD_NUM_P_80</f>
        <v/>
      </c>
      <c r="F126" s="1881" t="str">
        <f>FHD_P_80</f>
        <v/>
      </c>
      <c r="G126" s="1879" t="s">
        <v>855</v>
      </c>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c r="AO126" s="558"/>
      <c r="AP126" s="558"/>
      <c r="AQ126" s="558"/>
      <c r="AR126" s="558"/>
      <c r="AS126" s="558"/>
      <c r="AT126" s="558"/>
      <c r="AU126" s="558"/>
      <c r="AV126" s="558"/>
      <c r="AW126" s="558"/>
      <c r="AX126" s="558"/>
      <c r="AY126" s="558"/>
      <c r="AZ126" s="558"/>
      <c r="BA126" s="558"/>
      <c r="BB126" s="558"/>
      <c r="BC126" s="558"/>
      <c r="BD126" s="290" t="str">
        <f>FHD_NOTE_P_80</f>
        <v/>
      </c>
      <c r="BE126" s="544"/>
      <c r="BZ126" s="1632">
        <v>0</v>
      </c>
    </row>
    <row customHeight="1" ht="18.75" hidden="1">
      <c r="A127" s="2372"/>
      <c r="D127" s="1639"/>
      <c r="E127" s="547" t="str">
        <f>FHD_NUM_P_81</f>
        <v/>
      </c>
      <c r="F127" s="1881" t="str">
        <f>FHD_P_81</f>
        <v/>
      </c>
      <c r="G127" s="1879" t="s">
        <v>856</v>
      </c>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c r="AO127" s="558"/>
      <c r="AP127" s="558"/>
      <c r="AQ127" s="558"/>
      <c r="AR127" s="558"/>
      <c r="AS127" s="558"/>
      <c r="AT127" s="558"/>
      <c r="AU127" s="558"/>
      <c r="AV127" s="558"/>
      <c r="AW127" s="558"/>
      <c r="AX127" s="558"/>
      <c r="AY127" s="558"/>
      <c r="AZ127" s="558"/>
      <c r="BA127" s="558"/>
      <c r="BB127" s="558"/>
      <c r="BC127" s="558"/>
      <c r="BD127" s="290" t="str">
        <f>FHD_NOTE_P_81</f>
        <v/>
      </c>
      <c r="BE127" s="544"/>
      <c r="BZ127" s="1632">
        <v>0</v>
      </c>
    </row>
    <row customHeight="1" ht="18.75" hidden="1">
      <c r="A128" s="2372"/>
      <c r="C128" s="1637" t="s">
        <v>843</v>
      </c>
      <c r="D128" s="1639"/>
      <c r="E128" s="547" t="str">
        <f>FHD_NUM_P_82</f>
        <v/>
      </c>
      <c r="F128" s="1881" t="str">
        <f>FHD_P_82</f>
        <v/>
      </c>
      <c r="G128" s="1879" t="s">
        <v>561</v>
      </c>
      <c r="H128" s="402"/>
      <c r="I128" s="402"/>
      <c r="J128" s="819"/>
      <c r="K128" s="819"/>
      <c r="L128" s="819"/>
      <c r="M128" s="819"/>
      <c r="N128" s="819"/>
      <c r="O128" s="819"/>
      <c r="P128" s="819"/>
      <c r="Q128" s="819"/>
      <c r="R128" s="819"/>
      <c r="S128" s="819"/>
      <c r="T128" s="819"/>
      <c r="U128" s="819"/>
      <c r="V128" s="819"/>
      <c r="W128" s="819"/>
      <c r="X128" s="819"/>
      <c r="Y128" s="819"/>
      <c r="Z128" s="819"/>
      <c r="AA128" s="819"/>
      <c r="AB128" s="819"/>
      <c r="AC128" s="819"/>
      <c r="AD128" s="819"/>
      <c r="AE128" s="819"/>
      <c r="AF128" s="819"/>
      <c r="AG128" s="819"/>
      <c r="AH128" s="819"/>
      <c r="AI128" s="819"/>
      <c r="AJ128" s="819"/>
      <c r="AK128" s="819"/>
      <c r="AL128" s="819"/>
      <c r="AM128" s="819"/>
      <c r="AN128" s="819"/>
      <c r="AO128" s="819"/>
      <c r="AP128" s="819"/>
      <c r="AQ128" s="819"/>
      <c r="AR128" s="819"/>
      <c r="AS128" s="819"/>
      <c r="AT128" s="819"/>
      <c r="AU128" s="819"/>
      <c r="AV128" s="819"/>
      <c r="AW128" s="819"/>
      <c r="AX128" s="819"/>
      <c r="AY128" s="819"/>
      <c r="AZ128" s="819"/>
      <c r="BA128" s="819"/>
      <c r="BB128" s="819"/>
      <c r="BC128" s="819"/>
      <c r="BD128" s="290" t="str">
        <f>FHD_NOTE_P_82</f>
        <v/>
      </c>
      <c r="BE128" s="544"/>
      <c r="BZ128" s="1632">
        <v>0</v>
      </c>
    </row>
    <row customHeight="1" ht="18.75" hidden="1">
      <c r="A129" s="2372"/>
      <c r="C129" s="1637" t="s">
        <v>843</v>
      </c>
      <c r="D129" s="1639"/>
      <c r="E129" s="547" t="str">
        <f>FHD_NUM_P_83</f>
        <v/>
      </c>
      <c r="F129" s="1525" t="str">
        <f>FHD_P_83</f>
        <v/>
      </c>
      <c r="G129" s="1879" t="s">
        <v>561</v>
      </c>
      <c r="H129" s="402"/>
      <c r="I129" s="402"/>
      <c r="J129" s="819"/>
      <c r="K129" s="819"/>
      <c r="L129" s="819"/>
      <c r="M129" s="819"/>
      <c r="N129" s="819"/>
      <c r="O129" s="819"/>
      <c r="P129" s="819"/>
      <c r="Q129" s="819"/>
      <c r="R129" s="819"/>
      <c r="S129" s="819"/>
      <c r="T129" s="819"/>
      <c r="U129" s="819"/>
      <c r="V129" s="819"/>
      <c r="W129" s="819"/>
      <c r="X129" s="819"/>
      <c r="Y129" s="819"/>
      <c r="Z129" s="819"/>
      <c r="AA129" s="819"/>
      <c r="AB129" s="819"/>
      <c r="AC129" s="819"/>
      <c r="AD129" s="819"/>
      <c r="AE129" s="819"/>
      <c r="AF129" s="819"/>
      <c r="AG129" s="819"/>
      <c r="AH129" s="819"/>
      <c r="AI129" s="819"/>
      <c r="AJ129" s="819"/>
      <c r="AK129" s="819"/>
      <c r="AL129" s="819"/>
      <c r="AM129" s="819"/>
      <c r="AN129" s="819"/>
      <c r="AO129" s="819"/>
      <c r="AP129" s="819"/>
      <c r="AQ129" s="819"/>
      <c r="AR129" s="819"/>
      <c r="AS129" s="819"/>
      <c r="AT129" s="819"/>
      <c r="AU129" s="819"/>
      <c r="AV129" s="819"/>
      <c r="AW129" s="819"/>
      <c r="AX129" s="819"/>
      <c r="AY129" s="819"/>
      <c r="AZ129" s="819"/>
      <c r="BA129" s="819"/>
      <c r="BB129" s="819"/>
      <c r="BC129" s="819"/>
      <c r="BD129" s="290" t="str">
        <f>FHD_NOTE_P_83</f>
        <v/>
      </c>
      <c r="BE129" s="544"/>
      <c r="BZ129" s="1632">
        <v>0</v>
      </c>
    </row>
    <row customHeight="1" ht="18.75" hidden="1">
      <c r="A130" s="2372"/>
      <c r="C130" s="1637" t="s">
        <v>843</v>
      </c>
      <c r="D130" s="1639"/>
      <c r="E130" s="547" t="str">
        <f>FHD_NUM_P_84</f>
        <v/>
      </c>
      <c r="F130" s="1525" t="str">
        <f>FHD_P_84</f>
        <v/>
      </c>
      <c r="G130" s="1879" t="s">
        <v>561</v>
      </c>
      <c r="H130" s="402"/>
      <c r="I130" s="402"/>
      <c r="J130" s="819"/>
      <c r="K130" s="819"/>
      <c r="L130" s="819"/>
      <c r="M130" s="819"/>
      <c r="N130" s="819"/>
      <c r="O130" s="819"/>
      <c r="P130" s="819"/>
      <c r="Q130" s="819"/>
      <c r="R130" s="819"/>
      <c r="S130" s="819"/>
      <c r="T130" s="819"/>
      <c r="U130" s="819"/>
      <c r="V130" s="819"/>
      <c r="W130" s="819"/>
      <c r="X130" s="819"/>
      <c r="Y130" s="819"/>
      <c r="Z130" s="819"/>
      <c r="AA130" s="819"/>
      <c r="AB130" s="819"/>
      <c r="AC130" s="819"/>
      <c r="AD130" s="819"/>
      <c r="AE130" s="819"/>
      <c r="AF130" s="819"/>
      <c r="AG130" s="819"/>
      <c r="AH130" s="819"/>
      <c r="AI130" s="819"/>
      <c r="AJ130" s="819"/>
      <c r="AK130" s="819"/>
      <c r="AL130" s="819"/>
      <c r="AM130" s="819"/>
      <c r="AN130" s="819"/>
      <c r="AO130" s="819"/>
      <c r="AP130" s="819"/>
      <c r="AQ130" s="819"/>
      <c r="AR130" s="819"/>
      <c r="AS130" s="819"/>
      <c r="AT130" s="819"/>
      <c r="AU130" s="819"/>
      <c r="AV130" s="819"/>
      <c r="AW130" s="819"/>
      <c r="AX130" s="819"/>
      <c r="AY130" s="819"/>
      <c r="AZ130" s="819"/>
      <c r="BA130" s="819"/>
      <c r="BB130" s="819"/>
      <c r="BC130" s="819"/>
      <c r="BD130" s="290" t="str">
        <f>FHD_NOTE_P_84</f>
        <v/>
      </c>
      <c r="BE130" s="544"/>
      <c r="BZ130" s="1632">
        <v>0</v>
      </c>
    </row>
    <row customHeight="1" ht="11.549999999999999">
      <c r="D131" s="1639"/>
      <c r="J131" s="1636"/>
      <c r="K131" s="1636"/>
      <c r="L131" s="1636"/>
      <c r="M131" s="1636"/>
      <c r="N131" s="1636"/>
      <c r="O131" s="1636"/>
      <c r="P131" s="1636"/>
      <c r="Q131" s="1636"/>
      <c r="R131" s="1636"/>
      <c r="S131" s="1636"/>
      <c r="T131" s="1636"/>
      <c r="U131" s="1636"/>
      <c r="V131" s="1636"/>
      <c r="W131" s="1636"/>
      <c r="X131" s="1636"/>
      <c r="Y131" s="1636"/>
      <c r="Z131" s="1636"/>
      <c r="AA131" s="1636"/>
      <c r="AB131" s="1636"/>
      <c r="AC131" s="1636"/>
      <c r="AD131" s="1636"/>
      <c r="AE131" s="1636"/>
      <c r="AF131" s="1636"/>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Z131" s="1632">
        <v>11</v>
      </c>
    </row>
    <row customHeight="1" ht="13.5">
      <c r="D132" s="1639"/>
      <c r="E132" s="337"/>
      <c r="F132" s="370"/>
      <c r="G132" s="370"/>
      <c r="H132" s="370"/>
      <c r="I132" s="1648"/>
      <c r="J132" s="1688"/>
      <c r="K132" s="1688"/>
      <c r="L132" s="1688"/>
      <c r="M132" s="1688"/>
      <c r="N132" s="1688"/>
      <c r="O132" s="1688"/>
      <c r="P132" s="1688"/>
      <c r="Q132" s="1688"/>
      <c r="R132" s="1688"/>
      <c r="S132" s="1688"/>
      <c r="T132" s="1688"/>
      <c r="U132" s="1688"/>
      <c r="V132" s="1688"/>
      <c r="W132" s="1688"/>
      <c r="X132" s="1688"/>
      <c r="Y132" s="1688"/>
      <c r="Z132" s="1688"/>
      <c r="AA132" s="1688"/>
      <c r="AB132" s="1688"/>
      <c r="AC132" s="1688"/>
      <c r="AD132" s="1688"/>
      <c r="AE132" s="1688"/>
      <c r="AF132" s="1688"/>
      <c r="AG132" s="1688"/>
      <c r="AH132" s="1688"/>
      <c r="AI132" s="1688"/>
      <c r="AJ132" s="1688"/>
      <c r="AK132" s="1688"/>
      <c r="AL132" s="1688"/>
      <c r="AM132" s="1688"/>
      <c r="AN132" s="1688"/>
      <c r="AO132" s="1688"/>
      <c r="AP132" s="1688"/>
      <c r="AQ132" s="1688"/>
      <c r="AR132" s="1688"/>
      <c r="AS132" s="1688"/>
      <c r="AT132" s="1688"/>
      <c r="AU132" s="1688"/>
      <c r="AV132" s="1688"/>
      <c r="AW132" s="1688"/>
      <c r="AX132" s="1688"/>
      <c r="AY132" s="1688"/>
      <c r="AZ132" s="1688"/>
      <c r="BA132" s="1688"/>
      <c r="BB132" s="1688"/>
      <c r="BC132" s="1688"/>
      <c r="BD132" s="582"/>
      <c r="BZ132" s="1632">
        <v>13</v>
      </c>
    </row>
    <row s="1642" customFormat="1" customHeight="1" ht="11.549999999999999">
      <c r="A133" s="988"/>
      <c r="B133" s="1637"/>
      <c r="C133" s="1637"/>
      <c r="D133" s="352"/>
      <c r="F133" s="1641"/>
      <c r="G133" s="1632"/>
      <c r="H133" s="1632"/>
      <c r="I133" s="1632"/>
      <c r="J133" s="1636"/>
      <c r="K133" s="1636"/>
      <c r="L133" s="1636"/>
      <c r="M133" s="1636"/>
      <c r="N133" s="1636"/>
      <c r="O133" s="1636"/>
      <c r="P133" s="1636"/>
      <c r="Q133" s="1636"/>
      <c r="R133" s="1636"/>
      <c r="S133" s="1636"/>
      <c r="T133" s="1636"/>
      <c r="U133" s="1636"/>
      <c r="V133" s="1636"/>
      <c r="W133" s="1636"/>
      <c r="X133" s="1636"/>
      <c r="Y133" s="1636"/>
      <c r="Z133" s="1636"/>
      <c r="AA133" s="1636"/>
      <c r="AB133" s="1636"/>
      <c r="AC133" s="1636"/>
      <c r="AD133" s="1636"/>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E133" s="1161"/>
      <c r="BF133" s="1637"/>
      <c r="BG133" s="1637"/>
      <c r="BH133" s="1161"/>
      <c r="BI133" s="1161"/>
      <c r="BJ133" s="1161"/>
      <c r="BK133" s="1161"/>
      <c r="BL133" s="1637"/>
      <c r="BM133" s="1161"/>
      <c r="BN133" s="1161"/>
      <c r="BO133" s="545"/>
      <c r="BP133" s="1161"/>
      <c r="BQ133" s="1161"/>
      <c r="BR133" s="1161"/>
      <c r="BS133" s="1161"/>
      <c r="BT133" s="1161"/>
      <c r="BU133" s="1633"/>
      <c r="BV133" s="567"/>
      <c r="BW133" s="567"/>
      <c r="BX133" s="567"/>
      <c r="BY133" s="567"/>
      <c r="BZ133" s="1642">
        <v>11</v>
      </c>
    </row>
    <row s="1642" customFormat="1" customHeight="1" ht="11.549999999999999">
      <c r="A134" s="988"/>
      <c r="B134" s="1637"/>
      <c r="C134" s="1637"/>
      <c r="D134" s="352"/>
      <c r="J134" s="1642"/>
      <c r="K134" s="1642"/>
      <c r="L134" s="1642"/>
      <c r="M134" s="1642"/>
      <c r="N134" s="1642"/>
      <c r="O134" s="1642"/>
      <c r="P134" s="1642"/>
      <c r="Q134" s="1642"/>
      <c r="R134" s="1642"/>
      <c r="S134" s="1642"/>
      <c r="T134" s="1642"/>
      <c r="U134" s="1642"/>
      <c r="V134" s="1642"/>
      <c r="W134" s="1642"/>
      <c r="X134" s="1642"/>
      <c r="Y134" s="1642"/>
      <c r="Z134" s="1642"/>
      <c r="AA134" s="1642"/>
      <c r="AB134" s="1642"/>
      <c r="AC134" s="1642"/>
      <c r="AD134" s="1642"/>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E134" s="1161"/>
      <c r="BF134" s="1637"/>
      <c r="BG134" s="1637"/>
      <c r="BH134" s="1161"/>
      <c r="BI134" s="1161"/>
      <c r="BJ134" s="1161"/>
      <c r="BK134" s="1161"/>
      <c r="BL134" s="1637"/>
      <c r="BM134" s="1161"/>
      <c r="BN134" s="1161"/>
      <c r="BO134" s="545"/>
      <c r="BP134" s="1161"/>
      <c r="BQ134" s="1161"/>
      <c r="BR134" s="1161"/>
      <c r="BS134" s="1161"/>
      <c r="BT134" s="1161"/>
      <c r="BU134" s="1633"/>
      <c r="BV134" s="567"/>
      <c r="BW134" s="567"/>
      <c r="BX134" s="567"/>
      <c r="BY134" s="567"/>
      <c r="BZ134" s="1642">
        <v>11</v>
      </c>
    </row>
    <row s="1642" customFormat="1" customHeight="1" ht="11.549999999999999">
      <c r="A135" s="988"/>
      <c r="B135" s="1637"/>
      <c r="C135" s="1637"/>
      <c r="D135" s="352"/>
      <c r="J135" s="1642"/>
      <c r="K135" s="1642"/>
      <c r="L135" s="1642"/>
      <c r="M135" s="1642"/>
      <c r="N135" s="1642"/>
      <c r="O135" s="1642"/>
      <c r="P135" s="1642"/>
      <c r="Q135" s="1642"/>
      <c r="R135" s="1642"/>
      <c r="S135" s="1642"/>
      <c r="T135" s="1642"/>
      <c r="U135" s="1642"/>
      <c r="V135" s="1642"/>
      <c r="W135" s="1642"/>
      <c r="X135" s="1642"/>
      <c r="Y135" s="1642"/>
      <c r="Z135" s="1642"/>
      <c r="AA135" s="1642"/>
      <c r="AB135" s="1642"/>
      <c r="AC135" s="1642"/>
      <c r="AD135" s="1642"/>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E135" s="1161"/>
      <c r="BF135" s="1637"/>
      <c r="BG135" s="1637"/>
      <c r="BH135" s="1161"/>
      <c r="BI135" s="1161"/>
      <c r="BJ135" s="1161"/>
      <c r="BK135" s="1161"/>
      <c r="BL135" s="1637"/>
      <c r="BM135" s="1161"/>
      <c r="BN135" s="1161"/>
      <c r="BO135" s="545"/>
      <c r="BP135" s="1161"/>
      <c r="BQ135" s="1161"/>
      <c r="BR135" s="1161"/>
      <c r="BS135" s="1161"/>
      <c r="BT135" s="1161"/>
      <c r="BU135" s="1633"/>
      <c r="BV135" s="567"/>
      <c r="BW135" s="567"/>
      <c r="BX135" s="567"/>
      <c r="BY135" s="567"/>
      <c r="BZ135" s="1642">
        <v>11</v>
      </c>
    </row>
    <row s="1642" customFormat="1" customHeight="1" ht="11.549999999999999">
      <c r="A136" s="988"/>
      <c r="B136" s="1637"/>
      <c r="C136" s="1637"/>
      <c r="D136" s="352"/>
      <c r="H136" s="567" t="str">
        <f>IF(H30-H31&lt;&gt;H72,"WARNING","")</f>
        <v/>
      </c>
      <c r="I136" s="567" t="str">
        <f>IF(I30-I31&lt;&gt;I72,"WARNING","")</f>
        <v/>
      </c>
      <c r="J136" s="623" t="str">
        <f>IF(J30-J31&lt;&gt;J72,"WARNING","")</f>
        <v/>
      </c>
      <c r="K136" s="623" t="str">
        <f>IF(K30-K31&lt;&gt;K72,"WARNING","")</f>
        <v/>
      </c>
      <c r="L136" s="623" t="str">
        <f>IF(L30-L31&lt;&gt;L72,"WARNING","")</f>
        <v/>
      </c>
      <c r="M136" s="623" t="str">
        <f>IF(M30-M31&lt;&gt;M72,"WARNING","")</f>
        <v/>
      </c>
      <c r="N136" s="623" t="str">
        <f>IF(N30-N31&lt;&gt;N72,"WARNING","")</f>
        <v/>
      </c>
      <c r="O136" s="623" t="str">
        <f>IF(O30-O31&lt;&gt;O72,"WARNING","")</f>
        <v/>
      </c>
      <c r="P136" s="623" t="str">
        <f>IF(P30-P31&lt;&gt;P72,"WARNING","")</f>
        <v/>
      </c>
      <c r="Q136" s="623" t="str">
        <f>IF(Q30-Q31&lt;&gt;Q72,"WARNING","")</f>
        <v/>
      </c>
      <c r="R136" s="623" t="str">
        <f>IF(R30-R31&lt;&gt;R72,"WARNING","")</f>
        <v/>
      </c>
      <c r="S136" s="623" t="str">
        <f>IF(S30-S31&lt;&gt;S72,"WARNING","")</f>
        <v/>
      </c>
      <c r="T136" s="623" t="str">
        <f>IF(T30-T31&lt;&gt;T72,"WARNING","")</f>
        <v/>
      </c>
      <c r="U136" s="623" t="str">
        <f>IF(U30-U31&lt;&gt;U72,"WARNING","")</f>
        <v/>
      </c>
      <c r="V136" s="623" t="str">
        <f>IF(V30-V31&lt;&gt;V72,"WARNING","")</f>
        <v/>
      </c>
      <c r="W136" s="623" t="str">
        <f>IF(W30-W31&lt;&gt;W72,"WARNING","")</f>
        <v/>
      </c>
      <c r="X136" s="623" t="str">
        <f>IF(X30-X31&lt;&gt;X72,"WARNING","")</f>
        <v/>
      </c>
      <c r="Y136" s="623" t="str">
        <f>IF(Y30-Y31&lt;&gt;Y72,"WARNING","")</f>
        <v/>
      </c>
      <c r="Z136" s="623" t="str">
        <f>IF(Z30-Z31&lt;&gt;Z72,"WARNING","")</f>
        <v/>
      </c>
      <c r="AA136" s="623" t="str">
        <f>IF(AA30-AA31&lt;&gt;AA72,"WARNING","")</f>
        <v/>
      </c>
      <c r="AB136" s="623" t="str">
        <f>IF(AB30-AB31&lt;&gt;AB72,"WARNING","")</f>
        <v/>
      </c>
      <c r="AC136" s="623" t="str">
        <f>IF(AC30-AC31&lt;&gt;AC72,"WARNING","")</f>
        <v/>
      </c>
      <c r="AD136" s="623" t="str">
        <f>IF(AD30-AD31&lt;&gt;AD72,"WARNING","")</f>
        <v/>
      </c>
      <c r="AE136" s="623" t="str">
        <f>IF(AE30-AE31&lt;&gt;AE72,"WARNING","")</f>
        <v/>
      </c>
      <c r="AF136" s="623" t="str">
        <f>IF(AF30-AF31&lt;&gt;AF72,"WARNING","")</f>
        <v/>
      </c>
      <c r="AG136" s="623" t="str">
        <f>IF(AG30-AG31&lt;&gt;AG72,"WARNING","")</f>
        <v/>
      </c>
      <c r="AH136" s="623" t="str">
        <f>IF(AH30-AH31&lt;&gt;AH72,"WARNING","")</f>
        <v/>
      </c>
      <c r="AI136" s="623" t="str">
        <f>IF(AI30-AI31&lt;&gt;AI72,"WARNING","")</f>
        <v/>
      </c>
      <c r="AJ136" s="623" t="str">
        <f>IF(AJ30-AJ31&lt;&gt;AJ72,"WARNING","")</f>
        <v/>
      </c>
      <c r="AK136" s="623" t="str">
        <f>IF(AK30-AK31&lt;&gt;AK72,"WARNING","")</f>
        <v/>
      </c>
      <c r="AL136" s="623" t="str">
        <f>IF(AL30-AL31&lt;&gt;AL72,"WARNING","")</f>
        <v/>
      </c>
      <c r="AM136" s="623" t="str">
        <f>IF(AM30-AM31&lt;&gt;AM72,"WARNING","")</f>
        <v/>
      </c>
      <c r="AN136" s="623" t="str">
        <f>IF(AN30-AN31&lt;&gt;AN72,"WARNING","")</f>
        <v/>
      </c>
      <c r="AO136" s="623" t="str">
        <f>IF(AO30-AO31&lt;&gt;AO72,"WARNING","")</f>
        <v/>
      </c>
      <c r="AP136" s="623" t="str">
        <f>IF(AP30-AP31&lt;&gt;AP72,"WARNING","")</f>
        <v/>
      </c>
      <c r="AQ136" s="623" t="str">
        <f>IF(AQ30-AQ31&lt;&gt;AQ72,"WARNING","")</f>
        <v/>
      </c>
      <c r="AR136" s="623" t="str">
        <f>IF(AR30-AR31&lt;&gt;AR72,"WARNING","")</f>
        <v/>
      </c>
      <c r="AS136" s="623" t="str">
        <f>IF(AS30-AS31&lt;&gt;AS72,"WARNING","")</f>
        <v/>
      </c>
      <c r="AT136" s="623" t="str">
        <f>IF(AT30-AT31&lt;&gt;AT72,"WARNING","")</f>
        <v/>
      </c>
      <c r="AU136" s="623" t="str">
        <f>IF(AU30-AU31&lt;&gt;AU72,"WARNING","")</f>
        <v/>
      </c>
      <c r="AV136" s="623" t="str">
        <f>IF(AV30-AV31&lt;&gt;AV72,"WARNING","")</f>
        <v/>
      </c>
      <c r="AW136" s="623" t="str">
        <f>IF(AW30-AW31&lt;&gt;AW72,"WARNING","")</f>
        <v/>
      </c>
      <c r="AX136" s="623" t="str">
        <f>IF(AX30-AX31&lt;&gt;AX72,"WARNING","")</f>
        <v/>
      </c>
      <c r="AY136" s="623" t="str">
        <f>IF(AY30-AY31&lt;&gt;AY72,"WARNING","")</f>
        <v/>
      </c>
      <c r="AZ136" s="623" t="str">
        <f>IF(AZ30-AZ31&lt;&gt;AZ72,"WARNING","")</f>
        <v/>
      </c>
      <c r="BA136" s="623" t="str">
        <f>IF(BA30-BA31&lt;&gt;BA72,"WARNING","")</f>
        <v/>
      </c>
      <c r="BB136" s="623" t="str">
        <f>IF(BB30-BB31&lt;&gt;BB72,"WARNING","")</f>
        <v/>
      </c>
      <c r="BC136" s="623" t="str">
        <f>IF(BC30-BC31&lt;&gt;BC72,"WARNING","")</f>
        <v/>
      </c>
      <c r="BE136" s="1161"/>
      <c r="BF136" s="1637"/>
      <c r="BG136" s="1637"/>
      <c r="BH136" s="1161"/>
      <c r="BI136" s="1161"/>
      <c r="BJ136" s="1161"/>
      <c r="BK136" s="1161"/>
      <c r="BL136" s="1637"/>
      <c r="BM136" s="1161"/>
      <c r="BN136" s="1161"/>
      <c r="BO136" s="545"/>
      <c r="BP136" s="1161"/>
      <c r="BQ136" s="1161"/>
      <c r="BR136" s="1161"/>
      <c r="BS136" s="1161"/>
      <c r="BT136" s="1161"/>
      <c r="BU136" s="1633"/>
      <c r="BV136" s="567"/>
      <c r="BW136" s="567"/>
      <c r="BX136" s="567"/>
      <c r="BY136" s="567"/>
      <c r="BZ136" s="1642">
        <v>11</v>
      </c>
    </row>
    <row s="1642" customFormat="1" customHeight="1" ht="11.549999999999999">
      <c r="A137" s="988"/>
      <c r="B137" s="1637"/>
      <c r="C137" s="1637"/>
      <c r="D137" s="352"/>
      <c r="J137" s="1642"/>
      <c r="K137" s="1642"/>
      <c r="L137" s="1642"/>
      <c r="M137" s="1642"/>
      <c r="N137" s="1642"/>
      <c r="O137" s="1642"/>
      <c r="P137" s="1642"/>
      <c r="Q137" s="1642"/>
      <c r="R137" s="1642"/>
      <c r="S137" s="1642"/>
      <c r="T137" s="1642"/>
      <c r="U137" s="1642"/>
      <c r="V137" s="1642"/>
      <c r="W137" s="1642"/>
      <c r="X137" s="1642"/>
      <c r="Y137" s="1642"/>
      <c r="Z137" s="1642"/>
      <c r="AA137" s="1642"/>
      <c r="AB137" s="1642"/>
      <c r="AC137" s="1642"/>
      <c r="AD137" s="1642"/>
      <c r="AE137" s="1642"/>
      <c r="AF137" s="1642"/>
      <c r="AG137" s="1642"/>
      <c r="AH137" s="1642"/>
      <c r="AI137" s="1642"/>
      <c r="AJ137" s="1642"/>
      <c r="AK137" s="1642"/>
      <c r="AL137" s="1642"/>
      <c r="AM137" s="1642"/>
      <c r="AN137" s="1642"/>
      <c r="AO137" s="1642"/>
      <c r="AP137" s="1642"/>
      <c r="AQ137" s="1642"/>
      <c r="AR137" s="1642"/>
      <c r="AS137" s="1642"/>
      <c r="AT137" s="1642"/>
      <c r="AU137" s="1642"/>
      <c r="AV137" s="1642"/>
      <c r="AW137" s="1642"/>
      <c r="AX137" s="1642"/>
      <c r="AY137" s="1642"/>
      <c r="AZ137" s="1642"/>
      <c r="BA137" s="1642"/>
      <c r="BB137" s="1642"/>
      <c r="BC137" s="1642"/>
      <c r="BE137" s="1161"/>
      <c r="BF137" s="1637"/>
      <c r="BG137" s="1637"/>
      <c r="BH137" s="1161"/>
      <c r="BI137" s="1161"/>
      <c r="BJ137" s="1161"/>
      <c r="BK137" s="1161"/>
      <c r="BL137" s="1637"/>
      <c r="BM137" s="1161"/>
      <c r="BN137" s="1161"/>
      <c r="BO137" s="545"/>
      <c r="BP137" s="1161"/>
      <c r="BQ137" s="1161"/>
      <c r="BR137" s="1161"/>
      <c r="BS137" s="1161"/>
      <c r="BT137" s="1161"/>
      <c r="BU137" s="1633"/>
      <c r="BV137" s="567"/>
      <c r="BW137" s="567"/>
      <c r="BX137" s="567"/>
      <c r="BY137" s="567"/>
      <c r="BZ137" s="1642">
        <v>11</v>
      </c>
    </row>
    <row s="1642" customFormat="1" customHeight="1" ht="11.549999999999999">
      <c r="A138" s="988"/>
      <c r="B138" s="1637"/>
      <c r="C138" s="1637"/>
      <c r="D138" s="352"/>
      <c r="J138" s="1642"/>
      <c r="K138" s="1642"/>
      <c r="L138" s="1642"/>
      <c r="M138" s="1642"/>
      <c r="N138" s="1642"/>
      <c r="O138" s="1642"/>
      <c r="P138" s="1642"/>
      <c r="Q138" s="1642"/>
      <c r="R138" s="1642"/>
      <c r="S138" s="1642"/>
      <c r="T138" s="1642"/>
      <c r="U138" s="1642"/>
      <c r="V138" s="1642"/>
      <c r="W138" s="1642"/>
      <c r="X138" s="1642"/>
      <c r="Y138" s="1642"/>
      <c r="Z138" s="1642"/>
      <c r="AA138" s="1642"/>
      <c r="AB138" s="1642"/>
      <c r="AC138" s="1642"/>
      <c r="AD138" s="1642"/>
      <c r="AE138" s="1642"/>
      <c r="AF138" s="1642"/>
      <c r="AG138" s="1642"/>
      <c r="AH138" s="1642"/>
      <c r="AI138" s="1642"/>
      <c r="AJ138" s="1642"/>
      <c r="AK138" s="1642"/>
      <c r="AL138" s="1642"/>
      <c r="AM138" s="1642"/>
      <c r="AN138" s="1642"/>
      <c r="AO138" s="1642"/>
      <c r="AP138" s="1642"/>
      <c r="AQ138" s="1642"/>
      <c r="AR138" s="1642"/>
      <c r="AS138" s="1642"/>
      <c r="AT138" s="1642"/>
      <c r="AU138" s="1642"/>
      <c r="AV138" s="1642"/>
      <c r="AW138" s="1642"/>
      <c r="AX138" s="1642"/>
      <c r="AY138" s="1642"/>
      <c r="AZ138" s="1642"/>
      <c r="BA138" s="1642"/>
      <c r="BB138" s="1642"/>
      <c r="BC138" s="1642"/>
      <c r="BE138" s="1161"/>
      <c r="BF138" s="1637"/>
      <c r="BG138" s="1637"/>
      <c r="BH138" s="1161"/>
      <c r="BI138" s="1161"/>
      <c r="BJ138" s="1161"/>
      <c r="BK138" s="1161"/>
      <c r="BL138" s="1637"/>
      <c r="BM138" s="1161"/>
      <c r="BN138" s="1161"/>
      <c r="BO138" s="545"/>
      <c r="BP138" s="1161"/>
      <c r="BQ138" s="1161"/>
      <c r="BR138" s="1161"/>
      <c r="BS138" s="1161"/>
      <c r="BT138" s="1161"/>
      <c r="BU138" s="1633"/>
      <c r="BV138" s="567"/>
      <c r="BW138" s="567"/>
      <c r="BX138" s="567"/>
      <c r="BY138" s="567"/>
      <c r="BZ138" s="1642">
        <v>11</v>
      </c>
    </row>
    <row s="1642" customFormat="1" customHeight="1" ht="11.549999999999999">
      <c r="A139" s="988"/>
      <c r="B139" s="1637"/>
      <c r="C139" s="1637"/>
      <c r="D139" s="352"/>
      <c r="J139" s="1642"/>
      <c r="K139" s="1642"/>
      <c r="L139" s="1642"/>
      <c r="M139" s="1642"/>
      <c r="N139" s="1642"/>
      <c r="O139" s="1642"/>
      <c r="P139" s="1642"/>
      <c r="Q139" s="1642"/>
      <c r="R139" s="1642"/>
      <c r="S139" s="1642"/>
      <c r="T139" s="1642"/>
      <c r="U139" s="1642"/>
      <c r="V139" s="1642"/>
      <c r="W139" s="1642"/>
      <c r="X139" s="1642"/>
      <c r="Y139" s="1642"/>
      <c r="Z139" s="1642"/>
      <c r="AA139" s="1642"/>
      <c r="AB139" s="1642"/>
      <c r="AC139" s="1642"/>
      <c r="AD139" s="1642"/>
      <c r="AE139" s="1642"/>
      <c r="AF139" s="1642"/>
      <c r="AG139" s="1642"/>
      <c r="AH139" s="1642"/>
      <c r="AI139" s="1642"/>
      <c r="AJ139" s="1642"/>
      <c r="AK139" s="1642"/>
      <c r="AL139" s="1642"/>
      <c r="AM139" s="1642"/>
      <c r="AN139" s="1642"/>
      <c r="AO139" s="1642"/>
      <c r="AP139" s="1642"/>
      <c r="AQ139" s="1642"/>
      <c r="AR139" s="1642"/>
      <c r="AS139" s="1642"/>
      <c r="AT139" s="1642"/>
      <c r="AU139" s="1642"/>
      <c r="AV139" s="1642"/>
      <c r="AW139" s="1642"/>
      <c r="AX139" s="1642"/>
      <c r="AY139" s="1642"/>
      <c r="AZ139" s="1642"/>
      <c r="BA139" s="1642"/>
      <c r="BB139" s="1642"/>
      <c r="BC139" s="1642"/>
      <c r="BE139" s="1161"/>
      <c r="BF139" s="1637"/>
      <c r="BG139" s="1637"/>
      <c r="BH139" s="1161"/>
      <c r="BI139" s="1161"/>
      <c r="BJ139" s="1161"/>
      <c r="BK139" s="1161"/>
      <c r="BL139" s="1637"/>
      <c r="BM139" s="1161"/>
      <c r="BN139" s="1161"/>
      <c r="BO139" s="545"/>
      <c r="BP139" s="1161"/>
      <c r="BQ139" s="1161"/>
      <c r="BR139" s="1161"/>
      <c r="BS139" s="1161"/>
      <c r="BT139" s="1161"/>
      <c r="BU139" s="1633"/>
      <c r="BV139" s="567"/>
      <c r="BW139" s="567"/>
      <c r="BX139" s="567"/>
      <c r="BY139" s="567"/>
      <c r="BZ139" s="1642">
        <v>11</v>
      </c>
    </row>
    <row s="1642" customFormat="1" customHeight="1" ht="11.549999999999999">
      <c r="A140" s="988"/>
      <c r="B140" s="1637"/>
      <c r="C140" s="1637"/>
      <c r="D140" s="352"/>
      <c r="J140" s="1642"/>
      <c r="K140" s="1642"/>
      <c r="L140" s="1642"/>
      <c r="M140" s="1642"/>
      <c r="N140" s="1642"/>
      <c r="O140" s="1642"/>
      <c r="P140" s="1642"/>
      <c r="Q140" s="1642"/>
      <c r="R140" s="1642"/>
      <c r="S140" s="1642"/>
      <c r="T140" s="1642"/>
      <c r="U140" s="1642"/>
      <c r="V140" s="1642"/>
      <c r="W140" s="1642"/>
      <c r="X140" s="1642"/>
      <c r="Y140" s="1642"/>
      <c r="Z140" s="1642"/>
      <c r="AA140" s="1642"/>
      <c r="AB140" s="1642"/>
      <c r="AC140" s="1642"/>
      <c r="AD140" s="1642"/>
      <c r="AE140" s="1642"/>
      <c r="AF140" s="1642"/>
      <c r="AG140" s="1642"/>
      <c r="AH140" s="1642"/>
      <c r="AI140" s="1642"/>
      <c r="AJ140" s="1642"/>
      <c r="AK140" s="1642"/>
      <c r="AL140" s="1642"/>
      <c r="AM140" s="1642"/>
      <c r="AN140" s="1642"/>
      <c r="AO140" s="1642"/>
      <c r="AP140" s="1642"/>
      <c r="AQ140" s="1642"/>
      <c r="AR140" s="1642"/>
      <c r="AS140" s="1642"/>
      <c r="AT140" s="1642"/>
      <c r="AU140" s="1642"/>
      <c r="AV140" s="1642"/>
      <c r="AW140" s="1642"/>
      <c r="AX140" s="1642"/>
      <c r="AY140" s="1642"/>
      <c r="AZ140" s="1642"/>
      <c r="BA140" s="1642"/>
      <c r="BB140" s="1642"/>
      <c r="BC140" s="1642"/>
      <c r="BE140" s="1161"/>
      <c r="BF140" s="1637"/>
      <c r="BG140" s="1637"/>
      <c r="BH140" s="1161"/>
      <c r="BI140" s="1161"/>
      <c r="BJ140" s="1161"/>
      <c r="BK140" s="1161"/>
      <c r="BL140" s="1637"/>
      <c r="BM140" s="1161"/>
      <c r="BN140" s="1161"/>
      <c r="BO140" s="545"/>
      <c r="BP140" s="1161"/>
      <c r="BQ140" s="1161"/>
      <c r="BR140" s="1161"/>
      <c r="BS140" s="1161"/>
      <c r="BT140" s="1161"/>
      <c r="BU140" s="1633"/>
      <c r="BV140" s="567"/>
      <c r="BW140" s="567"/>
      <c r="BX140" s="567"/>
      <c r="BY140" s="567"/>
      <c r="BZ140" s="1642">
        <v>11</v>
      </c>
    </row>
    <row s="1642" customFormat="1" customHeight="1" ht="11.549999999999999">
      <c r="A141" s="988"/>
      <c r="B141" s="1637"/>
      <c r="C141" s="1637"/>
      <c r="D141" s="352"/>
      <c r="J141" s="1642"/>
      <c r="K141" s="1642"/>
      <c r="L141" s="1642"/>
      <c r="M141" s="1642"/>
      <c r="N141" s="1642"/>
      <c r="O141" s="1642"/>
      <c r="P141" s="1642"/>
      <c r="Q141" s="1642"/>
      <c r="R141" s="1642"/>
      <c r="S141" s="1642"/>
      <c r="T141" s="1642"/>
      <c r="U141" s="1642"/>
      <c r="V141" s="1642"/>
      <c r="W141" s="1642"/>
      <c r="X141" s="1642"/>
      <c r="Y141" s="1642"/>
      <c r="Z141" s="1642"/>
      <c r="AA141" s="1642"/>
      <c r="AB141" s="1642"/>
      <c r="AC141" s="1642"/>
      <c r="AD141" s="1642"/>
      <c r="AE141" s="1642"/>
      <c r="AF141" s="1642"/>
      <c r="AG141" s="1642"/>
      <c r="AH141" s="1642"/>
      <c r="AI141" s="1642"/>
      <c r="AJ141" s="1642"/>
      <c r="AK141" s="1642"/>
      <c r="AL141" s="1642"/>
      <c r="AM141" s="1642"/>
      <c r="AN141" s="1642"/>
      <c r="AO141" s="1642"/>
      <c r="AP141" s="1642"/>
      <c r="AQ141" s="1642"/>
      <c r="AR141" s="1642"/>
      <c r="AS141" s="1642"/>
      <c r="AT141" s="1642"/>
      <c r="AU141" s="1642"/>
      <c r="AV141" s="1642"/>
      <c r="AW141" s="1642"/>
      <c r="AX141" s="1642"/>
      <c r="AY141" s="1642"/>
      <c r="AZ141" s="1642"/>
      <c r="BA141" s="1642"/>
      <c r="BB141" s="1642"/>
      <c r="BC141" s="1642"/>
      <c r="BE141" s="1161"/>
      <c r="BF141" s="1637"/>
      <c r="BG141" s="1637"/>
      <c r="BH141" s="1161"/>
      <c r="BI141" s="1161"/>
      <c r="BJ141" s="1161"/>
      <c r="BK141" s="1161"/>
      <c r="BL141" s="1637"/>
      <c r="BM141" s="1161"/>
      <c r="BN141" s="1161"/>
      <c r="BO141" s="545"/>
      <c r="BP141" s="1161"/>
      <c r="BQ141" s="1161"/>
      <c r="BR141" s="1161"/>
      <c r="BS141" s="1161"/>
      <c r="BT141" s="1161"/>
      <c r="BU141" s="1633"/>
      <c r="BV141" s="567"/>
      <c r="BW141" s="567"/>
      <c r="BX141" s="567"/>
      <c r="BY141" s="567"/>
      <c r="BZ141" s="1642">
        <v>11</v>
      </c>
    </row>
    <row s="1642" customFormat="1" customHeight="1" ht="11.549999999999999">
      <c r="A142" s="988"/>
      <c r="B142" s="1637"/>
      <c r="C142" s="1637"/>
      <c r="D142" s="352"/>
      <c r="J142" s="1642"/>
      <c r="K142" s="1642"/>
      <c r="L142" s="1642"/>
      <c r="M142" s="1642"/>
      <c r="N142" s="1642"/>
      <c r="O142" s="1642"/>
      <c r="P142" s="1642"/>
      <c r="Q142" s="1642"/>
      <c r="R142" s="1642"/>
      <c r="S142" s="1642"/>
      <c r="T142" s="1642"/>
      <c r="U142" s="1642"/>
      <c r="V142" s="1642"/>
      <c r="W142" s="1642"/>
      <c r="X142" s="1642"/>
      <c r="Y142" s="1642"/>
      <c r="Z142" s="1642"/>
      <c r="AA142" s="1642"/>
      <c r="AB142" s="1642"/>
      <c r="AC142" s="1642"/>
      <c r="AD142" s="1642"/>
      <c r="AE142" s="1642"/>
      <c r="AF142" s="1642"/>
      <c r="AG142" s="1642"/>
      <c r="AH142" s="1642"/>
      <c r="AI142" s="1642"/>
      <c r="AJ142" s="1642"/>
      <c r="AK142" s="1642"/>
      <c r="AL142" s="1642"/>
      <c r="AM142" s="1642"/>
      <c r="AN142" s="1642"/>
      <c r="AO142" s="1642"/>
      <c r="AP142" s="1642"/>
      <c r="AQ142" s="1642"/>
      <c r="AR142" s="1642"/>
      <c r="AS142" s="1642"/>
      <c r="AT142" s="1642"/>
      <c r="AU142" s="1642"/>
      <c r="AV142" s="1642"/>
      <c r="AW142" s="1642"/>
      <c r="AX142" s="1642"/>
      <c r="AY142" s="1642"/>
      <c r="AZ142" s="1642"/>
      <c r="BA142" s="1642"/>
      <c r="BB142" s="1642"/>
      <c r="BC142" s="1642"/>
      <c r="BE142" s="1161"/>
      <c r="BF142" s="1637"/>
      <c r="BG142" s="1637"/>
      <c r="BH142" s="1161"/>
      <c r="BI142" s="1161"/>
      <c r="BJ142" s="1161"/>
      <c r="BK142" s="1161"/>
      <c r="BL142" s="1637"/>
      <c r="BM142" s="1161"/>
      <c r="BN142" s="1161"/>
      <c r="BO142" s="545"/>
      <c r="BP142" s="1161"/>
      <c r="BQ142" s="1161"/>
      <c r="BR142" s="1161"/>
      <c r="BS142" s="1161"/>
      <c r="BT142" s="1161"/>
      <c r="BU142" s="1633"/>
      <c r="BV142" s="567"/>
      <c r="BW142" s="567"/>
      <c r="BX142" s="567"/>
      <c r="BY142" s="567"/>
      <c r="BZ142" s="1642">
        <v>11</v>
      </c>
    </row>
    <row s="1642" customFormat="1" customHeight="1" ht="11.549999999999999">
      <c r="A143" s="988"/>
      <c r="B143" s="1637"/>
      <c r="C143" s="1637"/>
      <c r="D143" s="352"/>
      <c r="J143" s="1642"/>
      <c r="K143" s="1642"/>
      <c r="L143" s="1642"/>
      <c r="M143" s="1642"/>
      <c r="N143" s="1642"/>
      <c r="O143" s="1642"/>
      <c r="P143" s="1642"/>
      <c r="Q143" s="1642"/>
      <c r="R143" s="1642"/>
      <c r="S143" s="1642"/>
      <c r="T143" s="1642"/>
      <c r="U143" s="1642"/>
      <c r="V143" s="1642"/>
      <c r="W143" s="1642"/>
      <c r="X143" s="1642"/>
      <c r="Y143" s="1642"/>
      <c r="Z143" s="1642"/>
      <c r="AA143" s="1642"/>
      <c r="AB143" s="1642"/>
      <c r="AC143" s="1642"/>
      <c r="AD143" s="1642"/>
      <c r="AE143" s="1642"/>
      <c r="AF143" s="1642"/>
      <c r="AG143" s="1642"/>
      <c r="AH143" s="1642"/>
      <c r="AI143" s="1642"/>
      <c r="AJ143" s="1642"/>
      <c r="AK143" s="1642"/>
      <c r="AL143" s="1642"/>
      <c r="AM143" s="1642"/>
      <c r="AN143" s="1642"/>
      <c r="AO143" s="1642"/>
      <c r="AP143" s="1642"/>
      <c r="AQ143" s="1642"/>
      <c r="AR143" s="1642"/>
      <c r="AS143" s="1642"/>
      <c r="AT143" s="1642"/>
      <c r="AU143" s="1642"/>
      <c r="AV143" s="1642"/>
      <c r="AW143" s="1642"/>
      <c r="AX143" s="1642"/>
      <c r="AY143" s="1642"/>
      <c r="AZ143" s="1642"/>
      <c r="BA143" s="1642"/>
      <c r="BB143" s="1642"/>
      <c r="BC143" s="1642"/>
      <c r="BE143" s="1161"/>
      <c r="BF143" s="1637"/>
      <c r="BG143" s="1637"/>
      <c r="BH143" s="1161"/>
      <c r="BI143" s="1161"/>
      <c r="BJ143" s="1161"/>
      <c r="BK143" s="1161"/>
      <c r="BL143" s="1637"/>
      <c r="BM143" s="1161"/>
      <c r="BN143" s="1161"/>
      <c r="BO143" s="545"/>
      <c r="BP143" s="1161"/>
      <c r="BQ143" s="1161"/>
      <c r="BR143" s="1161"/>
      <c r="BS143" s="1161"/>
      <c r="BT143" s="1161"/>
      <c r="BU143" s="1633"/>
      <c r="BV143" s="567"/>
      <c r="BW143" s="567"/>
      <c r="BX143" s="567"/>
      <c r="BY143" s="567"/>
      <c r="BZ143" s="1642">
        <v>11</v>
      </c>
    </row>
    <row s="1642" customFormat="1" customHeight="1" ht="11.549999999999999">
      <c r="A144" s="988"/>
      <c r="B144" s="1637"/>
      <c r="C144" s="1637"/>
      <c r="D144" s="352"/>
      <c r="J144" s="1642"/>
      <c r="K144" s="1642"/>
      <c r="L144" s="1642"/>
      <c r="M144" s="1642"/>
      <c r="N144" s="1642"/>
      <c r="O144" s="1642"/>
      <c r="P144" s="1642"/>
      <c r="Q144" s="1642"/>
      <c r="R144" s="1642"/>
      <c r="S144" s="1642"/>
      <c r="T144" s="1642"/>
      <c r="U144" s="1642"/>
      <c r="V144" s="1642"/>
      <c r="W144" s="1642"/>
      <c r="X144" s="1642"/>
      <c r="Y144" s="1642"/>
      <c r="Z144" s="1642"/>
      <c r="AA144" s="1642"/>
      <c r="AB144" s="1642"/>
      <c r="AC144" s="1642"/>
      <c r="AD144" s="1642"/>
      <c r="AE144" s="1642"/>
      <c r="AF144" s="1642"/>
      <c r="AG144" s="1642"/>
      <c r="AH144" s="1642"/>
      <c r="AI144" s="1642"/>
      <c r="AJ144" s="1642"/>
      <c r="AK144" s="1642"/>
      <c r="AL144" s="1642"/>
      <c r="AM144" s="1642"/>
      <c r="AN144" s="1642"/>
      <c r="AO144" s="1642"/>
      <c r="AP144" s="1642"/>
      <c r="AQ144" s="1642"/>
      <c r="AR144" s="1642"/>
      <c r="AS144" s="1642"/>
      <c r="AT144" s="1642"/>
      <c r="AU144" s="1642"/>
      <c r="AV144" s="1642"/>
      <c r="AW144" s="1642"/>
      <c r="AX144" s="1642"/>
      <c r="AY144" s="1642"/>
      <c r="AZ144" s="1642"/>
      <c r="BA144" s="1642"/>
      <c r="BB144" s="1642"/>
      <c r="BC144" s="1642"/>
      <c r="BE144" s="1161"/>
      <c r="BF144" s="1637"/>
      <c r="BG144" s="1637"/>
      <c r="BH144" s="1161"/>
      <c r="BI144" s="1161"/>
      <c r="BJ144" s="1161"/>
      <c r="BK144" s="1161"/>
      <c r="BL144" s="1637"/>
      <c r="BM144" s="1161"/>
      <c r="BN144" s="1161"/>
      <c r="BO144" s="545"/>
      <c r="BP144" s="1161"/>
      <c r="BQ144" s="1161"/>
      <c r="BR144" s="1161"/>
      <c r="BS144" s="1161"/>
      <c r="BT144" s="1161"/>
      <c r="BU144" s="1633"/>
      <c r="BV144" s="567"/>
      <c r="BW144" s="567"/>
      <c r="BX144" s="567"/>
      <c r="BY144" s="567"/>
      <c r="BZ144" s="1642">
        <v>11</v>
      </c>
    </row>
    <row s="1642" customFormat="1" customHeight="1" ht="11.549999999999999">
      <c r="A145" s="988"/>
      <c r="B145" s="1637"/>
      <c r="C145" s="1637"/>
      <c r="D145" s="352"/>
      <c r="J145" s="1642"/>
      <c r="K145" s="1642"/>
      <c r="L145" s="1642"/>
      <c r="M145" s="1642"/>
      <c r="N145" s="1642"/>
      <c r="O145" s="1642"/>
      <c r="P145" s="1642"/>
      <c r="Q145" s="1642"/>
      <c r="R145" s="1642"/>
      <c r="S145" s="1642"/>
      <c r="T145" s="1642"/>
      <c r="U145" s="1642"/>
      <c r="V145" s="1642"/>
      <c r="W145" s="1642"/>
      <c r="X145" s="1642"/>
      <c r="Y145" s="1642"/>
      <c r="Z145" s="1642"/>
      <c r="AA145" s="1642"/>
      <c r="AB145" s="1642"/>
      <c r="AC145" s="1642"/>
      <c r="AD145" s="1642"/>
      <c r="AE145" s="1642"/>
      <c r="AF145" s="1642"/>
      <c r="AG145" s="1642"/>
      <c r="AH145" s="1642"/>
      <c r="AI145" s="1642"/>
      <c r="AJ145" s="1642"/>
      <c r="AK145" s="1642"/>
      <c r="AL145" s="1642"/>
      <c r="AM145" s="1642"/>
      <c r="AN145" s="1642"/>
      <c r="AO145" s="1642"/>
      <c r="AP145" s="1642"/>
      <c r="AQ145" s="1642"/>
      <c r="AR145" s="1642"/>
      <c r="AS145" s="1642"/>
      <c r="AT145" s="1642"/>
      <c r="AU145" s="1642"/>
      <c r="AV145" s="1642"/>
      <c r="AW145" s="1642"/>
      <c r="AX145" s="1642"/>
      <c r="AY145" s="1642"/>
      <c r="AZ145" s="1642"/>
      <c r="BA145" s="1642"/>
      <c r="BB145" s="1642"/>
      <c r="BC145" s="1642"/>
      <c r="BE145" s="1161"/>
      <c r="BF145" s="1637"/>
      <c r="BG145" s="1637"/>
      <c r="BH145" s="1161"/>
      <c r="BI145" s="1161"/>
      <c r="BJ145" s="1161"/>
      <c r="BK145" s="1161"/>
      <c r="BL145" s="1637"/>
      <c r="BM145" s="1161"/>
      <c r="BN145" s="1161"/>
      <c r="BO145" s="545"/>
      <c r="BP145" s="1161"/>
      <c r="BQ145" s="1161"/>
      <c r="BR145" s="1161"/>
      <c r="BS145" s="1161"/>
      <c r="BT145" s="1161"/>
      <c r="BU145" s="1633"/>
      <c r="BV145" s="567"/>
      <c r="BW145" s="567"/>
      <c r="BX145" s="567"/>
      <c r="BY145" s="567"/>
      <c r="BZ145" s="1642">
        <v>11</v>
      </c>
    </row>
    <row s="1642" customFormat="1" customHeight="1" ht="11.549999999999999">
      <c r="A146" s="988"/>
      <c r="B146" s="1637"/>
      <c r="C146" s="1637"/>
      <c r="D146" s="352"/>
      <c r="J146" s="1642"/>
      <c r="K146" s="1642"/>
      <c r="L146" s="1642"/>
      <c r="M146" s="1642"/>
      <c r="N146" s="1642"/>
      <c r="O146" s="1642"/>
      <c r="P146" s="1642"/>
      <c r="Q146" s="1642"/>
      <c r="R146" s="1642"/>
      <c r="S146" s="1642"/>
      <c r="T146" s="1642"/>
      <c r="U146" s="1642"/>
      <c r="V146" s="1642"/>
      <c r="W146" s="1642"/>
      <c r="X146" s="1642"/>
      <c r="Y146" s="1642"/>
      <c r="Z146" s="1642"/>
      <c r="AA146" s="1642"/>
      <c r="AB146" s="1642"/>
      <c r="AC146" s="1642"/>
      <c r="AD146" s="1642"/>
      <c r="AE146" s="1642"/>
      <c r="AF146" s="1642"/>
      <c r="AG146" s="1642"/>
      <c r="AH146" s="1642"/>
      <c r="AI146" s="1642"/>
      <c r="AJ146" s="1642"/>
      <c r="AK146" s="1642"/>
      <c r="AL146" s="1642"/>
      <c r="AM146" s="1642"/>
      <c r="AN146" s="1642"/>
      <c r="AO146" s="1642"/>
      <c r="AP146" s="1642"/>
      <c r="AQ146" s="1642"/>
      <c r="AR146" s="1642"/>
      <c r="AS146" s="1642"/>
      <c r="AT146" s="1642"/>
      <c r="AU146" s="1642"/>
      <c r="AV146" s="1642"/>
      <c r="AW146" s="1642"/>
      <c r="AX146" s="1642"/>
      <c r="AY146" s="1642"/>
      <c r="AZ146" s="1642"/>
      <c r="BA146" s="1642"/>
      <c r="BB146" s="1642"/>
      <c r="BC146" s="1642"/>
      <c r="BE146" s="1161"/>
      <c r="BF146" s="1637"/>
      <c r="BG146" s="1637"/>
      <c r="BH146" s="1161"/>
      <c r="BI146" s="1161"/>
      <c r="BJ146" s="1161"/>
      <c r="BK146" s="1161"/>
      <c r="BL146" s="1637"/>
      <c r="BM146" s="1161"/>
      <c r="BN146" s="1161"/>
      <c r="BO146" s="545"/>
      <c r="BP146" s="1161"/>
      <c r="BQ146" s="1161"/>
      <c r="BR146" s="1161"/>
      <c r="BS146" s="1161"/>
      <c r="BT146" s="1161"/>
      <c r="BU146" s="1633"/>
      <c r="BV146" s="567"/>
      <c r="BW146" s="567"/>
      <c r="BX146" s="567"/>
      <c r="BY146" s="567"/>
      <c r="BZ146" s="1642">
        <v>11</v>
      </c>
    </row>
    <row s="1642" customFormat="1" customHeight="1" ht="11.549999999999999">
      <c r="A147" s="988"/>
      <c r="B147" s="1637"/>
      <c r="C147" s="1637"/>
      <c r="D147" s="352"/>
      <c r="J147" s="1642"/>
      <c r="K147" s="1642"/>
      <c r="L147" s="1642"/>
      <c r="M147" s="1642"/>
      <c r="N147" s="1642"/>
      <c r="O147" s="1642"/>
      <c r="P147" s="1642"/>
      <c r="Q147" s="1642"/>
      <c r="R147" s="1642"/>
      <c r="S147" s="1642"/>
      <c r="T147" s="1642"/>
      <c r="U147" s="1642"/>
      <c r="V147" s="1642"/>
      <c r="W147" s="1642"/>
      <c r="X147" s="1642"/>
      <c r="Y147" s="1642"/>
      <c r="Z147" s="1642"/>
      <c r="AA147" s="1642"/>
      <c r="AB147" s="1642"/>
      <c r="AC147" s="1642"/>
      <c r="AD147" s="1642"/>
      <c r="AE147" s="1642"/>
      <c r="AF147" s="1642"/>
      <c r="AG147" s="1642"/>
      <c r="AH147" s="1642"/>
      <c r="AI147" s="1642"/>
      <c r="AJ147" s="1642"/>
      <c r="AK147" s="1642"/>
      <c r="AL147" s="1642"/>
      <c r="AM147" s="1642"/>
      <c r="AN147" s="1642"/>
      <c r="AO147" s="1642"/>
      <c r="AP147" s="1642"/>
      <c r="AQ147" s="1642"/>
      <c r="AR147" s="1642"/>
      <c r="AS147" s="1642"/>
      <c r="AT147" s="1642"/>
      <c r="AU147" s="1642"/>
      <c r="AV147" s="1642"/>
      <c r="AW147" s="1642"/>
      <c r="AX147" s="1642"/>
      <c r="AY147" s="1642"/>
      <c r="AZ147" s="1642"/>
      <c r="BA147" s="1642"/>
      <c r="BB147" s="1642"/>
      <c r="BC147" s="1642"/>
      <c r="BE147" s="1161"/>
      <c r="BF147" s="1637"/>
      <c r="BG147" s="1637"/>
      <c r="BH147" s="1161"/>
      <c r="BI147" s="1161"/>
      <c r="BJ147" s="1161"/>
      <c r="BK147" s="1161"/>
      <c r="BL147" s="1637"/>
      <c r="BM147" s="1161"/>
      <c r="BN147" s="1161"/>
      <c r="BO147" s="545"/>
      <c r="BP147" s="1161"/>
      <c r="BQ147" s="1161"/>
      <c r="BR147" s="1161"/>
      <c r="BS147" s="1161"/>
      <c r="BT147" s="1161"/>
      <c r="BU147" s="1633"/>
      <c r="BV147" s="567"/>
      <c r="BW147" s="567"/>
      <c r="BX147" s="567"/>
      <c r="BY147" s="567"/>
      <c r="BZ147" s="1642">
        <v>11</v>
      </c>
    </row>
    <row s="1642" customFormat="1" customHeight="1" ht="11.549999999999999">
      <c r="A148" s="988"/>
      <c r="B148" s="1637"/>
      <c r="C148" s="1637"/>
      <c r="D148" s="352"/>
      <c r="J148" s="1642"/>
      <c r="K148" s="1642"/>
      <c r="L148" s="1642"/>
      <c r="M148" s="1642"/>
      <c r="N148" s="1642"/>
      <c r="O148" s="1642"/>
      <c r="P148" s="1642"/>
      <c r="Q148" s="1642"/>
      <c r="R148" s="1642"/>
      <c r="S148" s="1642"/>
      <c r="T148" s="1642"/>
      <c r="U148" s="1642"/>
      <c r="V148" s="1642"/>
      <c r="W148" s="1642"/>
      <c r="X148" s="1642"/>
      <c r="Y148" s="1642"/>
      <c r="Z148" s="1642"/>
      <c r="AA148" s="1642"/>
      <c r="AB148" s="1642"/>
      <c r="AC148" s="1642"/>
      <c r="AD148" s="1642"/>
      <c r="AE148" s="1642"/>
      <c r="AF148" s="1642"/>
      <c r="AG148" s="1642"/>
      <c r="AH148" s="1642"/>
      <c r="AI148" s="1642"/>
      <c r="AJ148" s="1642"/>
      <c r="AK148" s="1642"/>
      <c r="AL148" s="1642"/>
      <c r="AM148" s="1642"/>
      <c r="AN148" s="1642"/>
      <c r="AO148" s="1642"/>
      <c r="AP148" s="1642"/>
      <c r="AQ148" s="1642"/>
      <c r="AR148" s="1642"/>
      <c r="AS148" s="1642"/>
      <c r="AT148" s="1642"/>
      <c r="AU148" s="1642"/>
      <c r="AV148" s="1642"/>
      <c r="AW148" s="1642"/>
      <c r="AX148" s="1642"/>
      <c r="AY148" s="1642"/>
      <c r="AZ148" s="1642"/>
      <c r="BA148" s="1642"/>
      <c r="BB148" s="1642"/>
      <c r="BC148" s="1642"/>
      <c r="BE148" s="1161"/>
      <c r="BF148" s="1637"/>
      <c r="BG148" s="1637"/>
      <c r="BH148" s="1161"/>
      <c r="BI148" s="1161"/>
      <c r="BJ148" s="1161"/>
      <c r="BK148" s="1161"/>
      <c r="BL148" s="1637"/>
      <c r="BM148" s="1161"/>
      <c r="BN148" s="1161"/>
      <c r="BO148" s="545"/>
      <c r="BP148" s="1161"/>
      <c r="BQ148" s="1161"/>
      <c r="BR148" s="1161"/>
      <c r="BS148" s="1161"/>
      <c r="BT148" s="1161"/>
      <c r="BU148" s="1633"/>
      <c r="BV148" s="567"/>
      <c r="BW148" s="567"/>
      <c r="BX148" s="567"/>
      <c r="BY148" s="567"/>
      <c r="BZ148" s="1642">
        <v>11</v>
      </c>
    </row>
    <row s="1642" customFormat="1" customHeight="1" ht="11.549999999999999">
      <c r="A149" s="988"/>
      <c r="B149" s="1637"/>
      <c r="C149" s="1637"/>
      <c r="D149" s="352"/>
      <c r="J149" s="1642"/>
      <c r="K149" s="1642"/>
      <c r="L149" s="1642"/>
      <c r="M149" s="1642"/>
      <c r="N149" s="1642"/>
      <c r="O149" s="1642"/>
      <c r="P149" s="1642"/>
      <c r="Q149" s="1642"/>
      <c r="R149" s="1642"/>
      <c r="S149" s="1642"/>
      <c r="T149" s="1642"/>
      <c r="U149" s="1642"/>
      <c r="V149" s="1642"/>
      <c r="W149" s="1642"/>
      <c r="X149" s="1642"/>
      <c r="Y149" s="1642"/>
      <c r="Z149" s="1642"/>
      <c r="AA149" s="1642"/>
      <c r="AB149" s="1642"/>
      <c r="AC149" s="1642"/>
      <c r="AD149" s="1642"/>
      <c r="AE149" s="1642"/>
      <c r="AF149" s="1642"/>
      <c r="AG149" s="1642"/>
      <c r="AH149" s="1642"/>
      <c r="AI149" s="1642"/>
      <c r="AJ149" s="1642"/>
      <c r="AK149" s="1642"/>
      <c r="AL149" s="1642"/>
      <c r="AM149" s="1642"/>
      <c r="AN149" s="1642"/>
      <c r="AO149" s="1642"/>
      <c r="AP149" s="1642"/>
      <c r="AQ149" s="1642"/>
      <c r="AR149" s="1642"/>
      <c r="AS149" s="1642"/>
      <c r="AT149" s="1642"/>
      <c r="AU149" s="1642"/>
      <c r="AV149" s="1642"/>
      <c r="AW149" s="1642"/>
      <c r="AX149" s="1642"/>
      <c r="AY149" s="1642"/>
      <c r="AZ149" s="1642"/>
      <c r="BA149" s="1642"/>
      <c r="BB149" s="1642"/>
      <c r="BC149" s="1642"/>
      <c r="BE149" s="1161"/>
      <c r="BF149" s="1637"/>
      <c r="BG149" s="1637"/>
      <c r="BH149" s="1161"/>
      <c r="BI149" s="1161"/>
      <c r="BJ149" s="1161"/>
      <c r="BK149" s="1161"/>
      <c r="BL149" s="1637"/>
      <c r="BM149" s="1161"/>
      <c r="BN149" s="1161"/>
      <c r="BO149" s="545"/>
      <c r="BP149" s="1161"/>
      <c r="BQ149" s="1161"/>
      <c r="BR149" s="1161"/>
      <c r="BS149" s="1161"/>
      <c r="BT149" s="1161"/>
      <c r="BU149" s="1633"/>
      <c r="BV149" s="567"/>
      <c r="BW149" s="567"/>
      <c r="BX149" s="567"/>
      <c r="BY149" s="567"/>
      <c r="BZ149" s="1642">
        <v>11</v>
      </c>
    </row>
    <row s="1642" customFormat="1" customHeight="1" ht="11.549999999999999">
      <c r="A150" s="988"/>
      <c r="B150" s="1637"/>
      <c r="C150" s="1637"/>
      <c r="D150" s="352"/>
      <c r="J150" s="1642"/>
      <c r="K150" s="1642"/>
      <c r="L150" s="1642"/>
      <c r="M150" s="1642"/>
      <c r="N150" s="1642"/>
      <c r="O150" s="1642"/>
      <c r="P150" s="1642"/>
      <c r="Q150" s="1642"/>
      <c r="R150" s="1642"/>
      <c r="S150" s="1642"/>
      <c r="T150" s="1642"/>
      <c r="U150" s="1642"/>
      <c r="V150" s="1642"/>
      <c r="W150" s="1642"/>
      <c r="X150" s="1642"/>
      <c r="Y150" s="1642"/>
      <c r="Z150" s="1642"/>
      <c r="AA150" s="1642"/>
      <c r="AB150" s="1642"/>
      <c r="AC150" s="1642"/>
      <c r="AD150" s="1642"/>
      <c r="AE150" s="1642"/>
      <c r="AF150" s="1642"/>
      <c r="AG150" s="1642"/>
      <c r="AH150" s="1642"/>
      <c r="AI150" s="1642"/>
      <c r="AJ150" s="1642"/>
      <c r="AK150" s="1642"/>
      <c r="AL150" s="1642"/>
      <c r="AM150" s="1642"/>
      <c r="AN150" s="1642"/>
      <c r="AO150" s="1642"/>
      <c r="AP150" s="1642"/>
      <c r="AQ150" s="1642"/>
      <c r="AR150" s="1642"/>
      <c r="AS150" s="1642"/>
      <c r="AT150" s="1642"/>
      <c r="AU150" s="1642"/>
      <c r="AV150" s="1642"/>
      <c r="AW150" s="1642"/>
      <c r="AX150" s="1642"/>
      <c r="AY150" s="1642"/>
      <c r="AZ150" s="1642"/>
      <c r="BA150" s="1642"/>
      <c r="BB150" s="1642"/>
      <c r="BC150" s="1642"/>
      <c r="BE150" s="1161"/>
      <c r="BF150" s="1637"/>
      <c r="BG150" s="1637"/>
      <c r="BH150" s="1161"/>
      <c r="BI150" s="1161"/>
      <c r="BJ150" s="1161"/>
      <c r="BK150" s="1161"/>
      <c r="BL150" s="1637"/>
      <c r="BM150" s="1161"/>
      <c r="BN150" s="1161"/>
      <c r="BO150" s="545"/>
      <c r="BP150" s="1161"/>
      <c r="BQ150" s="1161"/>
      <c r="BR150" s="1161"/>
      <c r="BS150" s="1161"/>
      <c r="BT150" s="1161"/>
      <c r="BU150" s="1633"/>
      <c r="BV150" s="567"/>
      <c r="BW150" s="567"/>
      <c r="BX150" s="567"/>
      <c r="BY150" s="567"/>
      <c r="BZ150" s="1642">
        <v>11</v>
      </c>
    </row>
    <row s="1642" customFormat="1" customHeight="1" ht="11.549999999999999">
      <c r="A151" s="988"/>
      <c r="B151" s="1637"/>
      <c r="C151" s="1637"/>
      <c r="D151" s="352"/>
      <c r="J151" s="1642"/>
      <c r="K151" s="1642"/>
      <c r="L151" s="1642"/>
      <c r="M151" s="1642"/>
      <c r="N151" s="1642"/>
      <c r="O151" s="1642"/>
      <c r="P151" s="1642"/>
      <c r="Q151" s="1642"/>
      <c r="R151" s="1642"/>
      <c r="S151" s="1642"/>
      <c r="T151" s="1642"/>
      <c r="U151" s="1642"/>
      <c r="V151" s="1642"/>
      <c r="W151" s="1642"/>
      <c r="X151" s="1642"/>
      <c r="Y151" s="1642"/>
      <c r="Z151" s="1642"/>
      <c r="AA151" s="1642"/>
      <c r="AB151" s="1642"/>
      <c r="AC151" s="1642"/>
      <c r="AD151" s="1642"/>
      <c r="AE151" s="1642"/>
      <c r="AF151" s="1642"/>
      <c r="AG151" s="1642"/>
      <c r="AH151" s="1642"/>
      <c r="AI151" s="1642"/>
      <c r="AJ151" s="1642"/>
      <c r="AK151" s="1642"/>
      <c r="AL151" s="1642"/>
      <c r="AM151" s="1642"/>
      <c r="AN151" s="1642"/>
      <c r="AO151" s="1642"/>
      <c r="AP151" s="1642"/>
      <c r="AQ151" s="1642"/>
      <c r="AR151" s="1642"/>
      <c r="AS151" s="1642"/>
      <c r="AT151" s="1642"/>
      <c r="AU151" s="1642"/>
      <c r="AV151" s="1642"/>
      <c r="AW151" s="1642"/>
      <c r="AX151" s="1642"/>
      <c r="AY151" s="1642"/>
      <c r="AZ151" s="1642"/>
      <c r="BA151" s="1642"/>
      <c r="BB151" s="1642"/>
      <c r="BC151" s="1642"/>
      <c r="BE151" s="1161"/>
      <c r="BF151" s="1637"/>
      <c r="BG151" s="1637"/>
      <c r="BH151" s="1161"/>
      <c r="BI151" s="1161"/>
      <c r="BJ151" s="1161"/>
      <c r="BK151" s="1161"/>
      <c r="BL151" s="1637"/>
      <c r="BM151" s="1161"/>
      <c r="BN151" s="1161"/>
      <c r="BO151" s="545"/>
      <c r="BP151" s="1161"/>
      <c r="BQ151" s="1161"/>
      <c r="BR151" s="1161"/>
      <c r="BS151" s="1161"/>
      <c r="BT151" s="1161"/>
      <c r="BU151" s="1633"/>
      <c r="BV151" s="567"/>
      <c r="BW151" s="567"/>
      <c r="BX151" s="567"/>
      <c r="BY151" s="567"/>
      <c r="BZ151" s="1642">
        <v>11</v>
      </c>
    </row>
    <row s="1642" customFormat="1" customHeight="1" ht="11.549999999999999">
      <c r="A152" s="988"/>
      <c r="B152" s="1637"/>
      <c r="C152" s="1637"/>
      <c r="D152" s="352"/>
      <c r="J152" s="1642"/>
      <c r="K152" s="1642"/>
      <c r="L152" s="1642"/>
      <c r="M152" s="1642"/>
      <c r="N152" s="1642"/>
      <c r="O152" s="1642"/>
      <c r="P152" s="1642"/>
      <c r="Q152" s="1642"/>
      <c r="R152" s="1642"/>
      <c r="S152" s="1642"/>
      <c r="T152" s="1642"/>
      <c r="U152" s="1642"/>
      <c r="V152" s="1642"/>
      <c r="W152" s="1642"/>
      <c r="X152" s="1642"/>
      <c r="Y152" s="1642"/>
      <c r="Z152" s="1642"/>
      <c r="AA152" s="1642"/>
      <c r="AB152" s="1642"/>
      <c r="AC152" s="1642"/>
      <c r="AD152" s="1642"/>
      <c r="AE152" s="1642"/>
      <c r="AF152" s="1642"/>
      <c r="AG152" s="1642"/>
      <c r="AH152" s="1642"/>
      <c r="AI152" s="1642"/>
      <c r="AJ152" s="1642"/>
      <c r="AK152" s="1642"/>
      <c r="AL152" s="1642"/>
      <c r="AM152" s="1642"/>
      <c r="AN152" s="1642"/>
      <c r="AO152" s="1642"/>
      <c r="AP152" s="1642"/>
      <c r="AQ152" s="1642"/>
      <c r="AR152" s="1642"/>
      <c r="AS152" s="1642"/>
      <c r="AT152" s="1642"/>
      <c r="AU152" s="1642"/>
      <c r="AV152" s="1642"/>
      <c r="AW152" s="1642"/>
      <c r="AX152" s="1642"/>
      <c r="AY152" s="1642"/>
      <c r="AZ152" s="1642"/>
      <c r="BA152" s="1642"/>
      <c r="BB152" s="1642"/>
      <c r="BC152" s="1642"/>
      <c r="BE152" s="1161"/>
      <c r="BF152" s="1637"/>
      <c r="BG152" s="1637"/>
      <c r="BH152" s="1161"/>
      <c r="BI152" s="1161"/>
      <c r="BJ152" s="1161"/>
      <c r="BK152" s="1161"/>
      <c r="BL152" s="1637"/>
      <c r="BM152" s="1161"/>
      <c r="BN152" s="1161"/>
      <c r="BO152" s="545"/>
      <c r="BP152" s="1161"/>
      <c r="BQ152" s="1161"/>
      <c r="BR152" s="1161"/>
      <c r="BS152" s="1161"/>
      <c r="BT152" s="1161"/>
      <c r="BU152" s="1633"/>
      <c r="BV152" s="567"/>
      <c r="BW152" s="567"/>
      <c r="BX152" s="567"/>
      <c r="BY152" s="567"/>
      <c r="BZ152" s="1642">
        <v>11</v>
      </c>
    </row>
    <row s="1642" customFormat="1" customHeight="1" ht="11.549999999999999">
      <c r="A153" s="988"/>
      <c r="B153" s="1637"/>
      <c r="C153" s="1637"/>
      <c r="D153" s="352"/>
      <c r="J153" s="1642"/>
      <c r="K153" s="1642"/>
      <c r="L153" s="1642"/>
      <c r="M153" s="1642"/>
      <c r="N153" s="1642"/>
      <c r="O153" s="1642"/>
      <c r="P153" s="1642"/>
      <c r="Q153" s="1642"/>
      <c r="R153" s="1642"/>
      <c r="S153" s="1642"/>
      <c r="T153" s="1642"/>
      <c r="U153" s="1642"/>
      <c r="V153" s="1642"/>
      <c r="W153" s="1642"/>
      <c r="X153" s="1642"/>
      <c r="Y153" s="1642"/>
      <c r="Z153" s="1642"/>
      <c r="AA153" s="1642"/>
      <c r="AB153" s="1642"/>
      <c r="AC153" s="1642"/>
      <c r="AD153" s="1642"/>
      <c r="AE153" s="1642"/>
      <c r="AF153" s="1642"/>
      <c r="AG153" s="1642"/>
      <c r="AH153" s="1642"/>
      <c r="AI153" s="1642"/>
      <c r="AJ153" s="1642"/>
      <c r="AK153" s="1642"/>
      <c r="AL153" s="1642"/>
      <c r="AM153" s="1642"/>
      <c r="AN153" s="1642"/>
      <c r="AO153" s="1642"/>
      <c r="AP153" s="1642"/>
      <c r="AQ153" s="1642"/>
      <c r="AR153" s="1642"/>
      <c r="AS153" s="1642"/>
      <c r="AT153" s="1642"/>
      <c r="AU153" s="1642"/>
      <c r="AV153" s="1642"/>
      <c r="AW153" s="1642"/>
      <c r="AX153" s="1642"/>
      <c r="AY153" s="1642"/>
      <c r="AZ153" s="1642"/>
      <c r="BA153" s="1642"/>
      <c r="BB153" s="1642"/>
      <c r="BC153" s="1642"/>
      <c r="BE153" s="1161"/>
      <c r="BF153" s="1637"/>
      <c r="BG153" s="1637"/>
      <c r="BH153" s="1161"/>
      <c r="BI153" s="1161"/>
      <c r="BJ153" s="1161"/>
      <c r="BK153" s="1161"/>
      <c r="BL153" s="1637"/>
      <c r="BM153" s="1161"/>
      <c r="BN153" s="1161"/>
      <c r="BO153" s="545"/>
      <c r="BP153" s="1161"/>
      <c r="BQ153" s="1161"/>
      <c r="BR153" s="1161"/>
      <c r="BS153" s="1161"/>
      <c r="BT153" s="1161"/>
      <c r="BU153" s="1633"/>
      <c r="BV153" s="567"/>
      <c r="BW153" s="567"/>
      <c r="BX153" s="567"/>
      <c r="BY153" s="567"/>
      <c r="BZ153" s="1642">
        <v>11</v>
      </c>
    </row>
    <row s="1642" customFormat="1" customHeight="1" ht="11.549999999999999">
      <c r="A154" s="988"/>
      <c r="B154" s="1637"/>
      <c r="C154" s="1637"/>
      <c r="D154" s="352"/>
      <c r="J154" s="1642"/>
      <c r="K154" s="1642"/>
      <c r="L154" s="1642"/>
      <c r="M154" s="1642"/>
      <c r="N154" s="1642"/>
      <c r="O154" s="1642"/>
      <c r="P154" s="1642"/>
      <c r="Q154" s="1642"/>
      <c r="R154" s="1642"/>
      <c r="S154" s="1642"/>
      <c r="T154" s="1642"/>
      <c r="U154" s="1642"/>
      <c r="V154" s="1642"/>
      <c r="W154" s="1642"/>
      <c r="X154" s="1642"/>
      <c r="Y154" s="1642"/>
      <c r="Z154" s="1642"/>
      <c r="AA154" s="1642"/>
      <c r="AB154" s="1642"/>
      <c r="AC154" s="1642"/>
      <c r="AD154" s="1642"/>
      <c r="AE154" s="1642"/>
      <c r="AF154" s="1642"/>
      <c r="AG154" s="1642"/>
      <c r="AH154" s="1642"/>
      <c r="AI154" s="1642"/>
      <c r="AJ154" s="1642"/>
      <c r="AK154" s="1642"/>
      <c r="AL154" s="1642"/>
      <c r="AM154" s="1642"/>
      <c r="AN154" s="1642"/>
      <c r="AO154" s="1642"/>
      <c r="AP154" s="1642"/>
      <c r="AQ154" s="1642"/>
      <c r="AR154" s="1642"/>
      <c r="AS154" s="1642"/>
      <c r="AT154" s="1642"/>
      <c r="AU154" s="1642"/>
      <c r="AV154" s="1642"/>
      <c r="AW154" s="1642"/>
      <c r="AX154" s="1642"/>
      <c r="AY154" s="1642"/>
      <c r="AZ154" s="1642"/>
      <c r="BA154" s="1642"/>
      <c r="BB154" s="1642"/>
      <c r="BC154" s="1642"/>
      <c r="BE154" s="1161"/>
      <c r="BF154" s="1637"/>
      <c r="BG154" s="1637"/>
      <c r="BH154" s="1161"/>
      <c r="BI154" s="1161"/>
      <c r="BJ154" s="1161"/>
      <c r="BK154" s="1161"/>
      <c r="BL154" s="1637"/>
      <c r="BM154" s="1161"/>
      <c r="BN154" s="1161"/>
      <c r="BO154" s="545"/>
      <c r="BP154" s="1161"/>
      <c r="BQ154" s="1161"/>
      <c r="BR154" s="1161"/>
      <c r="BS154" s="1161"/>
      <c r="BT154" s="1161"/>
      <c r="BU154" s="1633"/>
      <c r="BV154" s="567"/>
      <c r="BW154" s="567"/>
      <c r="BX154" s="567"/>
      <c r="BY154" s="567"/>
      <c r="BZ154" s="1642">
        <v>11</v>
      </c>
    </row>
    <row s="1642" customFormat="1" customHeight="1" ht="11.549999999999999">
      <c r="A155" s="988"/>
      <c r="B155" s="1637"/>
      <c r="C155" s="1637"/>
      <c r="D155" s="352"/>
      <c r="J155" s="1642"/>
      <c r="K155" s="1642"/>
      <c r="L155" s="1642"/>
      <c r="M155" s="1642"/>
      <c r="N155" s="1642"/>
      <c r="O155" s="1642"/>
      <c r="P155" s="1642"/>
      <c r="Q155" s="1642"/>
      <c r="R155" s="1642"/>
      <c r="S155" s="1642"/>
      <c r="T155" s="1642"/>
      <c r="U155" s="1642"/>
      <c r="V155" s="1642"/>
      <c r="W155" s="1642"/>
      <c r="X155" s="1642"/>
      <c r="Y155" s="1642"/>
      <c r="Z155" s="1642"/>
      <c r="AA155" s="1642"/>
      <c r="AB155" s="1642"/>
      <c r="AC155" s="1642"/>
      <c r="AD155" s="1642"/>
      <c r="AE155" s="1642"/>
      <c r="AF155" s="1642"/>
      <c r="AG155" s="1642"/>
      <c r="AH155" s="1642"/>
      <c r="AI155" s="1642"/>
      <c r="AJ155" s="1642"/>
      <c r="AK155" s="1642"/>
      <c r="AL155" s="1642"/>
      <c r="AM155" s="1642"/>
      <c r="AN155" s="1642"/>
      <c r="AO155" s="1642"/>
      <c r="AP155" s="1642"/>
      <c r="AQ155" s="1642"/>
      <c r="AR155" s="1642"/>
      <c r="AS155" s="1642"/>
      <c r="AT155" s="1642"/>
      <c r="AU155" s="1642"/>
      <c r="AV155" s="1642"/>
      <c r="AW155" s="1642"/>
      <c r="AX155" s="1642"/>
      <c r="AY155" s="1642"/>
      <c r="AZ155" s="1642"/>
      <c r="BA155" s="1642"/>
      <c r="BB155" s="1642"/>
      <c r="BC155" s="1642"/>
      <c r="BE155" s="1161"/>
      <c r="BF155" s="1637"/>
      <c r="BG155" s="1637"/>
      <c r="BH155" s="1161"/>
      <c r="BI155" s="1161"/>
      <c r="BJ155" s="1161"/>
      <c r="BK155" s="1161"/>
      <c r="BL155" s="1637"/>
      <c r="BM155" s="1161"/>
      <c r="BN155" s="1161"/>
      <c r="BO155" s="545"/>
      <c r="BP155" s="1161"/>
      <c r="BQ155" s="1161"/>
      <c r="BR155" s="1161"/>
      <c r="BS155" s="1161"/>
      <c r="BT155" s="1161"/>
      <c r="BU155" s="1633"/>
      <c r="BV155" s="567"/>
      <c r="BW155" s="567"/>
      <c r="BX155" s="567"/>
      <c r="BY155" s="567"/>
      <c r="BZ155" s="1642">
        <v>11</v>
      </c>
    </row>
    <row s="1642" customFormat="1" customHeight="1" ht="11.549999999999999">
      <c r="A156" s="988"/>
      <c r="B156" s="1637"/>
      <c r="C156" s="1637"/>
      <c r="D156" s="35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D156" s="1642"/>
      <c r="AE156" s="1642"/>
      <c r="AF156" s="1642"/>
      <c r="AG156" s="1642"/>
      <c r="AH156" s="1642"/>
      <c r="AI156" s="1642"/>
      <c r="AJ156" s="1642"/>
      <c r="AK156" s="1642"/>
      <c r="AL156" s="1642"/>
      <c r="AM156" s="1642"/>
      <c r="AN156" s="1642"/>
      <c r="AO156" s="1642"/>
      <c r="AP156" s="1642"/>
      <c r="AQ156" s="1642"/>
      <c r="AR156" s="1642"/>
      <c r="AS156" s="1642"/>
      <c r="AT156" s="1642"/>
      <c r="AU156" s="1642"/>
      <c r="AV156" s="1642"/>
      <c r="AW156" s="1642"/>
      <c r="AX156" s="1642"/>
      <c r="AY156" s="1642"/>
      <c r="AZ156" s="1642"/>
      <c r="BA156" s="1642"/>
      <c r="BB156" s="1642"/>
      <c r="BC156" s="1642"/>
      <c r="BE156" s="1161"/>
      <c r="BF156" s="1637"/>
      <c r="BG156" s="1637"/>
      <c r="BH156" s="1161"/>
      <c r="BI156" s="1161"/>
      <c r="BJ156" s="1161"/>
      <c r="BK156" s="1161"/>
      <c r="BL156" s="1637"/>
      <c r="BM156" s="1161"/>
      <c r="BN156" s="1161"/>
      <c r="BO156" s="545"/>
      <c r="BP156" s="1161"/>
      <c r="BQ156" s="1161"/>
      <c r="BR156" s="1161"/>
      <c r="BS156" s="1161"/>
      <c r="BT156" s="1161"/>
      <c r="BU156" s="1633"/>
      <c r="BV156" s="567"/>
      <c r="BW156" s="567"/>
      <c r="BX156" s="567"/>
      <c r="BY156" s="567"/>
      <c r="BZ156" s="1642">
        <v>11</v>
      </c>
    </row>
    <row s="1642" customFormat="1" customHeight="1" ht="11.549999999999999">
      <c r="A157" s="988"/>
      <c r="B157" s="1637"/>
      <c r="C157" s="1637"/>
      <c r="D157" s="35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D157" s="1642"/>
      <c r="AE157" s="1642"/>
      <c r="AF157" s="1642"/>
      <c r="AG157" s="1642"/>
      <c r="AH157" s="1642"/>
      <c r="AI157" s="1642"/>
      <c r="AJ157" s="1642"/>
      <c r="AK157" s="1642"/>
      <c r="AL157" s="1642"/>
      <c r="AM157" s="1642"/>
      <c r="AN157" s="1642"/>
      <c r="AO157" s="1642"/>
      <c r="AP157" s="1642"/>
      <c r="AQ157" s="1642"/>
      <c r="AR157" s="1642"/>
      <c r="AS157" s="1642"/>
      <c r="AT157" s="1642"/>
      <c r="AU157" s="1642"/>
      <c r="AV157" s="1642"/>
      <c r="AW157" s="1642"/>
      <c r="AX157" s="1642"/>
      <c r="AY157" s="1642"/>
      <c r="AZ157" s="1642"/>
      <c r="BA157" s="1642"/>
      <c r="BB157" s="1642"/>
      <c r="BC157" s="1642"/>
      <c r="BE157" s="1161"/>
      <c r="BF157" s="1637"/>
      <c r="BG157" s="1637"/>
      <c r="BH157" s="1161"/>
      <c r="BI157" s="1161"/>
      <c r="BJ157" s="1161"/>
      <c r="BK157" s="1161"/>
      <c r="BL157" s="1637"/>
      <c r="BM157" s="1161"/>
      <c r="BN157" s="1161"/>
      <c r="BO157" s="545"/>
      <c r="BP157" s="1161"/>
      <c r="BQ157" s="1161"/>
      <c r="BR157" s="1161"/>
      <c r="BS157" s="1161"/>
      <c r="BT157" s="1161"/>
      <c r="BU157" s="1633"/>
      <c r="BV157" s="567"/>
      <c r="BW157" s="567"/>
      <c r="BX157" s="567"/>
      <c r="BY157" s="567"/>
      <c r="BZ157" s="1642">
        <v>11</v>
      </c>
    </row>
    <row s="1642" customFormat="1" customHeight="1" ht="11.549999999999999">
      <c r="A158" s="988"/>
      <c r="B158" s="1637"/>
      <c r="C158" s="1637"/>
      <c r="D158" s="35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D158" s="1642"/>
      <c r="AE158" s="1642"/>
      <c r="AF158" s="1642"/>
      <c r="AG158" s="1642"/>
      <c r="AH158" s="1642"/>
      <c r="AI158" s="1642"/>
      <c r="AJ158" s="1642"/>
      <c r="AK158" s="1642"/>
      <c r="AL158" s="1642"/>
      <c r="AM158" s="1642"/>
      <c r="AN158" s="1642"/>
      <c r="AO158" s="1642"/>
      <c r="AP158" s="1642"/>
      <c r="AQ158" s="1642"/>
      <c r="AR158" s="1642"/>
      <c r="AS158" s="1642"/>
      <c r="AT158" s="1642"/>
      <c r="AU158" s="1642"/>
      <c r="AV158" s="1642"/>
      <c r="AW158" s="1642"/>
      <c r="AX158" s="1642"/>
      <c r="AY158" s="1642"/>
      <c r="AZ158" s="1642"/>
      <c r="BA158" s="1642"/>
      <c r="BB158" s="1642"/>
      <c r="BC158" s="1642"/>
      <c r="BE158" s="1161"/>
      <c r="BF158" s="1637"/>
      <c r="BG158" s="1637"/>
      <c r="BH158" s="1161"/>
      <c r="BI158" s="1161"/>
      <c r="BJ158" s="1161"/>
      <c r="BK158" s="1161"/>
      <c r="BL158" s="1637"/>
      <c r="BM158" s="1161"/>
      <c r="BN158" s="1161"/>
      <c r="BO158" s="545"/>
      <c r="BP158" s="1161"/>
      <c r="BQ158" s="1161"/>
      <c r="BR158" s="1161"/>
      <c r="BS158" s="1161"/>
      <c r="BT158" s="1161"/>
      <c r="BU158" s="1633"/>
      <c r="BV158" s="567"/>
      <c r="BW158" s="567"/>
      <c r="BX158" s="567"/>
      <c r="BY158" s="567"/>
      <c r="BZ158" s="1642">
        <v>11</v>
      </c>
    </row>
    <row s="1642" customFormat="1" customHeight="1" ht="11.549999999999999">
      <c r="A159" s="988"/>
      <c r="B159" s="1637"/>
      <c r="C159" s="1637"/>
      <c r="D159" s="352"/>
      <c r="J159" s="1642"/>
      <c r="K159" s="1642"/>
      <c r="L159" s="1642"/>
      <c r="M159" s="1642"/>
      <c r="N159" s="1642"/>
      <c r="O159" s="1642"/>
      <c r="P159" s="1642"/>
      <c r="Q159" s="1642"/>
      <c r="R159" s="1642"/>
      <c r="S159" s="1642"/>
      <c r="T159" s="1642"/>
      <c r="U159" s="1642"/>
      <c r="V159" s="1642"/>
      <c r="W159" s="1642"/>
      <c r="X159" s="1642"/>
      <c r="Y159" s="1642"/>
      <c r="Z159" s="1642"/>
      <c r="AA159" s="1642"/>
      <c r="AB159" s="1642"/>
      <c r="AC159" s="1642"/>
      <c r="AD159" s="1642"/>
      <c r="AE159" s="1642"/>
      <c r="AF159" s="1642"/>
      <c r="AG159" s="1642"/>
      <c r="AH159" s="1642"/>
      <c r="AI159" s="1642"/>
      <c r="AJ159" s="1642"/>
      <c r="AK159" s="1642"/>
      <c r="AL159" s="1642"/>
      <c r="AM159" s="1642"/>
      <c r="AN159" s="1642"/>
      <c r="AO159" s="1642"/>
      <c r="AP159" s="1642"/>
      <c r="AQ159" s="1642"/>
      <c r="AR159" s="1642"/>
      <c r="AS159" s="1642"/>
      <c r="AT159" s="1642"/>
      <c r="AU159" s="1642"/>
      <c r="AV159" s="1642"/>
      <c r="AW159" s="1642"/>
      <c r="AX159" s="1642"/>
      <c r="AY159" s="1642"/>
      <c r="AZ159" s="1642"/>
      <c r="BA159" s="1642"/>
      <c r="BB159" s="1642"/>
      <c r="BC159" s="1642"/>
      <c r="BE159" s="1161"/>
      <c r="BF159" s="1637"/>
      <c r="BG159" s="1637"/>
      <c r="BH159" s="1161"/>
      <c r="BI159" s="1161"/>
      <c r="BJ159" s="1161"/>
      <c r="BK159" s="1161"/>
      <c r="BL159" s="1637"/>
      <c r="BM159" s="1161"/>
      <c r="BN159" s="1161"/>
      <c r="BO159" s="545"/>
      <c r="BP159" s="1161"/>
      <c r="BQ159" s="1161"/>
      <c r="BR159" s="1161"/>
      <c r="BS159" s="1161"/>
      <c r="BT159" s="1161"/>
      <c r="BU159" s="1633"/>
      <c r="BV159" s="567"/>
      <c r="BW159" s="567"/>
      <c r="BX159" s="567"/>
      <c r="BY159" s="567"/>
      <c r="BZ159" s="1642">
        <v>11</v>
      </c>
    </row>
    <row s="1642" customFormat="1" customHeight="1" ht="11.549999999999999">
      <c r="A160" s="988"/>
      <c r="B160" s="1637"/>
      <c r="C160" s="1637"/>
      <c r="D160" s="35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D160" s="1642"/>
      <c r="AE160" s="1642"/>
      <c r="AF160" s="1642"/>
      <c r="AG160" s="1642"/>
      <c r="AH160" s="1642"/>
      <c r="AI160" s="1642"/>
      <c r="AJ160" s="1642"/>
      <c r="AK160" s="1642"/>
      <c r="AL160" s="1642"/>
      <c r="AM160" s="1642"/>
      <c r="AN160" s="1642"/>
      <c r="AO160" s="1642"/>
      <c r="AP160" s="1642"/>
      <c r="AQ160" s="1642"/>
      <c r="AR160" s="1642"/>
      <c r="AS160" s="1642"/>
      <c r="AT160" s="1642"/>
      <c r="AU160" s="1642"/>
      <c r="AV160" s="1642"/>
      <c r="AW160" s="1642"/>
      <c r="AX160" s="1642"/>
      <c r="AY160" s="1642"/>
      <c r="AZ160" s="1642"/>
      <c r="BA160" s="1642"/>
      <c r="BB160" s="1642"/>
      <c r="BC160" s="1642"/>
      <c r="BE160" s="1161"/>
      <c r="BF160" s="1637"/>
      <c r="BG160" s="1637"/>
      <c r="BH160" s="1161"/>
      <c r="BI160" s="1161"/>
      <c r="BJ160" s="1161"/>
      <c r="BK160" s="1161"/>
      <c r="BL160" s="1637"/>
      <c r="BM160" s="1161"/>
      <c r="BN160" s="1161"/>
      <c r="BO160" s="545"/>
      <c r="BP160" s="1161"/>
      <c r="BQ160" s="1161"/>
      <c r="BR160" s="1161"/>
      <c r="BS160" s="1161"/>
      <c r="BT160" s="1161"/>
      <c r="BU160" s="1633"/>
      <c r="BV160" s="567"/>
      <c r="BW160" s="567"/>
      <c r="BX160" s="567"/>
      <c r="BY160" s="567"/>
      <c r="BZ160" s="1642">
        <v>11</v>
      </c>
    </row>
    <row s="1642" customFormat="1" customHeight="1" ht="11.549999999999999">
      <c r="A161" s="988"/>
      <c r="B161" s="1637"/>
      <c r="C161" s="1637"/>
      <c r="D161" s="35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D161" s="1642"/>
      <c r="AE161" s="1642"/>
      <c r="AF161" s="1642"/>
      <c r="AG161" s="1642"/>
      <c r="AH161" s="1642"/>
      <c r="AI161" s="1642"/>
      <c r="AJ161" s="1642"/>
      <c r="AK161" s="1642"/>
      <c r="AL161" s="1642"/>
      <c r="AM161" s="1642"/>
      <c r="AN161" s="1642"/>
      <c r="AO161" s="1642"/>
      <c r="AP161" s="1642"/>
      <c r="AQ161" s="1642"/>
      <c r="AR161" s="1642"/>
      <c r="AS161" s="1642"/>
      <c r="AT161" s="1642"/>
      <c r="AU161" s="1642"/>
      <c r="AV161" s="1642"/>
      <c r="AW161" s="1642"/>
      <c r="AX161" s="1642"/>
      <c r="AY161" s="1642"/>
      <c r="AZ161" s="1642"/>
      <c r="BA161" s="1642"/>
      <c r="BB161" s="1642"/>
      <c r="BC161" s="1642"/>
      <c r="BE161" s="1161"/>
      <c r="BF161" s="1637"/>
      <c r="BG161" s="1637"/>
      <c r="BH161" s="1161"/>
      <c r="BI161" s="1161"/>
      <c r="BJ161" s="1161"/>
      <c r="BK161" s="1161"/>
      <c r="BL161" s="1637"/>
      <c r="BM161" s="1161"/>
      <c r="BN161" s="1161"/>
      <c r="BO161" s="545"/>
      <c r="BP161" s="1161"/>
      <c r="BQ161" s="1161"/>
      <c r="BR161" s="1161"/>
      <c r="BS161" s="1161"/>
      <c r="BT161" s="1161"/>
      <c r="BU161" s="1633"/>
      <c r="BV161" s="567"/>
      <c r="BW161" s="567"/>
      <c r="BX161" s="567"/>
      <c r="BY161" s="567"/>
      <c r="BZ161" s="1642">
        <v>11</v>
      </c>
    </row>
    <row s="1642" customFormat="1" customHeight="1" ht="11.549999999999999">
      <c r="A162" s="988"/>
      <c r="B162" s="1637"/>
      <c r="C162" s="1637"/>
      <c r="D162" s="35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D162" s="1642"/>
      <c r="AE162" s="1642"/>
      <c r="AF162" s="1642"/>
      <c r="AG162" s="1642"/>
      <c r="AH162" s="1642"/>
      <c r="AI162" s="1642"/>
      <c r="AJ162" s="1642"/>
      <c r="AK162" s="1642"/>
      <c r="AL162" s="1642"/>
      <c r="AM162" s="1642"/>
      <c r="AN162" s="1642"/>
      <c r="AO162" s="1642"/>
      <c r="AP162" s="1642"/>
      <c r="AQ162" s="1642"/>
      <c r="AR162" s="1642"/>
      <c r="AS162" s="1642"/>
      <c r="AT162" s="1642"/>
      <c r="AU162" s="1642"/>
      <c r="AV162" s="1642"/>
      <c r="AW162" s="1642"/>
      <c r="AX162" s="1642"/>
      <c r="AY162" s="1642"/>
      <c r="AZ162" s="1642"/>
      <c r="BA162" s="1642"/>
      <c r="BB162" s="1642"/>
      <c r="BC162" s="1642"/>
      <c r="BE162" s="1161"/>
      <c r="BF162" s="1637"/>
      <c r="BG162" s="1637"/>
      <c r="BH162" s="1161"/>
      <c r="BI162" s="1161"/>
      <c r="BJ162" s="1161"/>
      <c r="BK162" s="1161"/>
      <c r="BL162" s="1637"/>
      <c r="BM162" s="1161"/>
      <c r="BN162" s="1161"/>
      <c r="BO162" s="545"/>
      <c r="BP162" s="1161"/>
      <c r="BQ162" s="1161"/>
      <c r="BR162" s="1161"/>
      <c r="BS162" s="1161"/>
      <c r="BT162" s="1161"/>
      <c r="BU162" s="1633"/>
      <c r="BV162" s="567"/>
      <c r="BW162" s="567"/>
      <c r="BX162" s="567"/>
      <c r="BY162" s="567"/>
      <c r="BZ162" s="1642">
        <v>11</v>
      </c>
    </row>
    <row s="1642" customFormat="1" customHeight="1" ht="11.549999999999999">
      <c r="A163" s="988"/>
      <c r="B163" s="1637"/>
      <c r="C163" s="1637"/>
      <c r="D163" s="352"/>
      <c r="J163" s="1642"/>
      <c r="K163" s="1642"/>
      <c r="L163" s="1642"/>
      <c r="M163" s="1642"/>
      <c r="N163" s="1642"/>
      <c r="O163" s="1642"/>
      <c r="P163" s="1642"/>
      <c r="Q163" s="1642"/>
      <c r="R163" s="1642"/>
      <c r="S163" s="1642"/>
      <c r="T163" s="1642"/>
      <c r="U163" s="1642"/>
      <c r="V163" s="1642"/>
      <c r="W163" s="1642"/>
      <c r="X163" s="1642"/>
      <c r="Y163" s="1642"/>
      <c r="Z163" s="1642"/>
      <c r="AA163" s="1642"/>
      <c r="AB163" s="1642"/>
      <c r="AC163" s="1642"/>
      <c r="AD163" s="1642"/>
      <c r="AE163" s="1642"/>
      <c r="AF163" s="1642"/>
      <c r="AG163" s="1642"/>
      <c r="AH163" s="1642"/>
      <c r="AI163" s="1642"/>
      <c r="AJ163" s="1642"/>
      <c r="AK163" s="1642"/>
      <c r="AL163" s="1642"/>
      <c r="AM163" s="1642"/>
      <c r="AN163" s="1642"/>
      <c r="AO163" s="1642"/>
      <c r="AP163" s="1642"/>
      <c r="AQ163" s="1642"/>
      <c r="AR163" s="1642"/>
      <c r="AS163" s="1642"/>
      <c r="AT163" s="1642"/>
      <c r="AU163" s="1642"/>
      <c r="AV163" s="1642"/>
      <c r="AW163" s="1642"/>
      <c r="AX163" s="1642"/>
      <c r="AY163" s="1642"/>
      <c r="AZ163" s="1642"/>
      <c r="BA163" s="1642"/>
      <c r="BB163" s="1642"/>
      <c r="BC163" s="1642"/>
      <c r="BE163" s="1161"/>
      <c r="BF163" s="1637"/>
      <c r="BG163" s="1637"/>
      <c r="BH163" s="1161"/>
      <c r="BI163" s="1161"/>
      <c r="BJ163" s="1161"/>
      <c r="BK163" s="1161"/>
      <c r="BL163" s="1637"/>
      <c r="BM163" s="1161"/>
      <c r="BN163" s="1161"/>
      <c r="BO163" s="545"/>
      <c r="BP163" s="1161"/>
      <c r="BQ163" s="1161"/>
      <c r="BR163" s="1161"/>
      <c r="BS163" s="1161"/>
      <c r="BT163" s="1161"/>
      <c r="BU163" s="1633"/>
      <c r="BV163" s="567"/>
      <c r="BW163" s="567"/>
      <c r="BX163" s="567"/>
      <c r="BY163" s="567"/>
      <c r="BZ163" s="1642">
        <v>11</v>
      </c>
    </row>
    <row s="1642" customFormat="1" customHeight="1" ht="11.549999999999999">
      <c r="A164" s="988"/>
      <c r="B164" s="1637"/>
      <c r="C164" s="1637"/>
      <c r="D164" s="35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D164" s="1642"/>
      <c r="AE164" s="1642"/>
      <c r="AF164" s="1642"/>
      <c r="AG164" s="1642"/>
      <c r="AH164" s="1642"/>
      <c r="AI164" s="1642"/>
      <c r="AJ164" s="1642"/>
      <c r="AK164" s="1642"/>
      <c r="AL164" s="1642"/>
      <c r="AM164" s="1642"/>
      <c r="AN164" s="1642"/>
      <c r="AO164" s="1642"/>
      <c r="AP164" s="1642"/>
      <c r="AQ164" s="1642"/>
      <c r="AR164" s="1642"/>
      <c r="AS164" s="1642"/>
      <c r="AT164" s="1642"/>
      <c r="AU164" s="1642"/>
      <c r="AV164" s="1642"/>
      <c r="AW164" s="1642"/>
      <c r="AX164" s="1642"/>
      <c r="AY164" s="1642"/>
      <c r="AZ164" s="1642"/>
      <c r="BA164" s="1642"/>
      <c r="BB164" s="1642"/>
      <c r="BC164" s="1642"/>
      <c r="BE164" s="1161"/>
      <c r="BF164" s="1637"/>
      <c r="BG164" s="1637"/>
      <c r="BH164" s="1161"/>
      <c r="BI164" s="1161"/>
      <c r="BJ164" s="1161"/>
      <c r="BK164" s="1161"/>
      <c r="BL164" s="1637"/>
      <c r="BM164" s="1161"/>
      <c r="BN164" s="1161"/>
      <c r="BO164" s="545"/>
      <c r="BP164" s="1161"/>
      <c r="BQ164" s="1161"/>
      <c r="BR164" s="1161"/>
      <c r="BS164" s="1161"/>
      <c r="BT164" s="1161"/>
      <c r="BU164" s="1633"/>
      <c r="BV164" s="567"/>
      <c r="BW164" s="567"/>
      <c r="BX164" s="567"/>
      <c r="BY164" s="567"/>
      <c r="BZ164" s="1642">
        <v>11</v>
      </c>
    </row>
    <row s="1642" customFormat="1" customHeight="1" ht="11.549999999999999">
      <c r="A165" s="988"/>
      <c r="B165" s="1637"/>
      <c r="C165" s="1637"/>
      <c r="D165" s="35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D165" s="1642"/>
      <c r="AE165" s="1642"/>
      <c r="AF165" s="1642"/>
      <c r="AG165" s="1642"/>
      <c r="AH165" s="1642"/>
      <c r="AI165" s="1642"/>
      <c r="AJ165" s="1642"/>
      <c r="AK165" s="1642"/>
      <c r="AL165" s="1642"/>
      <c r="AM165" s="1642"/>
      <c r="AN165" s="1642"/>
      <c r="AO165" s="1642"/>
      <c r="AP165" s="1642"/>
      <c r="AQ165" s="1642"/>
      <c r="AR165" s="1642"/>
      <c r="AS165" s="1642"/>
      <c r="AT165" s="1642"/>
      <c r="AU165" s="1642"/>
      <c r="AV165" s="1642"/>
      <c r="AW165" s="1642"/>
      <c r="AX165" s="1642"/>
      <c r="AY165" s="1642"/>
      <c r="AZ165" s="1642"/>
      <c r="BA165" s="1642"/>
      <c r="BB165" s="1642"/>
      <c r="BC165" s="1642"/>
      <c r="BE165" s="1161"/>
      <c r="BF165" s="1637"/>
      <c r="BG165" s="1637"/>
      <c r="BH165" s="1161"/>
      <c r="BI165" s="1161"/>
      <c r="BJ165" s="1161"/>
      <c r="BK165" s="1161"/>
      <c r="BL165" s="1637"/>
      <c r="BM165" s="1161"/>
      <c r="BN165" s="1161"/>
      <c r="BO165" s="545"/>
      <c r="BP165" s="1161"/>
      <c r="BQ165" s="1161"/>
      <c r="BR165" s="1161"/>
      <c r="BS165" s="1161"/>
      <c r="BT165" s="1161"/>
      <c r="BU165" s="1633"/>
      <c r="BV165" s="567"/>
      <c r="BW165" s="567"/>
      <c r="BX165" s="567"/>
      <c r="BY165" s="567"/>
      <c r="BZ165" s="1642">
        <v>11</v>
      </c>
    </row>
    <row s="1642" customFormat="1" customHeight="1" ht="11.549999999999999">
      <c r="A166" s="988"/>
      <c r="B166" s="1637"/>
      <c r="C166" s="1637"/>
      <c r="D166" s="35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D166" s="1642"/>
      <c r="AE166" s="1642"/>
      <c r="AF166" s="1642"/>
      <c r="AG166" s="1642"/>
      <c r="AH166" s="1642"/>
      <c r="AI166" s="1642"/>
      <c r="AJ166" s="1642"/>
      <c r="AK166" s="1642"/>
      <c r="AL166" s="1642"/>
      <c r="AM166" s="1642"/>
      <c r="AN166" s="1642"/>
      <c r="AO166" s="1642"/>
      <c r="AP166" s="1642"/>
      <c r="AQ166" s="1642"/>
      <c r="AR166" s="1642"/>
      <c r="AS166" s="1642"/>
      <c r="AT166" s="1642"/>
      <c r="AU166" s="1642"/>
      <c r="AV166" s="1642"/>
      <c r="AW166" s="1642"/>
      <c r="AX166" s="1642"/>
      <c r="AY166" s="1642"/>
      <c r="AZ166" s="1642"/>
      <c r="BA166" s="1642"/>
      <c r="BB166" s="1642"/>
      <c r="BC166" s="1642"/>
      <c r="BE166" s="1161"/>
      <c r="BF166" s="1637"/>
      <c r="BG166" s="1637"/>
      <c r="BH166" s="1161"/>
      <c r="BI166" s="1161"/>
      <c r="BJ166" s="1161"/>
      <c r="BK166" s="1161"/>
      <c r="BL166" s="1637"/>
      <c r="BM166" s="1161"/>
      <c r="BN166" s="1161"/>
      <c r="BO166" s="545"/>
      <c r="BP166" s="1161"/>
      <c r="BQ166" s="1161"/>
      <c r="BR166" s="1161"/>
      <c r="BS166" s="1161"/>
      <c r="BT166" s="1161"/>
      <c r="BU166" s="1633"/>
      <c r="BV166" s="567"/>
      <c r="BW166" s="567"/>
      <c r="BX166" s="567"/>
      <c r="BY166" s="567"/>
      <c r="BZ166" s="1642">
        <v>11</v>
      </c>
    </row>
    <row s="1642" customFormat="1" customHeight="1" ht="11.549999999999999">
      <c r="A167" s="988"/>
      <c r="B167" s="1637"/>
      <c r="C167" s="1637"/>
      <c r="D167" s="352"/>
      <c r="J167" s="1642"/>
      <c r="K167" s="1642"/>
      <c r="L167" s="1642"/>
      <c r="M167" s="1642"/>
      <c r="N167" s="1642"/>
      <c r="O167" s="1642"/>
      <c r="P167" s="1642"/>
      <c r="Q167" s="1642"/>
      <c r="R167" s="1642"/>
      <c r="S167" s="1642"/>
      <c r="T167" s="1642"/>
      <c r="U167" s="1642"/>
      <c r="V167" s="1642"/>
      <c r="W167" s="1642"/>
      <c r="X167" s="1642"/>
      <c r="Y167" s="1642"/>
      <c r="Z167" s="1642"/>
      <c r="AA167" s="1642"/>
      <c r="AB167" s="1642"/>
      <c r="AC167" s="1642"/>
      <c r="AD167" s="1642"/>
      <c r="AE167" s="1642"/>
      <c r="AF167" s="1642"/>
      <c r="AG167" s="1642"/>
      <c r="AH167" s="1642"/>
      <c r="AI167" s="1642"/>
      <c r="AJ167" s="1642"/>
      <c r="AK167" s="1642"/>
      <c r="AL167" s="1642"/>
      <c r="AM167" s="1642"/>
      <c r="AN167" s="1642"/>
      <c r="AO167" s="1642"/>
      <c r="AP167" s="1642"/>
      <c r="AQ167" s="1642"/>
      <c r="AR167" s="1642"/>
      <c r="AS167" s="1642"/>
      <c r="AT167" s="1642"/>
      <c r="AU167" s="1642"/>
      <c r="AV167" s="1642"/>
      <c r="AW167" s="1642"/>
      <c r="AX167" s="1642"/>
      <c r="AY167" s="1642"/>
      <c r="AZ167" s="1642"/>
      <c r="BA167" s="1642"/>
      <c r="BB167" s="1642"/>
      <c r="BC167" s="1642"/>
      <c r="BE167" s="1161"/>
      <c r="BF167" s="1637"/>
      <c r="BG167" s="1637"/>
      <c r="BH167" s="1161"/>
      <c r="BI167" s="1161"/>
      <c r="BJ167" s="1161"/>
      <c r="BK167" s="1161"/>
      <c r="BL167" s="1637"/>
      <c r="BM167" s="1161"/>
      <c r="BN167" s="1161"/>
      <c r="BO167" s="545"/>
      <c r="BP167" s="1161"/>
      <c r="BQ167" s="1161"/>
      <c r="BR167" s="1161"/>
      <c r="BS167" s="1161"/>
      <c r="BT167" s="1161"/>
      <c r="BU167" s="1633"/>
      <c r="BV167" s="567"/>
      <c r="BW167" s="567"/>
      <c r="BX167" s="567"/>
      <c r="BY167" s="567"/>
      <c r="BZ167" s="1642">
        <v>11</v>
      </c>
    </row>
    <row s="1642" customFormat="1" customHeight="1" ht="11.549999999999999">
      <c r="A168" s="988"/>
      <c r="B168" s="1637"/>
      <c r="C168" s="1637"/>
      <c r="D168" s="35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D168" s="1642"/>
      <c r="AE168" s="1642"/>
      <c r="AF168" s="1642"/>
      <c r="AG168" s="1642"/>
      <c r="AH168" s="1642"/>
      <c r="AI168" s="1642"/>
      <c r="AJ168" s="1642"/>
      <c r="AK168" s="1642"/>
      <c r="AL168" s="1642"/>
      <c r="AM168" s="1642"/>
      <c r="AN168" s="1642"/>
      <c r="AO168" s="1642"/>
      <c r="AP168" s="1642"/>
      <c r="AQ168" s="1642"/>
      <c r="AR168" s="1642"/>
      <c r="AS168" s="1642"/>
      <c r="AT168" s="1642"/>
      <c r="AU168" s="1642"/>
      <c r="AV168" s="1642"/>
      <c r="AW168" s="1642"/>
      <c r="AX168" s="1642"/>
      <c r="AY168" s="1642"/>
      <c r="AZ168" s="1642"/>
      <c r="BA168" s="1642"/>
      <c r="BB168" s="1642"/>
      <c r="BC168" s="1642"/>
      <c r="BE168" s="1161"/>
      <c r="BF168" s="1637"/>
      <c r="BG168" s="1637"/>
      <c r="BH168" s="1161"/>
      <c r="BI168" s="1161"/>
      <c r="BJ168" s="1161"/>
      <c r="BK168" s="1161"/>
      <c r="BL168" s="1637"/>
      <c r="BM168" s="1161"/>
      <c r="BN168" s="1161"/>
      <c r="BO168" s="545"/>
      <c r="BP168" s="1161"/>
      <c r="BQ168" s="1161"/>
      <c r="BR168" s="1161"/>
      <c r="BS168" s="1161"/>
      <c r="BT168" s="1161"/>
      <c r="BU168" s="1633"/>
      <c r="BV168" s="567"/>
      <c r="BW168" s="567"/>
      <c r="BX168" s="567"/>
      <c r="BY168" s="567"/>
      <c r="BZ168" s="1642">
        <v>11</v>
      </c>
    </row>
    <row s="1642" customFormat="1" customHeight="1" ht="11.549999999999999">
      <c r="A169" s="988"/>
      <c r="B169" s="1637"/>
      <c r="C169" s="1637"/>
      <c r="D169" s="35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D169" s="1642"/>
      <c r="AE169" s="1642"/>
      <c r="AF169" s="1642"/>
      <c r="AG169" s="1642"/>
      <c r="AH169" s="1642"/>
      <c r="AI169" s="1642"/>
      <c r="AJ169" s="1642"/>
      <c r="AK169" s="1642"/>
      <c r="AL169" s="1642"/>
      <c r="AM169" s="1642"/>
      <c r="AN169" s="1642"/>
      <c r="AO169" s="1642"/>
      <c r="AP169" s="1642"/>
      <c r="AQ169" s="1642"/>
      <c r="AR169" s="1642"/>
      <c r="AS169" s="1642"/>
      <c r="AT169" s="1642"/>
      <c r="AU169" s="1642"/>
      <c r="AV169" s="1642"/>
      <c r="AW169" s="1642"/>
      <c r="AX169" s="1642"/>
      <c r="AY169" s="1642"/>
      <c r="AZ169" s="1642"/>
      <c r="BA169" s="1642"/>
      <c r="BB169" s="1642"/>
      <c r="BC169" s="1642"/>
      <c r="BE169" s="1161"/>
      <c r="BF169" s="1637"/>
      <c r="BG169" s="1637"/>
      <c r="BH169" s="1161"/>
      <c r="BI169" s="1161"/>
      <c r="BJ169" s="1161"/>
      <c r="BK169" s="1161"/>
      <c r="BL169" s="1637"/>
      <c r="BM169" s="1161"/>
      <c r="BN169" s="1161"/>
      <c r="BO169" s="545"/>
      <c r="BP169" s="1161"/>
      <c r="BQ169" s="1161"/>
      <c r="BR169" s="1161"/>
      <c r="BS169" s="1161"/>
      <c r="BT169" s="1161"/>
      <c r="BU169" s="1633"/>
      <c r="BV169" s="567"/>
      <c r="BW169" s="567"/>
      <c r="BX169" s="567"/>
      <c r="BY169" s="567"/>
      <c r="BZ169" s="1642">
        <v>11</v>
      </c>
    </row>
    <row s="1642" customFormat="1" customHeight="1" ht="11.549999999999999">
      <c r="A170" s="988"/>
      <c r="B170" s="1637"/>
      <c r="C170" s="1637"/>
      <c r="D170" s="35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D170" s="1642"/>
      <c r="AE170" s="1642"/>
      <c r="AF170" s="1642"/>
      <c r="AG170" s="1642"/>
      <c r="AH170" s="1642"/>
      <c r="AI170" s="1642"/>
      <c r="AJ170" s="1642"/>
      <c r="AK170" s="1642"/>
      <c r="AL170" s="1642"/>
      <c r="AM170" s="1642"/>
      <c r="AN170" s="1642"/>
      <c r="AO170" s="1642"/>
      <c r="AP170" s="1642"/>
      <c r="AQ170" s="1642"/>
      <c r="AR170" s="1642"/>
      <c r="AS170" s="1642"/>
      <c r="AT170" s="1642"/>
      <c r="AU170" s="1642"/>
      <c r="AV170" s="1642"/>
      <c r="AW170" s="1642"/>
      <c r="AX170" s="1642"/>
      <c r="AY170" s="1642"/>
      <c r="AZ170" s="1642"/>
      <c r="BA170" s="1642"/>
      <c r="BB170" s="1642"/>
      <c r="BC170" s="1642"/>
      <c r="BE170" s="1161"/>
      <c r="BF170" s="1637"/>
      <c r="BG170" s="1637"/>
      <c r="BH170" s="1161"/>
      <c r="BI170" s="1161"/>
      <c r="BJ170" s="1161"/>
      <c r="BK170" s="1161"/>
      <c r="BL170" s="1637"/>
      <c r="BM170" s="1161"/>
      <c r="BN170" s="1161"/>
      <c r="BO170" s="545"/>
      <c r="BP170" s="1161"/>
      <c r="BQ170" s="1161"/>
      <c r="BR170" s="1161"/>
      <c r="BS170" s="1161"/>
      <c r="BT170" s="1161"/>
      <c r="BU170" s="1633"/>
      <c r="BV170" s="567"/>
      <c r="BW170" s="567"/>
      <c r="BX170" s="567"/>
      <c r="BY170" s="567"/>
      <c r="BZ170" s="1642">
        <v>11</v>
      </c>
    </row>
    <row s="1642" customFormat="1" customHeight="1" ht="11.549999999999999">
      <c r="A171" s="988"/>
      <c r="B171" s="1637"/>
      <c r="C171" s="1637"/>
      <c r="D171" s="352"/>
      <c r="J171" s="1642"/>
      <c r="K171" s="1642"/>
      <c r="L171" s="1642"/>
      <c r="M171" s="1642"/>
      <c r="N171" s="1642"/>
      <c r="O171" s="1642"/>
      <c r="P171" s="1642"/>
      <c r="Q171" s="1642"/>
      <c r="R171" s="1642"/>
      <c r="S171" s="1642"/>
      <c r="T171" s="1642"/>
      <c r="U171" s="1642"/>
      <c r="V171" s="1642"/>
      <c r="W171" s="1642"/>
      <c r="X171" s="1642"/>
      <c r="Y171" s="1642"/>
      <c r="Z171" s="1642"/>
      <c r="AA171" s="1642"/>
      <c r="AB171" s="1642"/>
      <c r="AC171" s="1642"/>
      <c r="AD171" s="1642"/>
      <c r="AE171" s="1642"/>
      <c r="AF171" s="1642"/>
      <c r="AG171" s="1642"/>
      <c r="AH171" s="1642"/>
      <c r="AI171" s="1642"/>
      <c r="AJ171" s="1642"/>
      <c r="AK171" s="1642"/>
      <c r="AL171" s="1642"/>
      <c r="AM171" s="1642"/>
      <c r="AN171" s="1642"/>
      <c r="AO171" s="1642"/>
      <c r="AP171" s="1642"/>
      <c r="AQ171" s="1642"/>
      <c r="AR171" s="1642"/>
      <c r="AS171" s="1642"/>
      <c r="AT171" s="1642"/>
      <c r="AU171" s="1642"/>
      <c r="AV171" s="1642"/>
      <c r="AW171" s="1642"/>
      <c r="AX171" s="1642"/>
      <c r="AY171" s="1642"/>
      <c r="AZ171" s="1642"/>
      <c r="BA171" s="1642"/>
      <c r="BB171" s="1642"/>
      <c r="BC171" s="1642"/>
      <c r="BE171" s="1161"/>
      <c r="BF171" s="1637"/>
      <c r="BG171" s="1637"/>
      <c r="BH171" s="1161"/>
      <c r="BI171" s="1161"/>
      <c r="BJ171" s="1161"/>
      <c r="BK171" s="1161"/>
      <c r="BL171" s="1637"/>
      <c r="BM171" s="1161"/>
      <c r="BN171" s="1161"/>
      <c r="BO171" s="545"/>
      <c r="BP171" s="1161"/>
      <c r="BQ171" s="1161"/>
      <c r="BR171" s="1161"/>
      <c r="BS171" s="1161"/>
      <c r="BT171" s="1161"/>
      <c r="BU171" s="1633"/>
      <c r="BV171" s="567"/>
      <c r="BW171" s="567"/>
      <c r="BX171" s="567"/>
      <c r="BY171" s="567"/>
      <c r="BZ171" s="1642">
        <v>11</v>
      </c>
    </row>
    <row s="1642" customFormat="1" customHeight="1" ht="11.549999999999999">
      <c r="A172" s="988"/>
      <c r="B172" s="1637"/>
      <c r="C172" s="1637"/>
      <c r="D172" s="35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D172" s="1642"/>
      <c r="AE172" s="1642"/>
      <c r="AF172" s="1642"/>
      <c r="AG172" s="1642"/>
      <c r="AH172" s="1642"/>
      <c r="AI172" s="1642"/>
      <c r="AJ172" s="1642"/>
      <c r="AK172" s="1642"/>
      <c r="AL172" s="1642"/>
      <c r="AM172" s="1642"/>
      <c r="AN172" s="1642"/>
      <c r="AO172" s="1642"/>
      <c r="AP172" s="1642"/>
      <c r="AQ172" s="1642"/>
      <c r="AR172" s="1642"/>
      <c r="AS172" s="1642"/>
      <c r="AT172" s="1642"/>
      <c r="AU172" s="1642"/>
      <c r="AV172" s="1642"/>
      <c r="AW172" s="1642"/>
      <c r="AX172" s="1642"/>
      <c r="AY172" s="1642"/>
      <c r="AZ172" s="1642"/>
      <c r="BA172" s="1642"/>
      <c r="BB172" s="1642"/>
      <c r="BC172" s="1642"/>
      <c r="BE172" s="1161"/>
      <c r="BF172" s="1637"/>
      <c r="BG172" s="1637"/>
      <c r="BH172" s="1161"/>
      <c r="BI172" s="1161"/>
      <c r="BJ172" s="1161"/>
      <c r="BK172" s="1161"/>
      <c r="BL172" s="1637"/>
      <c r="BM172" s="1161"/>
      <c r="BN172" s="1161"/>
      <c r="BO172" s="545"/>
      <c r="BP172" s="1161"/>
      <c r="BQ172" s="1161"/>
      <c r="BR172" s="1161"/>
      <c r="BS172" s="1161"/>
      <c r="BT172" s="1161"/>
      <c r="BU172" s="1633"/>
      <c r="BV172" s="567"/>
      <c r="BW172" s="567"/>
      <c r="BX172" s="567"/>
      <c r="BY172" s="567"/>
      <c r="BZ172" s="1642">
        <v>11</v>
      </c>
    </row>
    <row s="1642" customFormat="1" customHeight="1" ht="11.549999999999999">
      <c r="A173" s="988"/>
      <c r="B173" s="1637"/>
      <c r="C173" s="1637"/>
      <c r="D173" s="35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D173" s="1642"/>
      <c r="AE173" s="1642"/>
      <c r="AF173" s="1642"/>
      <c r="AG173" s="1642"/>
      <c r="AH173" s="1642"/>
      <c r="AI173" s="1642"/>
      <c r="AJ173" s="1642"/>
      <c r="AK173" s="1642"/>
      <c r="AL173" s="1642"/>
      <c r="AM173" s="1642"/>
      <c r="AN173" s="1642"/>
      <c r="AO173" s="1642"/>
      <c r="AP173" s="1642"/>
      <c r="AQ173" s="1642"/>
      <c r="AR173" s="1642"/>
      <c r="AS173" s="1642"/>
      <c r="AT173" s="1642"/>
      <c r="AU173" s="1642"/>
      <c r="AV173" s="1642"/>
      <c r="AW173" s="1642"/>
      <c r="AX173" s="1642"/>
      <c r="AY173" s="1642"/>
      <c r="AZ173" s="1642"/>
      <c r="BA173" s="1642"/>
      <c r="BB173" s="1642"/>
      <c r="BC173" s="1642"/>
      <c r="BE173" s="1161"/>
      <c r="BF173" s="1637"/>
      <c r="BG173" s="1637"/>
      <c r="BH173" s="1161"/>
      <c r="BI173" s="1161"/>
      <c r="BJ173" s="1161"/>
      <c r="BK173" s="1161"/>
      <c r="BL173" s="1637"/>
      <c r="BM173" s="1161"/>
      <c r="BN173" s="1161"/>
      <c r="BO173" s="545"/>
      <c r="BP173" s="1161"/>
      <c r="BQ173" s="1161"/>
      <c r="BR173" s="1161"/>
      <c r="BS173" s="1161"/>
      <c r="BT173" s="1161"/>
      <c r="BU173" s="1633"/>
      <c r="BV173" s="567"/>
      <c r="BW173" s="567"/>
      <c r="BX173" s="567"/>
      <c r="BY173" s="567"/>
      <c r="BZ173" s="1642">
        <v>11</v>
      </c>
    </row>
    <row s="1642" customFormat="1" customHeight="1" ht="11.549999999999999">
      <c r="A174" s="988"/>
      <c r="B174" s="1637"/>
      <c r="C174" s="1637"/>
      <c r="D174" s="35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D174" s="1642"/>
      <c r="AE174" s="1642"/>
      <c r="AF174" s="1642"/>
      <c r="AG174" s="1642"/>
      <c r="AH174" s="1642"/>
      <c r="AI174" s="1642"/>
      <c r="AJ174" s="1642"/>
      <c r="AK174" s="1642"/>
      <c r="AL174" s="1642"/>
      <c r="AM174" s="1642"/>
      <c r="AN174" s="1642"/>
      <c r="AO174" s="1642"/>
      <c r="AP174" s="1642"/>
      <c r="AQ174" s="1642"/>
      <c r="AR174" s="1642"/>
      <c r="AS174" s="1642"/>
      <c r="AT174" s="1642"/>
      <c r="AU174" s="1642"/>
      <c r="AV174" s="1642"/>
      <c r="AW174" s="1642"/>
      <c r="AX174" s="1642"/>
      <c r="AY174" s="1642"/>
      <c r="AZ174" s="1642"/>
      <c r="BA174" s="1642"/>
      <c r="BB174" s="1642"/>
      <c r="BC174" s="1642"/>
      <c r="BE174" s="1161"/>
      <c r="BF174" s="1637"/>
      <c r="BG174" s="1637"/>
      <c r="BH174" s="1161"/>
      <c r="BI174" s="1161"/>
      <c r="BJ174" s="1161"/>
      <c r="BK174" s="1161"/>
      <c r="BL174" s="1637"/>
      <c r="BM174" s="1161"/>
      <c r="BN174" s="1161"/>
      <c r="BO174" s="545"/>
      <c r="BP174" s="1161"/>
      <c r="BQ174" s="1161"/>
      <c r="BR174" s="1161"/>
      <c r="BS174" s="1161"/>
      <c r="BT174" s="1161"/>
      <c r="BU174" s="1633"/>
      <c r="BV174" s="567"/>
      <c r="BW174" s="567"/>
      <c r="BX174" s="567"/>
      <c r="BY174" s="567"/>
      <c r="BZ174" s="1642">
        <v>11</v>
      </c>
    </row>
    <row s="1642" customFormat="1" customHeight="1" ht="11.549999999999999">
      <c r="A175" s="988"/>
      <c r="B175" s="1637"/>
      <c r="C175" s="1637"/>
      <c r="D175" s="352"/>
      <c r="J175" s="1642"/>
      <c r="K175" s="1642"/>
      <c r="L175" s="1642"/>
      <c r="M175" s="1642"/>
      <c r="N175" s="1642"/>
      <c r="O175" s="1642"/>
      <c r="P175" s="1642"/>
      <c r="Q175" s="1642"/>
      <c r="R175" s="1642"/>
      <c r="S175" s="1642"/>
      <c r="T175" s="1642"/>
      <c r="U175" s="1642"/>
      <c r="V175" s="1642"/>
      <c r="W175" s="1642"/>
      <c r="X175" s="1642"/>
      <c r="Y175" s="1642"/>
      <c r="Z175" s="1642"/>
      <c r="AA175" s="1642"/>
      <c r="AB175" s="1642"/>
      <c r="AC175" s="1642"/>
      <c r="AD175" s="1642"/>
      <c r="AE175" s="1642"/>
      <c r="AF175" s="1642"/>
      <c r="AG175" s="1642"/>
      <c r="AH175" s="1642"/>
      <c r="AI175" s="1642"/>
      <c r="AJ175" s="1642"/>
      <c r="AK175" s="1642"/>
      <c r="AL175" s="1642"/>
      <c r="AM175" s="1642"/>
      <c r="AN175" s="1642"/>
      <c r="AO175" s="1642"/>
      <c r="AP175" s="1642"/>
      <c r="AQ175" s="1642"/>
      <c r="AR175" s="1642"/>
      <c r="AS175" s="1642"/>
      <c r="AT175" s="1642"/>
      <c r="AU175" s="1642"/>
      <c r="AV175" s="1642"/>
      <c r="AW175" s="1642"/>
      <c r="AX175" s="1642"/>
      <c r="AY175" s="1642"/>
      <c r="AZ175" s="1642"/>
      <c r="BA175" s="1642"/>
      <c r="BB175" s="1642"/>
      <c r="BC175" s="1642"/>
      <c r="BE175" s="1161"/>
      <c r="BF175" s="1637"/>
      <c r="BG175" s="1637"/>
      <c r="BH175" s="1161"/>
      <c r="BI175" s="1161"/>
      <c r="BJ175" s="1161"/>
      <c r="BK175" s="1161"/>
      <c r="BL175" s="1637"/>
      <c r="BM175" s="1161"/>
      <c r="BN175" s="1161"/>
      <c r="BO175" s="545"/>
      <c r="BP175" s="1161"/>
      <c r="BQ175" s="1161"/>
      <c r="BR175" s="1161"/>
      <c r="BS175" s="1161"/>
      <c r="BT175" s="1161"/>
      <c r="BU175" s="1633"/>
      <c r="BV175" s="567"/>
      <c r="BW175" s="567"/>
      <c r="BX175" s="567"/>
      <c r="BY175" s="567"/>
      <c r="BZ175" s="1642">
        <v>11</v>
      </c>
    </row>
    <row s="1642" customFormat="1" customHeight="1" ht="11.549999999999999">
      <c r="A176" s="988"/>
      <c r="B176" s="1637"/>
      <c r="C176" s="1637"/>
      <c r="D176" s="35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D176" s="1642"/>
      <c r="AE176" s="1642"/>
      <c r="AF176" s="1642"/>
      <c r="AG176" s="1642"/>
      <c r="AH176" s="1642"/>
      <c r="AI176" s="1642"/>
      <c r="AJ176" s="1642"/>
      <c r="AK176" s="1642"/>
      <c r="AL176" s="1642"/>
      <c r="AM176" s="1642"/>
      <c r="AN176" s="1642"/>
      <c r="AO176" s="1642"/>
      <c r="AP176" s="1642"/>
      <c r="AQ176" s="1642"/>
      <c r="AR176" s="1642"/>
      <c r="AS176" s="1642"/>
      <c r="AT176" s="1642"/>
      <c r="AU176" s="1642"/>
      <c r="AV176" s="1642"/>
      <c r="AW176" s="1642"/>
      <c r="AX176" s="1642"/>
      <c r="AY176" s="1642"/>
      <c r="AZ176" s="1642"/>
      <c r="BA176" s="1642"/>
      <c r="BB176" s="1642"/>
      <c r="BC176" s="1642"/>
      <c r="BE176" s="1161"/>
      <c r="BF176" s="1637"/>
      <c r="BG176" s="1637"/>
      <c r="BH176" s="1161"/>
      <c r="BI176" s="1161"/>
      <c r="BJ176" s="1161"/>
      <c r="BK176" s="1161"/>
      <c r="BL176" s="1637"/>
      <c r="BM176" s="1161"/>
      <c r="BN176" s="1161"/>
      <c r="BO176" s="545"/>
      <c r="BP176" s="1161"/>
      <c r="BQ176" s="1161"/>
      <c r="BR176" s="1161"/>
      <c r="BS176" s="1161"/>
      <c r="BT176" s="1161"/>
      <c r="BU176" s="1633"/>
      <c r="BV176" s="567"/>
      <c r="BW176" s="567"/>
      <c r="BX176" s="567"/>
      <c r="BY176" s="567"/>
      <c r="BZ176" s="1642">
        <v>11</v>
      </c>
    </row>
    <row s="1642" customFormat="1" customHeight="1" ht="11.549999999999999">
      <c r="A177" s="988"/>
      <c r="B177" s="1637"/>
      <c r="C177" s="1637"/>
      <c r="D177" s="35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D177" s="1642"/>
      <c r="AE177" s="1642"/>
      <c r="AF177" s="1642"/>
      <c r="AG177" s="1642"/>
      <c r="AH177" s="1642"/>
      <c r="AI177" s="1642"/>
      <c r="AJ177" s="1642"/>
      <c r="AK177" s="1642"/>
      <c r="AL177" s="1642"/>
      <c r="AM177" s="1642"/>
      <c r="AN177" s="1642"/>
      <c r="AO177" s="1642"/>
      <c r="AP177" s="1642"/>
      <c r="AQ177" s="1642"/>
      <c r="AR177" s="1642"/>
      <c r="AS177" s="1642"/>
      <c r="AT177" s="1642"/>
      <c r="AU177" s="1642"/>
      <c r="AV177" s="1642"/>
      <c r="AW177" s="1642"/>
      <c r="AX177" s="1642"/>
      <c r="AY177" s="1642"/>
      <c r="AZ177" s="1642"/>
      <c r="BA177" s="1642"/>
      <c r="BB177" s="1642"/>
      <c r="BC177" s="1642"/>
      <c r="BE177" s="1161"/>
      <c r="BF177" s="1637"/>
      <c r="BG177" s="1637"/>
      <c r="BH177" s="1161"/>
      <c r="BI177" s="1161"/>
      <c r="BJ177" s="1161"/>
      <c r="BK177" s="1161"/>
      <c r="BL177" s="1637"/>
      <c r="BM177" s="1161"/>
      <c r="BN177" s="1161"/>
      <c r="BO177" s="545"/>
      <c r="BP177" s="1161"/>
      <c r="BQ177" s="1161"/>
      <c r="BR177" s="1161"/>
      <c r="BS177" s="1161"/>
      <c r="BT177" s="1161"/>
      <c r="BU177" s="1633"/>
      <c r="BV177" s="567"/>
      <c r="BW177" s="567"/>
      <c r="BX177" s="567"/>
      <c r="BY177" s="567"/>
      <c r="BZ177" s="1642">
        <v>11</v>
      </c>
    </row>
    <row s="1642" customFormat="1" customHeight="1" ht="11.549999999999999">
      <c r="A178" s="988"/>
      <c r="B178" s="1637"/>
      <c r="C178" s="1637"/>
      <c r="D178" s="352"/>
      <c r="J178" s="1642"/>
      <c r="K178" s="1642"/>
      <c r="L178" s="1642"/>
      <c r="M178" s="1642"/>
      <c r="N178" s="1642"/>
      <c r="O178" s="1642"/>
      <c r="P178" s="1642"/>
      <c r="Q178" s="1642"/>
      <c r="R178" s="1642"/>
      <c r="S178" s="1642"/>
      <c r="T178" s="1642"/>
      <c r="U178" s="1642"/>
      <c r="V178" s="1642"/>
      <c r="W178" s="1642"/>
      <c r="X178" s="1642"/>
      <c r="Y178" s="1642"/>
      <c r="Z178" s="1642"/>
      <c r="AA178" s="1642"/>
      <c r="AB178" s="1642"/>
      <c r="AC178" s="1642"/>
      <c r="AD178" s="1642"/>
      <c r="AE178" s="1642"/>
      <c r="AF178" s="1642"/>
      <c r="AG178" s="1642"/>
      <c r="AH178" s="1642"/>
      <c r="AI178" s="1642"/>
      <c r="AJ178" s="1642"/>
      <c r="AK178" s="1642"/>
      <c r="AL178" s="1642"/>
      <c r="AM178" s="1642"/>
      <c r="AN178" s="1642"/>
      <c r="AO178" s="1642"/>
      <c r="AP178" s="1642"/>
      <c r="AQ178" s="1642"/>
      <c r="AR178" s="1642"/>
      <c r="AS178" s="1642"/>
      <c r="AT178" s="1642"/>
      <c r="AU178" s="1642"/>
      <c r="AV178" s="1642"/>
      <c r="AW178" s="1642"/>
      <c r="AX178" s="1642"/>
      <c r="AY178" s="1642"/>
      <c r="AZ178" s="1642"/>
      <c r="BA178" s="1642"/>
      <c r="BB178" s="1642"/>
      <c r="BC178" s="1642"/>
      <c r="BE178" s="1161"/>
      <c r="BF178" s="1637"/>
      <c r="BG178" s="1637"/>
      <c r="BH178" s="1161"/>
      <c r="BI178" s="1161"/>
      <c r="BJ178" s="1161"/>
      <c r="BK178" s="1161"/>
      <c r="BL178" s="1637"/>
      <c r="BM178" s="1161"/>
      <c r="BN178" s="1161"/>
      <c r="BO178" s="545"/>
      <c r="BP178" s="1161"/>
      <c r="BQ178" s="1161"/>
      <c r="BR178" s="1161"/>
      <c r="BS178" s="1161"/>
      <c r="BT178" s="1161"/>
      <c r="BU178" s="1633"/>
      <c r="BV178" s="567"/>
      <c r="BW178" s="567"/>
      <c r="BX178" s="567"/>
      <c r="BY178" s="567"/>
      <c r="BZ178" s="1642">
        <v>11</v>
      </c>
    </row>
    <row s="1642" customFormat="1" customHeight="1" ht="11.549999999999999">
      <c r="A179" s="988"/>
      <c r="B179" s="1637"/>
      <c r="C179" s="1637"/>
      <c r="D179" s="35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D179" s="1642"/>
      <c r="AE179" s="1642"/>
      <c r="AF179" s="1642"/>
      <c r="AG179" s="1642"/>
      <c r="AH179" s="1642"/>
      <c r="AI179" s="1642"/>
      <c r="AJ179" s="1642"/>
      <c r="AK179" s="1642"/>
      <c r="AL179" s="1642"/>
      <c r="AM179" s="1642"/>
      <c r="AN179" s="1642"/>
      <c r="AO179" s="1642"/>
      <c r="AP179" s="1642"/>
      <c r="AQ179" s="1642"/>
      <c r="AR179" s="1642"/>
      <c r="AS179" s="1642"/>
      <c r="AT179" s="1642"/>
      <c r="AU179" s="1642"/>
      <c r="AV179" s="1642"/>
      <c r="AW179" s="1642"/>
      <c r="AX179" s="1642"/>
      <c r="AY179" s="1642"/>
      <c r="AZ179" s="1642"/>
      <c r="BA179" s="1642"/>
      <c r="BB179" s="1642"/>
      <c r="BC179" s="1642"/>
      <c r="BE179" s="1161"/>
      <c r="BF179" s="1637"/>
      <c r="BG179" s="1637"/>
      <c r="BH179" s="1161"/>
      <c r="BI179" s="1161"/>
      <c r="BJ179" s="1161"/>
      <c r="BK179" s="1161"/>
      <c r="BL179" s="1637"/>
      <c r="BM179" s="1161"/>
      <c r="BN179" s="1161"/>
      <c r="BO179" s="545"/>
      <c r="BP179" s="1161"/>
      <c r="BQ179" s="1161"/>
      <c r="BR179" s="1161"/>
      <c r="BS179" s="1161"/>
      <c r="BT179" s="1161"/>
      <c r="BU179" s="1633"/>
      <c r="BV179" s="567"/>
      <c r="BW179" s="567"/>
      <c r="BX179" s="567"/>
      <c r="BY179" s="567"/>
      <c r="BZ179" s="1642">
        <v>11</v>
      </c>
    </row>
    <row s="1642" customFormat="1" customHeight="1" ht="11.549999999999999">
      <c r="A180" s="988"/>
      <c r="B180" s="1637"/>
      <c r="C180" s="1637"/>
      <c r="D180" s="35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D180" s="1642"/>
      <c r="AE180" s="1642"/>
      <c r="AF180" s="1642"/>
      <c r="AG180" s="1642"/>
      <c r="AH180" s="1642"/>
      <c r="AI180" s="1642"/>
      <c r="AJ180" s="1642"/>
      <c r="AK180" s="1642"/>
      <c r="AL180" s="1642"/>
      <c r="AM180" s="1642"/>
      <c r="AN180" s="1642"/>
      <c r="AO180" s="1642"/>
      <c r="AP180" s="1642"/>
      <c r="AQ180" s="1642"/>
      <c r="AR180" s="1642"/>
      <c r="AS180" s="1642"/>
      <c r="AT180" s="1642"/>
      <c r="AU180" s="1642"/>
      <c r="AV180" s="1642"/>
      <c r="AW180" s="1642"/>
      <c r="AX180" s="1642"/>
      <c r="AY180" s="1642"/>
      <c r="AZ180" s="1642"/>
      <c r="BA180" s="1642"/>
      <c r="BB180" s="1642"/>
      <c r="BC180" s="1642"/>
      <c r="BE180" s="1161"/>
      <c r="BF180" s="1637"/>
      <c r="BG180" s="1637"/>
      <c r="BH180" s="1161"/>
      <c r="BI180" s="1161"/>
      <c r="BJ180" s="1161"/>
      <c r="BK180" s="1161"/>
      <c r="BL180" s="1637"/>
      <c r="BM180" s="1161"/>
      <c r="BN180" s="1161"/>
      <c r="BO180" s="545"/>
      <c r="BP180" s="1161"/>
      <c r="BQ180" s="1161"/>
      <c r="BR180" s="1161"/>
      <c r="BS180" s="1161"/>
      <c r="BT180" s="1161"/>
      <c r="BU180" s="1633"/>
      <c r="BV180" s="567"/>
      <c r="BW180" s="567"/>
      <c r="BX180" s="567"/>
      <c r="BY180" s="567"/>
      <c r="BZ180" s="1642">
        <v>11</v>
      </c>
    </row>
    <row s="1642" customFormat="1" customHeight="1" ht="11.549999999999999">
      <c r="A181" s="988"/>
      <c r="B181" s="1637"/>
      <c r="C181" s="1637"/>
      <c r="D181" s="352"/>
      <c r="J181" s="1642"/>
      <c r="K181" s="1642"/>
      <c r="L181" s="1642"/>
      <c r="M181" s="1642"/>
      <c r="N181" s="1642"/>
      <c r="O181" s="1642"/>
      <c r="P181" s="1642"/>
      <c r="Q181" s="1642"/>
      <c r="R181" s="1642"/>
      <c r="S181" s="1642"/>
      <c r="T181" s="1642"/>
      <c r="U181" s="1642"/>
      <c r="V181" s="1642"/>
      <c r="W181" s="1642"/>
      <c r="X181" s="1642"/>
      <c r="Y181" s="1642"/>
      <c r="Z181" s="1642"/>
      <c r="AA181" s="1642"/>
      <c r="AB181" s="1642"/>
      <c r="AC181" s="1642"/>
      <c r="AD181" s="1642"/>
      <c r="AE181" s="1642"/>
      <c r="AF181" s="1642"/>
      <c r="AG181" s="1642"/>
      <c r="AH181" s="1642"/>
      <c r="AI181" s="1642"/>
      <c r="AJ181" s="1642"/>
      <c r="AK181" s="1642"/>
      <c r="AL181" s="1642"/>
      <c r="AM181" s="1642"/>
      <c r="AN181" s="1642"/>
      <c r="AO181" s="1642"/>
      <c r="AP181" s="1642"/>
      <c r="AQ181" s="1642"/>
      <c r="AR181" s="1642"/>
      <c r="AS181" s="1642"/>
      <c r="AT181" s="1642"/>
      <c r="AU181" s="1642"/>
      <c r="AV181" s="1642"/>
      <c r="AW181" s="1642"/>
      <c r="AX181" s="1642"/>
      <c r="AY181" s="1642"/>
      <c r="AZ181" s="1642"/>
      <c r="BA181" s="1642"/>
      <c r="BB181" s="1642"/>
      <c r="BC181" s="1642"/>
      <c r="BE181" s="1161"/>
      <c r="BF181" s="1637"/>
      <c r="BG181" s="1637"/>
      <c r="BH181" s="1161"/>
      <c r="BI181" s="1161"/>
      <c r="BJ181" s="1161"/>
      <c r="BK181" s="1161"/>
      <c r="BL181" s="1637"/>
      <c r="BM181" s="1161"/>
      <c r="BN181" s="1161"/>
      <c r="BO181" s="545"/>
      <c r="BP181" s="1161"/>
      <c r="BQ181" s="1161"/>
      <c r="BR181" s="1161"/>
      <c r="BS181" s="1161"/>
      <c r="BT181" s="1161"/>
      <c r="BU181" s="1633"/>
      <c r="BV181" s="567"/>
      <c r="BW181" s="567"/>
      <c r="BX181" s="567"/>
      <c r="BY181" s="567"/>
      <c r="BZ181" s="1642">
        <v>11</v>
      </c>
    </row>
    <row s="1642" customFormat="1" customHeight="1" ht="11.549999999999999">
      <c r="A182" s="988"/>
      <c r="B182" s="1637"/>
      <c r="C182" s="1637"/>
      <c r="D182" s="352"/>
      <c r="J182" s="1642"/>
      <c r="K182" s="1642"/>
      <c r="L182" s="1642"/>
      <c r="M182" s="1642"/>
      <c r="N182" s="1642"/>
      <c r="O182" s="1642"/>
      <c r="P182" s="1642"/>
      <c r="Q182" s="1642"/>
      <c r="R182" s="1642"/>
      <c r="S182" s="1642"/>
      <c r="T182" s="1642"/>
      <c r="U182" s="1642"/>
      <c r="V182" s="1642"/>
      <c r="W182" s="1642"/>
      <c r="X182" s="1642"/>
      <c r="Y182" s="1642"/>
      <c r="Z182" s="1642"/>
      <c r="AA182" s="1642"/>
      <c r="AB182" s="1642"/>
      <c r="AC182" s="1642"/>
      <c r="AD182" s="1642"/>
      <c r="AE182" s="1642"/>
      <c r="AF182" s="1642"/>
      <c r="AG182" s="1642"/>
      <c r="AH182" s="1642"/>
      <c r="AI182" s="1642"/>
      <c r="AJ182" s="1642"/>
      <c r="AK182" s="1642"/>
      <c r="AL182" s="1642"/>
      <c r="AM182" s="1642"/>
      <c r="AN182" s="1642"/>
      <c r="AO182" s="1642"/>
      <c r="AP182" s="1642"/>
      <c r="AQ182" s="1642"/>
      <c r="AR182" s="1642"/>
      <c r="AS182" s="1642"/>
      <c r="AT182" s="1642"/>
      <c r="AU182" s="1642"/>
      <c r="AV182" s="1642"/>
      <c r="AW182" s="1642"/>
      <c r="AX182" s="1642"/>
      <c r="AY182" s="1642"/>
      <c r="AZ182" s="1642"/>
      <c r="BA182" s="1642"/>
      <c r="BB182" s="1642"/>
      <c r="BC182" s="1642"/>
      <c r="BE182" s="1161"/>
      <c r="BF182" s="1637"/>
      <c r="BG182" s="1637"/>
      <c r="BH182" s="1161"/>
      <c r="BI182" s="1161"/>
      <c r="BJ182" s="1161"/>
      <c r="BK182" s="1161"/>
      <c r="BL182" s="1637"/>
      <c r="BM182" s="1161"/>
      <c r="BN182" s="1161"/>
      <c r="BO182" s="545"/>
      <c r="BP182" s="1161"/>
      <c r="BQ182" s="1161"/>
      <c r="BR182" s="1161"/>
      <c r="BS182" s="1161"/>
      <c r="BT182" s="1161"/>
      <c r="BU182" s="1633"/>
      <c r="BV182" s="567"/>
      <c r="BW182" s="567"/>
      <c r="BX182" s="567"/>
      <c r="BY182" s="567"/>
      <c r="BZ182" s="1642">
        <v>11</v>
      </c>
    </row>
    <row s="1642" customFormat="1" customHeight="1" ht="11.549999999999999">
      <c r="A183" s="988"/>
      <c r="B183" s="1637"/>
      <c r="C183" s="1637"/>
      <c r="D183" s="352"/>
      <c r="J183" s="1642"/>
      <c r="K183" s="1642"/>
      <c r="L183" s="1642"/>
      <c r="M183" s="1642"/>
      <c r="N183" s="1642"/>
      <c r="O183" s="1642"/>
      <c r="P183" s="1642"/>
      <c r="Q183" s="1642"/>
      <c r="R183" s="1642"/>
      <c r="S183" s="1642"/>
      <c r="T183" s="1642"/>
      <c r="U183" s="1642"/>
      <c r="V183" s="1642"/>
      <c r="W183" s="1642"/>
      <c r="X183" s="1642"/>
      <c r="Y183" s="1642"/>
      <c r="Z183" s="1642"/>
      <c r="AA183" s="1642"/>
      <c r="AB183" s="1642"/>
      <c r="AC183" s="1642"/>
      <c r="AD183" s="1642"/>
      <c r="AE183" s="1642"/>
      <c r="AF183" s="1642"/>
      <c r="AG183" s="1642"/>
      <c r="AH183" s="1642"/>
      <c r="AI183" s="1642"/>
      <c r="AJ183" s="1642"/>
      <c r="AK183" s="1642"/>
      <c r="AL183" s="1642"/>
      <c r="AM183" s="1642"/>
      <c r="AN183" s="1642"/>
      <c r="AO183" s="1642"/>
      <c r="AP183" s="1642"/>
      <c r="AQ183" s="1642"/>
      <c r="AR183" s="1642"/>
      <c r="AS183" s="1642"/>
      <c r="AT183" s="1642"/>
      <c r="AU183" s="1642"/>
      <c r="AV183" s="1642"/>
      <c r="AW183" s="1642"/>
      <c r="AX183" s="1642"/>
      <c r="AY183" s="1642"/>
      <c r="AZ183" s="1642"/>
      <c r="BA183" s="1642"/>
      <c r="BB183" s="1642"/>
      <c r="BC183" s="1642"/>
      <c r="BE183" s="1161"/>
      <c r="BF183" s="1637"/>
      <c r="BG183" s="1637"/>
      <c r="BH183" s="1161"/>
      <c r="BI183" s="1161"/>
      <c r="BJ183" s="1161"/>
      <c r="BK183" s="1161"/>
      <c r="BL183" s="1637"/>
      <c r="BM183" s="1161"/>
      <c r="BN183" s="1161"/>
      <c r="BO183" s="545"/>
      <c r="BP183" s="1161"/>
      <c r="BQ183" s="1161"/>
      <c r="BR183" s="1161"/>
      <c r="BS183" s="1161"/>
      <c r="BT183" s="1161"/>
      <c r="BU183" s="1633"/>
      <c r="BV183" s="567"/>
      <c r="BW183" s="567"/>
      <c r="BX183" s="567"/>
      <c r="BY183" s="567"/>
      <c r="BZ183" s="1642">
        <v>11</v>
      </c>
    </row>
    <row s="1642" customFormat="1" customHeight="1" ht="11.549999999999999">
      <c r="A184" s="988"/>
      <c r="B184" s="1637"/>
      <c r="C184" s="1637"/>
      <c r="D184" s="352"/>
      <c r="J184" s="1642"/>
      <c r="K184" s="1642"/>
      <c r="L184" s="1642"/>
      <c r="M184" s="1642"/>
      <c r="N184" s="1642"/>
      <c r="O184" s="1642"/>
      <c r="P184" s="1642"/>
      <c r="Q184" s="1642"/>
      <c r="R184" s="1642"/>
      <c r="S184" s="1642"/>
      <c r="T184" s="1642"/>
      <c r="U184" s="1642"/>
      <c r="V184" s="1642"/>
      <c r="W184" s="1642"/>
      <c r="X184" s="1642"/>
      <c r="Y184" s="1642"/>
      <c r="Z184" s="1642"/>
      <c r="AA184" s="1642"/>
      <c r="AB184" s="1642"/>
      <c r="AC184" s="1642"/>
      <c r="AD184" s="1642"/>
      <c r="AE184" s="1642"/>
      <c r="AF184" s="1642"/>
      <c r="AG184" s="1642"/>
      <c r="AH184" s="1642"/>
      <c r="AI184" s="1642"/>
      <c r="AJ184" s="1642"/>
      <c r="AK184" s="1642"/>
      <c r="AL184" s="1642"/>
      <c r="AM184" s="1642"/>
      <c r="AN184" s="1642"/>
      <c r="AO184" s="1642"/>
      <c r="AP184" s="1642"/>
      <c r="AQ184" s="1642"/>
      <c r="AR184" s="1642"/>
      <c r="AS184" s="1642"/>
      <c r="AT184" s="1642"/>
      <c r="AU184" s="1642"/>
      <c r="AV184" s="1642"/>
      <c r="AW184" s="1642"/>
      <c r="AX184" s="1642"/>
      <c r="AY184" s="1642"/>
      <c r="AZ184" s="1642"/>
      <c r="BA184" s="1642"/>
      <c r="BB184" s="1642"/>
      <c r="BC184" s="1642"/>
      <c r="BE184" s="1161"/>
      <c r="BF184" s="1637"/>
      <c r="BG184" s="1637"/>
      <c r="BH184" s="1161"/>
      <c r="BI184" s="1161"/>
      <c r="BJ184" s="1161"/>
      <c r="BK184" s="1161"/>
      <c r="BL184" s="1637"/>
      <c r="BM184" s="1161"/>
      <c r="BN184" s="1161"/>
      <c r="BO184" s="545"/>
      <c r="BP184" s="1161"/>
      <c r="BQ184" s="1161"/>
      <c r="BR184" s="1161"/>
      <c r="BS184" s="1161"/>
      <c r="BT184" s="1161"/>
      <c r="BU184" s="1633"/>
      <c r="BV184" s="567"/>
      <c r="BW184" s="567"/>
      <c r="BX184" s="567"/>
      <c r="BY184" s="567"/>
      <c r="BZ184" s="1642">
        <v>11</v>
      </c>
    </row>
    <row s="1642" customFormat="1" customHeight="1" ht="11.549999999999999">
      <c r="A185" s="988"/>
      <c r="B185" s="1637"/>
      <c r="C185" s="1637"/>
      <c r="D185" s="352"/>
      <c r="J185" s="1642"/>
      <c r="K185" s="1642"/>
      <c r="L185" s="1642"/>
      <c r="M185" s="1642"/>
      <c r="N185" s="1642"/>
      <c r="O185" s="1642"/>
      <c r="P185" s="1642"/>
      <c r="Q185" s="1642"/>
      <c r="R185" s="1642"/>
      <c r="S185" s="1642"/>
      <c r="T185" s="1642"/>
      <c r="U185" s="1642"/>
      <c r="V185" s="1642"/>
      <c r="W185" s="1642"/>
      <c r="X185" s="1642"/>
      <c r="Y185" s="1642"/>
      <c r="Z185" s="1642"/>
      <c r="AA185" s="1642"/>
      <c r="AB185" s="1642"/>
      <c r="AC185" s="1642"/>
      <c r="AD185" s="1642"/>
      <c r="AE185" s="1642"/>
      <c r="AF185" s="1642"/>
      <c r="AG185" s="1642"/>
      <c r="AH185" s="1642"/>
      <c r="AI185" s="1642"/>
      <c r="AJ185" s="1642"/>
      <c r="AK185" s="1642"/>
      <c r="AL185" s="1642"/>
      <c r="AM185" s="1642"/>
      <c r="AN185" s="1642"/>
      <c r="AO185" s="1642"/>
      <c r="AP185" s="1642"/>
      <c r="AQ185" s="1642"/>
      <c r="AR185" s="1642"/>
      <c r="AS185" s="1642"/>
      <c r="AT185" s="1642"/>
      <c r="AU185" s="1642"/>
      <c r="AV185" s="1642"/>
      <c r="AW185" s="1642"/>
      <c r="AX185" s="1642"/>
      <c r="AY185" s="1642"/>
      <c r="AZ185" s="1642"/>
      <c r="BA185" s="1642"/>
      <c r="BB185" s="1642"/>
      <c r="BC185" s="1642"/>
      <c r="BE185" s="1161"/>
      <c r="BF185" s="1637"/>
      <c r="BG185" s="1637"/>
      <c r="BH185" s="1161"/>
      <c r="BI185" s="1161"/>
      <c r="BJ185" s="1161"/>
      <c r="BK185" s="1161"/>
      <c r="BL185" s="1637"/>
      <c r="BM185" s="1161"/>
      <c r="BN185" s="1161"/>
      <c r="BO185" s="545"/>
      <c r="BP185" s="1161"/>
      <c r="BQ185" s="1161"/>
      <c r="BR185" s="1161"/>
      <c r="BS185" s="1161"/>
      <c r="BT185" s="1161"/>
      <c r="BU185" s="1633"/>
      <c r="BV185" s="567"/>
      <c r="BW185" s="567"/>
      <c r="BX185" s="567"/>
      <c r="BY185" s="567"/>
      <c r="BZ185" s="1642">
        <v>11</v>
      </c>
    </row>
    <row s="1642" customFormat="1" customHeight="1" ht="11.549999999999999">
      <c r="A186" s="988"/>
      <c r="B186" s="1637"/>
      <c r="C186" s="1637"/>
      <c r="D186" s="352"/>
      <c r="J186" s="1642"/>
      <c r="K186" s="1642"/>
      <c r="L186" s="1642"/>
      <c r="M186" s="1642"/>
      <c r="N186" s="1642"/>
      <c r="O186" s="1642"/>
      <c r="P186" s="1642"/>
      <c r="Q186" s="1642"/>
      <c r="R186" s="1642"/>
      <c r="S186" s="1642"/>
      <c r="T186" s="1642"/>
      <c r="U186" s="1642"/>
      <c r="V186" s="1642"/>
      <c r="W186" s="1642"/>
      <c r="X186" s="1642"/>
      <c r="Y186" s="1642"/>
      <c r="Z186" s="1642"/>
      <c r="AA186" s="1642"/>
      <c r="AB186" s="1642"/>
      <c r="AC186" s="1642"/>
      <c r="AD186" s="1642"/>
      <c r="AE186" s="1642"/>
      <c r="AF186" s="1642"/>
      <c r="AG186" s="1642"/>
      <c r="AH186" s="1642"/>
      <c r="AI186" s="1642"/>
      <c r="AJ186" s="1642"/>
      <c r="AK186" s="1642"/>
      <c r="AL186" s="1642"/>
      <c r="AM186" s="1642"/>
      <c r="AN186" s="1642"/>
      <c r="AO186" s="1642"/>
      <c r="AP186" s="1642"/>
      <c r="AQ186" s="1642"/>
      <c r="AR186" s="1642"/>
      <c r="AS186" s="1642"/>
      <c r="AT186" s="1642"/>
      <c r="AU186" s="1642"/>
      <c r="AV186" s="1642"/>
      <c r="AW186" s="1642"/>
      <c r="AX186" s="1642"/>
      <c r="AY186" s="1642"/>
      <c r="AZ186" s="1642"/>
      <c r="BA186" s="1642"/>
      <c r="BB186" s="1642"/>
      <c r="BC186" s="1642"/>
      <c r="BE186" s="1161"/>
      <c r="BF186" s="1637"/>
      <c r="BG186" s="1637"/>
      <c r="BH186" s="1161"/>
      <c r="BI186" s="1161"/>
      <c r="BJ186" s="1161"/>
      <c r="BK186" s="1161"/>
      <c r="BL186" s="1637"/>
      <c r="BM186" s="1161"/>
      <c r="BN186" s="1161"/>
      <c r="BO186" s="545"/>
      <c r="BP186" s="1161"/>
      <c r="BQ186" s="1161"/>
      <c r="BR186" s="1161"/>
      <c r="BS186" s="1161"/>
      <c r="BT186" s="1161"/>
      <c r="BU186" s="1633"/>
      <c r="BV186" s="567"/>
      <c r="BW186" s="567"/>
      <c r="BX186" s="567"/>
      <c r="BY186" s="567"/>
      <c r="BZ186" s="1642">
        <v>11</v>
      </c>
    </row>
    <row s="1642" customFormat="1" customHeight="1" ht="11.549999999999999">
      <c r="A187" s="988"/>
      <c r="B187" s="1637"/>
      <c r="C187" s="1637"/>
      <c r="D187" s="352"/>
      <c r="J187" s="1642"/>
      <c r="K187" s="1642"/>
      <c r="L187" s="1642"/>
      <c r="M187" s="1642"/>
      <c r="N187" s="1642"/>
      <c r="O187" s="1642"/>
      <c r="P187" s="1642"/>
      <c r="Q187" s="1642"/>
      <c r="R187" s="1642"/>
      <c r="S187" s="1642"/>
      <c r="T187" s="1642"/>
      <c r="U187" s="1642"/>
      <c r="V187" s="1642"/>
      <c r="W187" s="1642"/>
      <c r="X187" s="1642"/>
      <c r="Y187" s="1642"/>
      <c r="Z187" s="1642"/>
      <c r="AA187" s="1642"/>
      <c r="AB187" s="1642"/>
      <c r="AC187" s="1642"/>
      <c r="AD187" s="1642"/>
      <c r="AE187" s="1642"/>
      <c r="AF187" s="1642"/>
      <c r="AG187" s="1642"/>
      <c r="AH187" s="1642"/>
      <c r="AI187" s="1642"/>
      <c r="AJ187" s="1642"/>
      <c r="AK187" s="1642"/>
      <c r="AL187" s="1642"/>
      <c r="AM187" s="1642"/>
      <c r="AN187" s="1642"/>
      <c r="AO187" s="1642"/>
      <c r="AP187" s="1642"/>
      <c r="AQ187" s="1642"/>
      <c r="AR187" s="1642"/>
      <c r="AS187" s="1642"/>
      <c r="AT187" s="1642"/>
      <c r="AU187" s="1642"/>
      <c r="AV187" s="1642"/>
      <c r="AW187" s="1642"/>
      <c r="AX187" s="1642"/>
      <c r="AY187" s="1642"/>
      <c r="AZ187" s="1642"/>
      <c r="BA187" s="1642"/>
      <c r="BB187" s="1642"/>
      <c r="BC187" s="1642"/>
      <c r="BE187" s="1161"/>
      <c r="BF187" s="1637"/>
      <c r="BG187" s="1637"/>
      <c r="BH187" s="1161"/>
      <c r="BI187" s="1161"/>
      <c r="BJ187" s="1161"/>
      <c r="BK187" s="1161"/>
      <c r="BL187" s="1637"/>
      <c r="BM187" s="1161"/>
      <c r="BN187" s="1161"/>
      <c r="BO187" s="545"/>
      <c r="BP187" s="1161"/>
      <c r="BQ187" s="1161"/>
      <c r="BR187" s="1161"/>
      <c r="BS187" s="1161"/>
      <c r="BT187" s="1161"/>
      <c r="BU187" s="1633"/>
      <c r="BV187" s="567"/>
      <c r="BW187" s="567"/>
      <c r="BX187" s="567"/>
      <c r="BY187" s="567"/>
      <c r="BZ187" s="1642">
        <v>11</v>
      </c>
    </row>
    <row s="1642" customFormat="1" customHeight="1" ht="11.549999999999999">
      <c r="A188" s="988"/>
      <c r="B188" s="1637"/>
      <c r="C188" s="1637"/>
      <c r="D188" s="352"/>
      <c r="J188" s="1642"/>
      <c r="K188" s="1642"/>
      <c r="L188" s="1642"/>
      <c r="M188" s="1642"/>
      <c r="N188" s="1642"/>
      <c r="O188" s="1642"/>
      <c r="P188" s="1642"/>
      <c r="Q188" s="1642"/>
      <c r="R188" s="1642"/>
      <c r="S188" s="1642"/>
      <c r="T188" s="1642"/>
      <c r="U188" s="1642"/>
      <c r="V188" s="1642"/>
      <c r="W188" s="1642"/>
      <c r="X188" s="1642"/>
      <c r="Y188" s="1642"/>
      <c r="Z188" s="1642"/>
      <c r="AA188" s="1642"/>
      <c r="AB188" s="1642"/>
      <c r="AC188" s="1642"/>
      <c r="AD188" s="1642"/>
      <c r="AE188" s="1642"/>
      <c r="AF188" s="1642"/>
      <c r="AG188" s="1642"/>
      <c r="AH188" s="1642"/>
      <c r="AI188" s="1642"/>
      <c r="AJ188" s="1642"/>
      <c r="AK188" s="1642"/>
      <c r="AL188" s="1642"/>
      <c r="AM188" s="1642"/>
      <c r="AN188" s="1642"/>
      <c r="AO188" s="1642"/>
      <c r="AP188" s="1642"/>
      <c r="AQ188" s="1642"/>
      <c r="AR188" s="1642"/>
      <c r="AS188" s="1642"/>
      <c r="AT188" s="1642"/>
      <c r="AU188" s="1642"/>
      <c r="AV188" s="1642"/>
      <c r="AW188" s="1642"/>
      <c r="AX188" s="1642"/>
      <c r="AY188" s="1642"/>
      <c r="AZ188" s="1642"/>
      <c r="BA188" s="1642"/>
      <c r="BB188" s="1642"/>
      <c r="BC188" s="1642"/>
      <c r="BE188" s="1161"/>
      <c r="BF188" s="1637"/>
      <c r="BG188" s="1637"/>
      <c r="BH188" s="1161"/>
      <c r="BI188" s="1161"/>
      <c r="BJ188" s="1161"/>
      <c r="BK188" s="1161"/>
      <c r="BL188" s="1637"/>
      <c r="BM188" s="1161"/>
      <c r="BN188" s="1161"/>
      <c r="BO188" s="545"/>
      <c r="BP188" s="1161"/>
      <c r="BQ188" s="1161"/>
      <c r="BR188" s="1161"/>
      <c r="BS188" s="1161"/>
      <c r="BT188" s="1161"/>
      <c r="BU188" s="1633"/>
      <c r="BV188" s="567"/>
      <c r="BW188" s="567"/>
      <c r="BX188" s="567"/>
      <c r="BY188" s="567"/>
      <c r="BZ188" s="1642">
        <v>11</v>
      </c>
    </row>
    <row s="1642" customFormat="1" customHeight="1" ht="11.549999999999999">
      <c r="A189" s="988"/>
      <c r="B189" s="1637"/>
      <c r="C189" s="1637"/>
      <c r="D189" s="352"/>
      <c r="J189" s="1642"/>
      <c r="K189" s="1642"/>
      <c r="L189" s="1642"/>
      <c r="M189" s="1642"/>
      <c r="N189" s="1642"/>
      <c r="O189" s="1642"/>
      <c r="P189" s="1642"/>
      <c r="Q189" s="1642"/>
      <c r="R189" s="1642"/>
      <c r="S189" s="1642"/>
      <c r="T189" s="1642"/>
      <c r="U189" s="1642"/>
      <c r="V189" s="1642"/>
      <c r="W189" s="1642"/>
      <c r="X189" s="1642"/>
      <c r="Y189" s="1642"/>
      <c r="Z189" s="1642"/>
      <c r="AA189" s="1642"/>
      <c r="AB189" s="1642"/>
      <c r="AC189" s="1642"/>
      <c r="AD189" s="1642"/>
      <c r="AE189" s="1642"/>
      <c r="AF189" s="1642"/>
      <c r="AG189" s="1642"/>
      <c r="AH189" s="1642"/>
      <c r="AI189" s="1642"/>
      <c r="AJ189" s="1642"/>
      <c r="AK189" s="1642"/>
      <c r="AL189" s="1642"/>
      <c r="AM189" s="1642"/>
      <c r="AN189" s="1642"/>
      <c r="AO189" s="1642"/>
      <c r="AP189" s="1642"/>
      <c r="AQ189" s="1642"/>
      <c r="AR189" s="1642"/>
      <c r="AS189" s="1642"/>
      <c r="AT189" s="1642"/>
      <c r="AU189" s="1642"/>
      <c r="AV189" s="1642"/>
      <c r="AW189" s="1642"/>
      <c r="AX189" s="1642"/>
      <c r="AY189" s="1642"/>
      <c r="AZ189" s="1642"/>
      <c r="BA189" s="1642"/>
      <c r="BB189" s="1642"/>
      <c r="BC189" s="1642"/>
      <c r="BE189" s="1161"/>
      <c r="BF189" s="1637"/>
      <c r="BG189" s="1637"/>
      <c r="BH189" s="1161"/>
      <c r="BI189" s="1161"/>
      <c r="BJ189" s="1161"/>
      <c r="BK189" s="1161"/>
      <c r="BL189" s="1637"/>
      <c r="BM189" s="1161"/>
      <c r="BN189" s="1161"/>
      <c r="BO189" s="545"/>
      <c r="BP189" s="1161"/>
      <c r="BQ189" s="1161"/>
      <c r="BR189" s="1161"/>
      <c r="BS189" s="1161"/>
      <c r="BT189" s="1161"/>
      <c r="BU189" s="1633"/>
      <c r="BV189" s="567"/>
      <c r="BW189" s="567"/>
      <c r="BX189" s="567"/>
      <c r="BY189" s="567"/>
      <c r="BZ189" s="1642">
        <v>11</v>
      </c>
    </row>
    <row s="1642" customFormat="1" customHeight="1" ht="11.549999999999999">
      <c r="A190" s="988"/>
      <c r="B190" s="1637"/>
      <c r="C190" s="1637"/>
      <c r="D190" s="352"/>
      <c r="J190" s="1642"/>
      <c r="K190" s="1642"/>
      <c r="L190" s="1642"/>
      <c r="M190" s="1642"/>
      <c r="N190" s="1642"/>
      <c r="O190" s="1642"/>
      <c r="P190" s="1642"/>
      <c r="Q190" s="1642"/>
      <c r="R190" s="1642"/>
      <c r="S190" s="1642"/>
      <c r="T190" s="1642"/>
      <c r="U190" s="1642"/>
      <c r="V190" s="1642"/>
      <c r="W190" s="1642"/>
      <c r="X190" s="1642"/>
      <c r="Y190" s="1642"/>
      <c r="Z190" s="1642"/>
      <c r="AA190" s="1642"/>
      <c r="AB190" s="1642"/>
      <c r="AC190" s="1642"/>
      <c r="AD190" s="1642"/>
      <c r="AE190" s="1642"/>
      <c r="AF190" s="1642"/>
      <c r="AG190" s="1642"/>
      <c r="AH190" s="1642"/>
      <c r="AI190" s="1642"/>
      <c r="AJ190" s="1642"/>
      <c r="AK190" s="1642"/>
      <c r="AL190" s="1642"/>
      <c r="AM190" s="1642"/>
      <c r="AN190" s="1642"/>
      <c r="AO190" s="1642"/>
      <c r="AP190" s="1642"/>
      <c r="AQ190" s="1642"/>
      <c r="AR190" s="1642"/>
      <c r="AS190" s="1642"/>
      <c r="AT190" s="1642"/>
      <c r="AU190" s="1642"/>
      <c r="AV190" s="1642"/>
      <c r="AW190" s="1642"/>
      <c r="AX190" s="1642"/>
      <c r="AY190" s="1642"/>
      <c r="AZ190" s="1642"/>
      <c r="BA190" s="1642"/>
      <c r="BB190" s="1642"/>
      <c r="BC190" s="1642"/>
      <c r="BE190" s="1161"/>
      <c r="BF190" s="1637"/>
      <c r="BG190" s="1637"/>
      <c r="BH190" s="1161"/>
      <c r="BI190" s="1161"/>
      <c r="BJ190" s="1161"/>
      <c r="BK190" s="1161"/>
      <c r="BL190" s="1637"/>
      <c r="BM190" s="1161"/>
      <c r="BN190" s="1161"/>
      <c r="BO190" s="545"/>
      <c r="BP190" s="1161"/>
      <c r="BQ190" s="1161"/>
      <c r="BR190" s="1161"/>
      <c r="BS190" s="1161"/>
      <c r="BT190" s="1161"/>
      <c r="BU190" s="1633"/>
      <c r="BV190" s="567"/>
      <c r="BW190" s="567"/>
      <c r="BX190" s="567"/>
      <c r="BY190" s="567"/>
      <c r="BZ190" s="1642">
        <v>11</v>
      </c>
    </row>
    <row s="1642" customFormat="1" customHeight="1" ht="11.549999999999999">
      <c r="A191" s="988"/>
      <c r="B191" s="1637"/>
      <c r="C191" s="1637"/>
      <c r="D191" s="352"/>
      <c r="J191" s="1642"/>
      <c r="K191" s="1642"/>
      <c r="L191" s="1642"/>
      <c r="M191" s="1642"/>
      <c r="N191" s="1642"/>
      <c r="O191" s="1642"/>
      <c r="P191" s="1642"/>
      <c r="Q191" s="1642"/>
      <c r="R191" s="1642"/>
      <c r="S191" s="1642"/>
      <c r="T191" s="1642"/>
      <c r="U191" s="1642"/>
      <c r="V191" s="1642"/>
      <c r="W191" s="1642"/>
      <c r="X191" s="1642"/>
      <c r="Y191" s="1642"/>
      <c r="Z191" s="1642"/>
      <c r="AA191" s="1642"/>
      <c r="AB191" s="1642"/>
      <c r="AC191" s="1642"/>
      <c r="AD191" s="1642"/>
      <c r="AE191" s="1642"/>
      <c r="AF191" s="1642"/>
      <c r="AG191" s="1642"/>
      <c r="AH191" s="1642"/>
      <c r="AI191" s="1642"/>
      <c r="AJ191" s="1642"/>
      <c r="AK191" s="1642"/>
      <c r="AL191" s="1642"/>
      <c r="AM191" s="1642"/>
      <c r="AN191" s="1642"/>
      <c r="AO191" s="1642"/>
      <c r="AP191" s="1642"/>
      <c r="AQ191" s="1642"/>
      <c r="AR191" s="1642"/>
      <c r="AS191" s="1642"/>
      <c r="AT191" s="1642"/>
      <c r="AU191" s="1642"/>
      <c r="AV191" s="1642"/>
      <c r="AW191" s="1642"/>
      <c r="AX191" s="1642"/>
      <c r="AY191" s="1642"/>
      <c r="AZ191" s="1642"/>
      <c r="BA191" s="1642"/>
      <c r="BB191" s="1642"/>
      <c r="BC191" s="1642"/>
      <c r="BE191" s="1161"/>
      <c r="BF191" s="1637"/>
      <c r="BG191" s="1637"/>
      <c r="BH191" s="1161"/>
      <c r="BI191" s="1161"/>
      <c r="BJ191" s="1161"/>
      <c r="BK191" s="1161"/>
      <c r="BL191" s="1637"/>
      <c r="BM191" s="1161"/>
      <c r="BN191" s="1161"/>
      <c r="BO191" s="545"/>
      <c r="BP191" s="1161"/>
      <c r="BQ191" s="1161"/>
      <c r="BR191" s="1161"/>
      <c r="BS191" s="1161"/>
      <c r="BT191" s="1161"/>
      <c r="BU191" s="1633"/>
      <c r="BV191" s="567"/>
      <c r="BW191" s="567"/>
      <c r="BX191" s="567"/>
      <c r="BY191" s="567"/>
      <c r="BZ191" s="1642">
        <v>11</v>
      </c>
    </row>
    <row s="1642" customFormat="1" customHeight="1" ht="11.549999999999999">
      <c r="A192" s="988"/>
      <c r="B192" s="1637"/>
      <c r="C192" s="1637"/>
      <c r="D192" s="352"/>
      <c r="J192" s="1642"/>
      <c r="K192" s="1642"/>
      <c r="L192" s="1642"/>
      <c r="M192" s="1642"/>
      <c r="N192" s="1642"/>
      <c r="O192" s="1642"/>
      <c r="P192" s="1642"/>
      <c r="Q192" s="1642"/>
      <c r="R192" s="1642"/>
      <c r="S192" s="1642"/>
      <c r="T192" s="1642"/>
      <c r="U192" s="1642"/>
      <c r="V192" s="1642"/>
      <c r="W192" s="1642"/>
      <c r="X192" s="1642"/>
      <c r="Y192" s="1642"/>
      <c r="Z192" s="1642"/>
      <c r="AA192" s="1642"/>
      <c r="AB192" s="1642"/>
      <c r="AC192" s="1642"/>
      <c r="AD192" s="1642"/>
      <c r="AE192" s="1642"/>
      <c r="AF192" s="1642"/>
      <c r="AG192" s="1642"/>
      <c r="AH192" s="1642"/>
      <c r="AI192" s="1642"/>
      <c r="AJ192" s="1642"/>
      <c r="AK192" s="1642"/>
      <c r="AL192" s="1642"/>
      <c r="AM192" s="1642"/>
      <c r="AN192" s="1642"/>
      <c r="AO192" s="1642"/>
      <c r="AP192" s="1642"/>
      <c r="AQ192" s="1642"/>
      <c r="AR192" s="1642"/>
      <c r="AS192" s="1642"/>
      <c r="AT192" s="1642"/>
      <c r="AU192" s="1642"/>
      <c r="AV192" s="1642"/>
      <c r="AW192" s="1642"/>
      <c r="AX192" s="1642"/>
      <c r="AY192" s="1642"/>
      <c r="AZ192" s="1642"/>
      <c r="BA192" s="1642"/>
      <c r="BB192" s="1642"/>
      <c r="BC192" s="1642"/>
      <c r="BE192" s="1161"/>
      <c r="BF192" s="1637"/>
      <c r="BG192" s="1637"/>
      <c r="BH192" s="1161"/>
      <c r="BI192" s="1161"/>
      <c r="BJ192" s="1161"/>
      <c r="BK192" s="1161"/>
      <c r="BL192" s="1637"/>
      <c r="BM192" s="1161"/>
      <c r="BN192" s="1161"/>
      <c r="BO192" s="545"/>
      <c r="BP192" s="1161"/>
      <c r="BQ192" s="1161"/>
      <c r="BR192" s="1161"/>
      <c r="BS192" s="1161"/>
      <c r="BT192" s="1161"/>
      <c r="BU192" s="1633"/>
      <c r="BV192" s="567"/>
      <c r="BW192" s="567"/>
      <c r="BX192" s="567"/>
      <c r="BY192" s="567"/>
      <c r="BZ192" s="1642">
        <v>11</v>
      </c>
    </row>
    <row s="1642" customFormat="1" customHeight="1" ht="11.549999999999999">
      <c r="A193" s="988"/>
      <c r="B193" s="1637"/>
      <c r="C193" s="1637"/>
      <c r="D193" s="352"/>
      <c r="J193" s="1642"/>
      <c r="K193" s="1642"/>
      <c r="L193" s="1642"/>
      <c r="M193" s="1642"/>
      <c r="N193" s="1642"/>
      <c r="O193" s="1642"/>
      <c r="P193" s="1642"/>
      <c r="Q193" s="1642"/>
      <c r="R193" s="1642"/>
      <c r="S193" s="1642"/>
      <c r="T193" s="1642"/>
      <c r="U193" s="1642"/>
      <c r="V193" s="1642"/>
      <c r="W193" s="1642"/>
      <c r="X193" s="1642"/>
      <c r="Y193" s="1642"/>
      <c r="Z193" s="1642"/>
      <c r="AA193" s="1642"/>
      <c r="AB193" s="1642"/>
      <c r="AC193" s="1642"/>
      <c r="AD193" s="1642"/>
      <c r="AE193" s="1642"/>
      <c r="AF193" s="1642"/>
      <c r="AG193" s="1642"/>
      <c r="AH193" s="1642"/>
      <c r="AI193" s="1642"/>
      <c r="AJ193" s="1642"/>
      <c r="AK193" s="1642"/>
      <c r="AL193" s="1642"/>
      <c r="AM193" s="1642"/>
      <c r="AN193" s="1642"/>
      <c r="AO193" s="1642"/>
      <c r="AP193" s="1642"/>
      <c r="AQ193" s="1642"/>
      <c r="AR193" s="1642"/>
      <c r="AS193" s="1642"/>
      <c r="AT193" s="1642"/>
      <c r="AU193" s="1642"/>
      <c r="AV193" s="1642"/>
      <c r="AW193" s="1642"/>
      <c r="AX193" s="1642"/>
      <c r="AY193" s="1642"/>
      <c r="AZ193" s="1642"/>
      <c r="BA193" s="1642"/>
      <c r="BB193" s="1642"/>
      <c r="BC193" s="1642"/>
      <c r="BE193" s="1161"/>
      <c r="BF193" s="1637"/>
      <c r="BG193" s="1637"/>
      <c r="BH193" s="1161"/>
      <c r="BI193" s="1161"/>
      <c r="BJ193" s="1161"/>
      <c r="BK193" s="1161"/>
      <c r="BL193" s="1637"/>
      <c r="BM193" s="1161"/>
      <c r="BN193" s="1161"/>
      <c r="BO193" s="545"/>
      <c r="BP193" s="1161"/>
      <c r="BQ193" s="1161"/>
      <c r="BR193" s="1161"/>
      <c r="BS193" s="1161"/>
      <c r="BT193" s="1161"/>
      <c r="BU193" s="1633"/>
      <c r="BV193" s="567"/>
      <c r="BW193" s="567"/>
      <c r="BX193" s="567"/>
      <c r="BY193" s="567"/>
      <c r="BZ193" s="1642">
        <v>11</v>
      </c>
    </row>
    <row s="1642" customFormat="1" customHeight="1" ht="11.549999999999999">
      <c r="A194" s="988"/>
      <c r="B194" s="1637"/>
      <c r="C194" s="1637"/>
      <c r="D194" s="352"/>
      <c r="J194" s="1642"/>
      <c r="K194" s="1642"/>
      <c r="L194" s="1642"/>
      <c r="M194" s="1642"/>
      <c r="N194" s="1642"/>
      <c r="O194" s="1642"/>
      <c r="P194" s="1642"/>
      <c r="Q194" s="1642"/>
      <c r="R194" s="1642"/>
      <c r="S194" s="1642"/>
      <c r="T194" s="1642"/>
      <c r="U194" s="1642"/>
      <c r="V194" s="1642"/>
      <c r="W194" s="1642"/>
      <c r="X194" s="1642"/>
      <c r="Y194" s="1642"/>
      <c r="Z194" s="1642"/>
      <c r="AA194" s="1642"/>
      <c r="AB194" s="1642"/>
      <c r="AC194" s="1642"/>
      <c r="AD194" s="1642"/>
      <c r="AE194" s="1642"/>
      <c r="AF194" s="1642"/>
      <c r="AG194" s="1642"/>
      <c r="AH194" s="1642"/>
      <c r="AI194" s="1642"/>
      <c r="AJ194" s="1642"/>
      <c r="AK194" s="1642"/>
      <c r="AL194" s="1642"/>
      <c r="AM194" s="1642"/>
      <c r="AN194" s="1642"/>
      <c r="AO194" s="1642"/>
      <c r="AP194" s="1642"/>
      <c r="AQ194" s="1642"/>
      <c r="AR194" s="1642"/>
      <c r="AS194" s="1642"/>
      <c r="AT194" s="1642"/>
      <c r="AU194" s="1642"/>
      <c r="AV194" s="1642"/>
      <c r="AW194" s="1642"/>
      <c r="AX194" s="1642"/>
      <c r="AY194" s="1642"/>
      <c r="AZ194" s="1642"/>
      <c r="BA194" s="1642"/>
      <c r="BB194" s="1642"/>
      <c r="BC194" s="1642"/>
      <c r="BE194" s="1161"/>
      <c r="BF194" s="1637"/>
      <c r="BG194" s="1637"/>
      <c r="BH194" s="1161"/>
      <c r="BI194" s="1161"/>
      <c r="BJ194" s="1161"/>
      <c r="BK194" s="1161"/>
      <c r="BL194" s="1637"/>
      <c r="BM194" s="1161"/>
      <c r="BN194" s="1161"/>
      <c r="BO194" s="545"/>
      <c r="BP194" s="1161"/>
      <c r="BQ194" s="1161"/>
      <c r="BR194" s="1161"/>
      <c r="BS194" s="1161"/>
      <c r="BT194" s="1161"/>
      <c r="BU194" s="1633"/>
      <c r="BV194" s="567"/>
      <c r="BW194" s="567"/>
      <c r="BX194" s="567"/>
      <c r="BY194" s="567"/>
      <c r="BZ194" s="1642">
        <v>11</v>
      </c>
    </row>
    <row s="1642" customFormat="1" customHeight="1" ht="11.549999999999999">
      <c r="A195" s="988"/>
      <c r="B195" s="1637"/>
      <c r="C195" s="1637"/>
      <c r="D195" s="352"/>
      <c r="J195" s="1642"/>
      <c r="K195" s="1642"/>
      <c r="L195" s="1642"/>
      <c r="M195" s="1642"/>
      <c r="N195" s="1642"/>
      <c r="O195" s="1642"/>
      <c r="P195" s="1642"/>
      <c r="Q195" s="1642"/>
      <c r="R195" s="1642"/>
      <c r="S195" s="1642"/>
      <c r="T195" s="1642"/>
      <c r="U195" s="1642"/>
      <c r="V195" s="1642"/>
      <c r="W195" s="1642"/>
      <c r="X195" s="1642"/>
      <c r="Y195" s="1642"/>
      <c r="Z195" s="1642"/>
      <c r="AA195" s="1642"/>
      <c r="AB195" s="1642"/>
      <c r="AC195" s="1642"/>
      <c r="AD195" s="1642"/>
      <c r="AE195" s="1642"/>
      <c r="AF195" s="1642"/>
      <c r="AG195" s="1642"/>
      <c r="AH195" s="1642"/>
      <c r="AI195" s="1642"/>
      <c r="AJ195" s="1642"/>
      <c r="AK195" s="1642"/>
      <c r="AL195" s="1642"/>
      <c r="AM195" s="1642"/>
      <c r="AN195" s="1642"/>
      <c r="AO195" s="1642"/>
      <c r="AP195" s="1642"/>
      <c r="AQ195" s="1642"/>
      <c r="AR195" s="1642"/>
      <c r="AS195" s="1642"/>
      <c r="AT195" s="1642"/>
      <c r="AU195" s="1642"/>
      <c r="AV195" s="1642"/>
      <c r="AW195" s="1642"/>
      <c r="AX195" s="1642"/>
      <c r="AY195" s="1642"/>
      <c r="AZ195" s="1642"/>
      <c r="BA195" s="1642"/>
      <c r="BB195" s="1642"/>
      <c r="BC195" s="1642"/>
      <c r="BE195" s="1161"/>
      <c r="BF195" s="1637"/>
      <c r="BG195" s="1637"/>
      <c r="BH195" s="1161"/>
      <c r="BI195" s="1161"/>
      <c r="BJ195" s="1161"/>
      <c r="BK195" s="1161"/>
      <c r="BL195" s="1637"/>
      <c r="BM195" s="1161"/>
      <c r="BN195" s="1161"/>
      <c r="BO195" s="545"/>
      <c r="BP195" s="1161"/>
      <c r="BQ195" s="1161"/>
      <c r="BR195" s="1161"/>
      <c r="BS195" s="1161"/>
      <c r="BT195" s="1161"/>
      <c r="BU195" s="1633"/>
      <c r="BV195" s="567"/>
      <c r="BW195" s="567"/>
      <c r="BX195" s="567"/>
      <c r="BY195" s="567"/>
      <c r="BZ195" s="1642">
        <v>11</v>
      </c>
    </row>
    <row s="1642" customFormat="1" customHeight="1" ht="11.549999999999999">
      <c r="A196" s="988"/>
      <c r="B196" s="1637"/>
      <c r="C196" s="1637"/>
      <c r="D196" s="352"/>
      <c r="J196" s="1642"/>
      <c r="K196" s="1642"/>
      <c r="L196" s="1642"/>
      <c r="M196" s="1642"/>
      <c r="N196" s="1642"/>
      <c r="O196" s="1642"/>
      <c r="P196" s="1642"/>
      <c r="Q196" s="1642"/>
      <c r="R196" s="1642"/>
      <c r="S196" s="1642"/>
      <c r="T196" s="1642"/>
      <c r="U196" s="1642"/>
      <c r="V196" s="1642"/>
      <c r="W196" s="1642"/>
      <c r="X196" s="1642"/>
      <c r="Y196" s="1642"/>
      <c r="Z196" s="1642"/>
      <c r="AA196" s="1642"/>
      <c r="AB196" s="1642"/>
      <c r="AC196" s="1642"/>
      <c r="AD196" s="1642"/>
      <c r="AE196" s="1642"/>
      <c r="AF196" s="1642"/>
      <c r="AG196" s="1642"/>
      <c r="AH196" s="1642"/>
      <c r="AI196" s="1642"/>
      <c r="AJ196" s="1642"/>
      <c r="AK196" s="1642"/>
      <c r="AL196" s="1642"/>
      <c r="AM196" s="1642"/>
      <c r="AN196" s="1642"/>
      <c r="AO196" s="1642"/>
      <c r="AP196" s="1642"/>
      <c r="AQ196" s="1642"/>
      <c r="AR196" s="1642"/>
      <c r="AS196" s="1642"/>
      <c r="AT196" s="1642"/>
      <c r="AU196" s="1642"/>
      <c r="AV196" s="1642"/>
      <c r="AW196" s="1642"/>
      <c r="AX196" s="1642"/>
      <c r="AY196" s="1642"/>
      <c r="AZ196" s="1642"/>
      <c r="BA196" s="1642"/>
      <c r="BB196" s="1642"/>
      <c r="BC196" s="1642"/>
      <c r="BE196" s="1161"/>
      <c r="BF196" s="1637"/>
      <c r="BG196" s="1637"/>
      <c r="BH196" s="1161"/>
      <c r="BI196" s="1161"/>
      <c r="BJ196" s="1161"/>
      <c r="BK196" s="1161"/>
      <c r="BL196" s="1637"/>
      <c r="BM196" s="1161"/>
      <c r="BN196" s="1161"/>
      <c r="BO196" s="545"/>
      <c r="BP196" s="1161"/>
      <c r="BQ196" s="1161"/>
      <c r="BR196" s="1161"/>
      <c r="BS196" s="1161"/>
      <c r="BT196" s="1161"/>
      <c r="BU196" s="1633"/>
      <c r="BV196" s="567"/>
      <c r="BW196" s="567"/>
      <c r="BX196" s="567"/>
      <c r="BY196" s="567"/>
      <c r="BZ196" s="1642">
        <v>11</v>
      </c>
    </row>
    <row s="1642" customFormat="1" customHeight="1" ht="11.549999999999999">
      <c r="A197" s="988"/>
      <c r="B197" s="1637"/>
      <c r="C197" s="1637"/>
      <c r="D197" s="352"/>
      <c r="J197" s="1642"/>
      <c r="K197" s="1642"/>
      <c r="L197" s="1642"/>
      <c r="M197" s="1642"/>
      <c r="N197" s="1642"/>
      <c r="O197" s="1642"/>
      <c r="P197" s="1642"/>
      <c r="Q197" s="1642"/>
      <c r="R197" s="1642"/>
      <c r="S197" s="1642"/>
      <c r="T197" s="1642"/>
      <c r="U197" s="1642"/>
      <c r="V197" s="1642"/>
      <c r="W197" s="1642"/>
      <c r="X197" s="1642"/>
      <c r="Y197" s="1642"/>
      <c r="Z197" s="1642"/>
      <c r="AA197" s="1642"/>
      <c r="AB197" s="1642"/>
      <c r="AC197" s="1642"/>
      <c r="AD197" s="1642"/>
      <c r="AE197" s="1642"/>
      <c r="AF197" s="1642"/>
      <c r="AG197" s="1642"/>
      <c r="AH197" s="1642"/>
      <c r="AI197" s="1642"/>
      <c r="AJ197" s="1642"/>
      <c r="AK197" s="1642"/>
      <c r="AL197" s="1642"/>
      <c r="AM197" s="1642"/>
      <c r="AN197" s="1642"/>
      <c r="AO197" s="1642"/>
      <c r="AP197" s="1642"/>
      <c r="AQ197" s="1642"/>
      <c r="AR197" s="1642"/>
      <c r="AS197" s="1642"/>
      <c r="AT197" s="1642"/>
      <c r="AU197" s="1642"/>
      <c r="AV197" s="1642"/>
      <c r="AW197" s="1642"/>
      <c r="AX197" s="1642"/>
      <c r="AY197" s="1642"/>
      <c r="AZ197" s="1642"/>
      <c r="BA197" s="1642"/>
      <c r="BB197" s="1642"/>
      <c r="BC197" s="1642"/>
      <c r="BE197" s="1161"/>
      <c r="BF197" s="1637"/>
      <c r="BG197" s="1637"/>
      <c r="BH197" s="1161"/>
      <c r="BI197" s="1161"/>
      <c r="BJ197" s="1161"/>
      <c r="BK197" s="1161"/>
      <c r="BL197" s="1637"/>
      <c r="BM197" s="1161"/>
      <c r="BN197" s="1161"/>
      <c r="BO197" s="545"/>
      <c r="BP197" s="1161"/>
      <c r="BQ197" s="1161"/>
      <c r="BR197" s="1161"/>
      <c r="BS197" s="1161"/>
      <c r="BT197" s="1161"/>
      <c r="BU197" s="1633"/>
      <c r="BV197" s="567"/>
      <c r="BW197" s="567"/>
      <c r="BX197" s="567"/>
      <c r="BY197" s="567"/>
      <c r="BZ197" s="1642">
        <v>11</v>
      </c>
    </row>
    <row s="1642" customFormat="1" customHeight="1" ht="11.549999999999999">
      <c r="A198" s="988"/>
      <c r="B198" s="1637"/>
      <c r="C198" s="1637"/>
      <c r="D198" s="352"/>
      <c r="J198" s="1642"/>
      <c r="K198" s="1642"/>
      <c r="L198" s="1642"/>
      <c r="M198" s="1642"/>
      <c r="N198" s="1642"/>
      <c r="O198" s="1642"/>
      <c r="P198" s="1642"/>
      <c r="Q198" s="1642"/>
      <c r="R198" s="1642"/>
      <c r="S198" s="1642"/>
      <c r="T198" s="1642"/>
      <c r="U198" s="1642"/>
      <c r="V198" s="1642"/>
      <c r="W198" s="1642"/>
      <c r="X198" s="1642"/>
      <c r="Y198" s="1642"/>
      <c r="Z198" s="1642"/>
      <c r="AA198" s="1642"/>
      <c r="AB198" s="1642"/>
      <c r="AC198" s="1642"/>
      <c r="AD198" s="1642"/>
      <c r="AE198" s="1642"/>
      <c r="AF198" s="1642"/>
      <c r="AG198" s="1642"/>
      <c r="AH198" s="1642"/>
      <c r="AI198" s="1642"/>
      <c r="AJ198" s="1642"/>
      <c r="AK198" s="1642"/>
      <c r="AL198" s="1642"/>
      <c r="AM198" s="1642"/>
      <c r="AN198" s="1642"/>
      <c r="AO198" s="1642"/>
      <c r="AP198" s="1642"/>
      <c r="AQ198" s="1642"/>
      <c r="AR198" s="1642"/>
      <c r="AS198" s="1642"/>
      <c r="AT198" s="1642"/>
      <c r="AU198" s="1642"/>
      <c r="AV198" s="1642"/>
      <c r="AW198" s="1642"/>
      <c r="AX198" s="1642"/>
      <c r="AY198" s="1642"/>
      <c r="AZ198" s="1642"/>
      <c r="BA198" s="1642"/>
      <c r="BB198" s="1642"/>
      <c r="BC198" s="1642"/>
      <c r="BE198" s="1161"/>
      <c r="BF198" s="1637"/>
      <c r="BG198" s="1637"/>
      <c r="BH198" s="1161"/>
      <c r="BI198" s="1161"/>
      <c r="BJ198" s="1161"/>
      <c r="BK198" s="1161"/>
      <c r="BL198" s="1637"/>
      <c r="BM198" s="1161"/>
      <c r="BN198" s="1161"/>
      <c r="BO198" s="545"/>
      <c r="BP198" s="1161"/>
      <c r="BQ198" s="1161"/>
      <c r="BR198" s="1161"/>
      <c r="BS198" s="1161"/>
      <c r="BT198" s="1161"/>
      <c r="BU198" s="1633"/>
      <c r="BV198" s="567"/>
      <c r="BW198" s="567"/>
      <c r="BX198" s="567"/>
      <c r="BY198" s="567"/>
      <c r="BZ198" s="1642">
        <v>11</v>
      </c>
    </row>
    <row s="1642" customFormat="1" customHeight="1" ht="11.549999999999999">
      <c r="A199" s="988"/>
      <c r="B199" s="1637"/>
      <c r="C199" s="1637"/>
      <c r="D199" s="35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1642"/>
      <c r="AD199" s="1642"/>
      <c r="AE199" s="1642"/>
      <c r="AF199" s="1642"/>
      <c r="AG199" s="1642"/>
      <c r="AH199" s="1642"/>
      <c r="AI199" s="1642"/>
      <c r="AJ199" s="1642"/>
      <c r="AK199" s="1642"/>
      <c r="AL199" s="1642"/>
      <c r="AM199" s="1642"/>
      <c r="AN199" s="1642"/>
      <c r="AO199" s="1642"/>
      <c r="AP199" s="1642"/>
      <c r="AQ199" s="1642"/>
      <c r="AR199" s="1642"/>
      <c r="AS199" s="1642"/>
      <c r="AT199" s="1642"/>
      <c r="AU199" s="1642"/>
      <c r="AV199" s="1642"/>
      <c r="AW199" s="1642"/>
      <c r="AX199" s="1642"/>
      <c r="AY199" s="1642"/>
      <c r="AZ199" s="1642"/>
      <c r="BA199" s="1642"/>
      <c r="BB199" s="1642"/>
      <c r="BC199" s="1642"/>
      <c r="BE199" s="1161"/>
      <c r="BF199" s="1637"/>
      <c r="BG199" s="1637"/>
      <c r="BH199" s="1161"/>
      <c r="BI199" s="1161"/>
      <c r="BJ199" s="1161"/>
      <c r="BK199" s="1161"/>
      <c r="BL199" s="1637"/>
      <c r="BM199" s="1161"/>
      <c r="BN199" s="1161"/>
      <c r="BO199" s="545"/>
      <c r="BP199" s="1161"/>
      <c r="BQ199" s="1161"/>
      <c r="BR199" s="1161"/>
      <c r="BS199" s="1161"/>
      <c r="BT199" s="1161"/>
      <c r="BU199" s="1633"/>
      <c r="BV199" s="567"/>
      <c r="BW199" s="567"/>
      <c r="BX199" s="567"/>
      <c r="BY199" s="567"/>
      <c r="BZ199" s="1642">
        <v>11</v>
      </c>
    </row>
    <row s="1642" customFormat="1" customHeight="1" ht="11.549999999999999">
      <c r="A200" s="988"/>
      <c r="B200" s="1637"/>
      <c r="C200" s="1637"/>
      <c r="D200" s="352"/>
      <c r="J200" s="1642"/>
      <c r="K200" s="1642"/>
      <c r="L200" s="1642"/>
      <c r="M200" s="1642"/>
      <c r="N200" s="1642"/>
      <c r="O200" s="1642"/>
      <c r="P200" s="1642"/>
      <c r="Q200" s="1642"/>
      <c r="R200" s="1642"/>
      <c r="S200" s="1642"/>
      <c r="T200" s="1642"/>
      <c r="U200" s="1642"/>
      <c r="V200" s="1642"/>
      <c r="W200" s="1642"/>
      <c r="X200" s="1642"/>
      <c r="Y200" s="1642"/>
      <c r="Z200" s="1642"/>
      <c r="AA200" s="1642"/>
      <c r="AB200" s="1642"/>
      <c r="AC200" s="1642"/>
      <c r="AD200" s="1642"/>
      <c r="AE200" s="1642"/>
      <c r="AF200" s="1642"/>
      <c r="AG200" s="1642"/>
      <c r="AH200" s="1642"/>
      <c r="AI200" s="1642"/>
      <c r="AJ200" s="1642"/>
      <c r="AK200" s="1642"/>
      <c r="AL200" s="1642"/>
      <c r="AM200" s="1642"/>
      <c r="AN200" s="1642"/>
      <c r="AO200" s="1642"/>
      <c r="AP200" s="1642"/>
      <c r="AQ200" s="1642"/>
      <c r="AR200" s="1642"/>
      <c r="AS200" s="1642"/>
      <c r="AT200" s="1642"/>
      <c r="AU200" s="1642"/>
      <c r="AV200" s="1642"/>
      <c r="AW200" s="1642"/>
      <c r="AX200" s="1642"/>
      <c r="AY200" s="1642"/>
      <c r="AZ200" s="1642"/>
      <c r="BA200" s="1642"/>
      <c r="BB200" s="1642"/>
      <c r="BC200" s="1642"/>
      <c r="BE200" s="1161"/>
      <c r="BF200" s="1637"/>
      <c r="BG200" s="1637"/>
      <c r="BH200" s="1161"/>
      <c r="BI200" s="1161"/>
      <c r="BJ200" s="1161"/>
      <c r="BK200" s="1161"/>
      <c r="BL200" s="1637"/>
      <c r="BM200" s="1161"/>
      <c r="BN200" s="1161"/>
      <c r="BO200" s="545"/>
      <c r="BP200" s="1161"/>
      <c r="BQ200" s="1161"/>
      <c r="BR200" s="1161"/>
      <c r="BS200" s="1161"/>
      <c r="BT200" s="1161"/>
      <c r="BU200" s="1633"/>
      <c r="BV200" s="567"/>
      <c r="BW200" s="567"/>
      <c r="BX200" s="567"/>
      <c r="BY200" s="567"/>
      <c r="BZ200" s="1642">
        <v>11</v>
      </c>
    </row>
    <row s="1642" customFormat="1" customHeight="1" ht="11.549999999999999">
      <c r="A201" s="988"/>
      <c r="B201" s="1637"/>
      <c r="C201" s="1637"/>
      <c r="D201" s="352"/>
      <c r="J201" s="1642"/>
      <c r="K201" s="1642"/>
      <c r="L201" s="1642"/>
      <c r="M201" s="1642"/>
      <c r="N201" s="1642"/>
      <c r="O201" s="1642"/>
      <c r="P201" s="1642"/>
      <c r="Q201" s="1642"/>
      <c r="R201" s="1642"/>
      <c r="S201" s="1642"/>
      <c r="T201" s="1642"/>
      <c r="U201" s="1642"/>
      <c r="V201" s="1642"/>
      <c r="W201" s="1642"/>
      <c r="X201" s="1642"/>
      <c r="Y201" s="1642"/>
      <c r="Z201" s="1642"/>
      <c r="AA201" s="1642"/>
      <c r="AB201" s="1642"/>
      <c r="AC201" s="1642"/>
      <c r="AD201" s="1642"/>
      <c r="AE201" s="1642"/>
      <c r="AF201" s="1642"/>
      <c r="AG201" s="1642"/>
      <c r="AH201" s="1642"/>
      <c r="AI201" s="1642"/>
      <c r="AJ201" s="1642"/>
      <c r="AK201" s="1642"/>
      <c r="AL201" s="1642"/>
      <c r="AM201" s="1642"/>
      <c r="AN201" s="1642"/>
      <c r="AO201" s="1642"/>
      <c r="AP201" s="1642"/>
      <c r="AQ201" s="1642"/>
      <c r="AR201" s="1642"/>
      <c r="AS201" s="1642"/>
      <c r="AT201" s="1642"/>
      <c r="AU201" s="1642"/>
      <c r="AV201" s="1642"/>
      <c r="AW201" s="1642"/>
      <c r="AX201" s="1642"/>
      <c r="AY201" s="1642"/>
      <c r="AZ201" s="1642"/>
      <c r="BA201" s="1642"/>
      <c r="BB201" s="1642"/>
      <c r="BC201" s="1642"/>
      <c r="BE201" s="1161"/>
      <c r="BF201" s="1637"/>
      <c r="BG201" s="1637"/>
      <c r="BH201" s="1161"/>
      <c r="BI201" s="1161"/>
      <c r="BJ201" s="1161"/>
      <c r="BK201" s="1161"/>
      <c r="BL201" s="1637"/>
      <c r="BM201" s="1161"/>
      <c r="BN201" s="1161"/>
      <c r="BO201" s="545"/>
      <c r="BP201" s="1161"/>
      <c r="BQ201" s="1161"/>
      <c r="BR201" s="1161"/>
      <c r="BS201" s="1161"/>
      <c r="BT201" s="1161"/>
      <c r="BU201" s="1633"/>
      <c r="BV201" s="567"/>
      <c r="BW201" s="567"/>
      <c r="BX201" s="567"/>
      <c r="BY201" s="567"/>
      <c r="BZ201" s="1642">
        <v>11</v>
      </c>
    </row>
    <row s="1642" customFormat="1" customHeight="1" ht="11.549999999999999">
      <c r="A202" s="988"/>
      <c r="B202" s="1637"/>
      <c r="C202" s="1637"/>
      <c r="D202" s="352"/>
      <c r="J202" s="1642"/>
      <c r="K202" s="1642"/>
      <c r="L202" s="1642"/>
      <c r="M202" s="1642"/>
      <c r="N202" s="1642"/>
      <c r="O202" s="1642"/>
      <c r="P202" s="1642"/>
      <c r="Q202" s="1642"/>
      <c r="R202" s="1642"/>
      <c r="S202" s="1642"/>
      <c r="T202" s="1642"/>
      <c r="U202" s="1642"/>
      <c r="V202" s="1642"/>
      <c r="W202" s="1642"/>
      <c r="X202" s="1642"/>
      <c r="Y202" s="1642"/>
      <c r="Z202" s="1642"/>
      <c r="AA202" s="1642"/>
      <c r="AB202" s="1642"/>
      <c r="AC202" s="1642"/>
      <c r="AD202" s="1642"/>
      <c r="AE202" s="1642"/>
      <c r="AF202" s="1642"/>
      <c r="AG202" s="1642"/>
      <c r="AH202" s="1642"/>
      <c r="AI202" s="1642"/>
      <c r="AJ202" s="1642"/>
      <c r="AK202" s="1642"/>
      <c r="AL202" s="1642"/>
      <c r="AM202" s="1642"/>
      <c r="AN202" s="1642"/>
      <c r="AO202" s="1642"/>
      <c r="AP202" s="1642"/>
      <c r="AQ202" s="1642"/>
      <c r="AR202" s="1642"/>
      <c r="AS202" s="1642"/>
      <c r="AT202" s="1642"/>
      <c r="AU202" s="1642"/>
      <c r="AV202" s="1642"/>
      <c r="AW202" s="1642"/>
      <c r="AX202" s="1642"/>
      <c r="AY202" s="1642"/>
      <c r="AZ202" s="1642"/>
      <c r="BA202" s="1642"/>
      <c r="BB202" s="1642"/>
      <c r="BC202" s="1642"/>
      <c r="BE202" s="1161"/>
      <c r="BF202" s="1637"/>
      <c r="BG202" s="1637"/>
      <c r="BH202" s="1161"/>
      <c r="BI202" s="1161"/>
      <c r="BJ202" s="1161"/>
      <c r="BK202" s="1161"/>
      <c r="BL202" s="1637"/>
      <c r="BM202" s="1161"/>
      <c r="BN202" s="1161"/>
      <c r="BO202" s="545"/>
      <c r="BP202" s="1161"/>
      <c r="BQ202" s="1161"/>
      <c r="BR202" s="1161"/>
      <c r="BS202" s="1161"/>
      <c r="BT202" s="1161"/>
      <c r="BU202" s="1633"/>
      <c r="BV202" s="567"/>
      <c r="BW202" s="567"/>
      <c r="BX202" s="567"/>
      <c r="BY202" s="567"/>
      <c r="BZ202" s="1642">
        <v>11</v>
      </c>
    </row>
    <row s="1642" customFormat="1" customHeight="1" ht="11.549999999999999">
      <c r="A203" s="988"/>
      <c r="B203" s="1637"/>
      <c r="C203" s="1637"/>
      <c r="D203" s="352"/>
      <c r="J203" s="1642"/>
      <c r="K203" s="1642"/>
      <c r="L203" s="1642"/>
      <c r="M203" s="1642"/>
      <c r="N203" s="1642"/>
      <c r="O203" s="1642"/>
      <c r="P203" s="1642"/>
      <c r="Q203" s="1642"/>
      <c r="R203" s="1642"/>
      <c r="S203" s="1642"/>
      <c r="T203" s="1642"/>
      <c r="U203" s="1642"/>
      <c r="V203" s="1642"/>
      <c r="W203" s="1642"/>
      <c r="X203" s="1642"/>
      <c r="Y203" s="1642"/>
      <c r="Z203" s="1642"/>
      <c r="AA203" s="1642"/>
      <c r="AB203" s="1642"/>
      <c r="AC203" s="1642"/>
      <c r="AD203" s="1642"/>
      <c r="AE203" s="1642"/>
      <c r="AF203" s="1642"/>
      <c r="AG203" s="1642"/>
      <c r="AH203" s="1642"/>
      <c r="AI203" s="1642"/>
      <c r="AJ203" s="1642"/>
      <c r="AK203" s="1642"/>
      <c r="AL203" s="1642"/>
      <c r="AM203" s="1642"/>
      <c r="AN203" s="1642"/>
      <c r="AO203" s="1642"/>
      <c r="AP203" s="1642"/>
      <c r="AQ203" s="1642"/>
      <c r="AR203" s="1642"/>
      <c r="AS203" s="1642"/>
      <c r="AT203" s="1642"/>
      <c r="AU203" s="1642"/>
      <c r="AV203" s="1642"/>
      <c r="AW203" s="1642"/>
      <c r="AX203" s="1642"/>
      <c r="AY203" s="1642"/>
      <c r="AZ203" s="1642"/>
      <c r="BA203" s="1642"/>
      <c r="BB203" s="1642"/>
      <c r="BC203" s="1642"/>
      <c r="BE203" s="1161"/>
      <c r="BF203" s="1637"/>
      <c r="BG203" s="1637"/>
      <c r="BH203" s="1161"/>
      <c r="BI203" s="1161"/>
      <c r="BJ203" s="1161"/>
      <c r="BK203" s="1161"/>
      <c r="BL203" s="1637"/>
      <c r="BM203" s="1161"/>
      <c r="BN203" s="1161"/>
      <c r="BO203" s="545"/>
      <c r="BP203" s="1161"/>
      <c r="BQ203" s="1161"/>
      <c r="BR203" s="1161"/>
      <c r="BS203" s="1161"/>
      <c r="BT203" s="1161"/>
      <c r="BU203" s="1633"/>
      <c r="BV203" s="567"/>
      <c r="BW203" s="567"/>
      <c r="BX203" s="567"/>
      <c r="BY203" s="567"/>
      <c r="BZ203" s="1642">
        <v>11</v>
      </c>
    </row>
    <row s="1642" customFormat="1" customHeight="1" ht="11.549999999999999">
      <c r="A204" s="988"/>
      <c r="B204" s="1637"/>
      <c r="C204" s="1637"/>
      <c r="D204" s="352"/>
      <c r="J204" s="1642"/>
      <c r="K204" s="1642"/>
      <c r="L204" s="1642"/>
      <c r="M204" s="1642"/>
      <c r="N204" s="1642"/>
      <c r="O204" s="1642"/>
      <c r="P204" s="1642"/>
      <c r="Q204" s="1642"/>
      <c r="R204" s="1642"/>
      <c r="S204" s="1642"/>
      <c r="T204" s="1642"/>
      <c r="U204" s="1642"/>
      <c r="V204" s="1642"/>
      <c r="W204" s="1642"/>
      <c r="X204" s="1642"/>
      <c r="Y204" s="1642"/>
      <c r="Z204" s="1642"/>
      <c r="AA204" s="1642"/>
      <c r="AB204" s="1642"/>
      <c r="AC204" s="1642"/>
      <c r="AD204" s="1642"/>
      <c r="AE204" s="1642"/>
      <c r="AF204" s="1642"/>
      <c r="AG204" s="1642"/>
      <c r="AH204" s="1642"/>
      <c r="AI204" s="1642"/>
      <c r="AJ204" s="1642"/>
      <c r="AK204" s="1642"/>
      <c r="AL204" s="1642"/>
      <c r="AM204" s="1642"/>
      <c r="AN204" s="1642"/>
      <c r="AO204" s="1642"/>
      <c r="AP204" s="1642"/>
      <c r="AQ204" s="1642"/>
      <c r="AR204" s="1642"/>
      <c r="AS204" s="1642"/>
      <c r="AT204" s="1642"/>
      <c r="AU204" s="1642"/>
      <c r="AV204" s="1642"/>
      <c r="AW204" s="1642"/>
      <c r="AX204" s="1642"/>
      <c r="AY204" s="1642"/>
      <c r="AZ204" s="1642"/>
      <c r="BA204" s="1642"/>
      <c r="BB204" s="1642"/>
      <c r="BC204" s="1642"/>
      <c r="BE204" s="1161"/>
      <c r="BF204" s="1637"/>
      <c r="BG204" s="1637"/>
      <c r="BH204" s="1161"/>
      <c r="BI204" s="1161"/>
      <c r="BJ204" s="1161"/>
      <c r="BK204" s="1161"/>
      <c r="BL204" s="1637"/>
      <c r="BM204" s="1161"/>
      <c r="BN204" s="1161"/>
      <c r="BO204" s="545"/>
      <c r="BP204" s="1161"/>
      <c r="BQ204" s="1161"/>
      <c r="BR204" s="1161"/>
      <c r="BS204" s="1161"/>
      <c r="BT204" s="1161"/>
      <c r="BU204" s="1633"/>
      <c r="BV204" s="567"/>
      <c r="BW204" s="567"/>
      <c r="BX204" s="567"/>
      <c r="BY204" s="567"/>
      <c r="BZ204" s="1642">
        <v>11</v>
      </c>
    </row>
    <row s="1642" customFormat="1" customHeight="1" ht="11.549999999999999">
      <c r="A205" s="988"/>
      <c r="B205" s="1637"/>
      <c r="C205" s="1637"/>
      <c r="D205" s="352"/>
      <c r="J205" s="1642"/>
      <c r="K205" s="1642"/>
      <c r="L205" s="1642"/>
      <c r="M205" s="1642"/>
      <c r="N205" s="1642"/>
      <c r="O205" s="1642"/>
      <c r="P205" s="1642"/>
      <c r="Q205" s="1642"/>
      <c r="R205" s="1642"/>
      <c r="S205" s="1642"/>
      <c r="T205" s="1642"/>
      <c r="U205" s="1642"/>
      <c r="V205" s="1642"/>
      <c r="W205" s="1642"/>
      <c r="X205" s="1642"/>
      <c r="Y205" s="1642"/>
      <c r="Z205" s="1642"/>
      <c r="AA205" s="1642"/>
      <c r="AB205" s="1642"/>
      <c r="AC205" s="1642"/>
      <c r="AD205" s="1642"/>
      <c r="AE205" s="1642"/>
      <c r="AF205" s="1642"/>
      <c r="AG205" s="1642"/>
      <c r="AH205" s="1642"/>
      <c r="AI205" s="1642"/>
      <c r="AJ205" s="1642"/>
      <c r="AK205" s="1642"/>
      <c r="AL205" s="1642"/>
      <c r="AM205" s="1642"/>
      <c r="AN205" s="1642"/>
      <c r="AO205" s="1642"/>
      <c r="AP205" s="1642"/>
      <c r="AQ205" s="1642"/>
      <c r="AR205" s="1642"/>
      <c r="AS205" s="1642"/>
      <c r="AT205" s="1642"/>
      <c r="AU205" s="1642"/>
      <c r="AV205" s="1642"/>
      <c r="AW205" s="1642"/>
      <c r="AX205" s="1642"/>
      <c r="AY205" s="1642"/>
      <c r="AZ205" s="1642"/>
      <c r="BA205" s="1642"/>
      <c r="BB205" s="1642"/>
      <c r="BC205" s="1642"/>
      <c r="BE205" s="1161"/>
      <c r="BF205" s="1637"/>
      <c r="BG205" s="1637"/>
      <c r="BH205" s="1161"/>
      <c r="BI205" s="1161"/>
      <c r="BJ205" s="1161"/>
      <c r="BK205" s="1161"/>
      <c r="BL205" s="1637"/>
      <c r="BM205" s="1161"/>
      <c r="BN205" s="1161"/>
      <c r="BO205" s="545"/>
      <c r="BP205" s="1161"/>
      <c r="BQ205" s="1161"/>
      <c r="BR205" s="1161"/>
      <c r="BS205" s="1161"/>
      <c r="BT205" s="1161"/>
      <c r="BU205" s="1633"/>
      <c r="BV205" s="567"/>
      <c r="BW205" s="567"/>
      <c r="BX205" s="567"/>
      <c r="BY205" s="567"/>
      <c r="BZ205" s="1642">
        <v>11</v>
      </c>
    </row>
    <row s="1642" customFormat="1" customHeight="1" ht="11.549999999999999">
      <c r="A206" s="988"/>
      <c r="B206" s="1637"/>
      <c r="C206" s="1637"/>
      <c r="D206" s="352"/>
      <c r="J206" s="1642"/>
      <c r="K206" s="1642"/>
      <c r="L206" s="1642"/>
      <c r="M206" s="1642"/>
      <c r="N206" s="1642"/>
      <c r="O206" s="1642"/>
      <c r="P206" s="1642"/>
      <c r="Q206" s="1642"/>
      <c r="R206" s="1642"/>
      <c r="S206" s="1642"/>
      <c r="T206" s="1642"/>
      <c r="U206" s="1642"/>
      <c r="V206" s="1642"/>
      <c r="W206" s="1642"/>
      <c r="X206" s="1642"/>
      <c r="Y206" s="1642"/>
      <c r="Z206" s="1642"/>
      <c r="AA206" s="1642"/>
      <c r="AB206" s="1642"/>
      <c r="AC206" s="1642"/>
      <c r="AD206" s="1642"/>
      <c r="AE206" s="1642"/>
      <c r="AF206" s="1642"/>
      <c r="AG206" s="1642"/>
      <c r="AH206" s="1642"/>
      <c r="AI206" s="1642"/>
      <c r="AJ206" s="1642"/>
      <c r="AK206" s="1642"/>
      <c r="AL206" s="1642"/>
      <c r="AM206" s="1642"/>
      <c r="AN206" s="1642"/>
      <c r="AO206" s="1642"/>
      <c r="AP206" s="1642"/>
      <c r="AQ206" s="1642"/>
      <c r="AR206" s="1642"/>
      <c r="AS206" s="1642"/>
      <c r="AT206" s="1642"/>
      <c r="AU206" s="1642"/>
      <c r="AV206" s="1642"/>
      <c r="AW206" s="1642"/>
      <c r="AX206" s="1642"/>
      <c r="AY206" s="1642"/>
      <c r="AZ206" s="1642"/>
      <c r="BA206" s="1642"/>
      <c r="BB206" s="1642"/>
      <c r="BC206" s="1642"/>
      <c r="BE206" s="1161"/>
      <c r="BF206" s="1637"/>
      <c r="BG206" s="1637"/>
      <c r="BH206" s="1161"/>
      <c r="BI206" s="1161"/>
      <c r="BJ206" s="1161"/>
      <c r="BK206" s="1161"/>
      <c r="BL206" s="1637"/>
      <c r="BM206" s="1161"/>
      <c r="BN206" s="1161"/>
      <c r="BO206" s="545"/>
      <c r="BP206" s="1161"/>
      <c r="BQ206" s="1161"/>
      <c r="BR206" s="1161"/>
      <c r="BS206" s="1161"/>
      <c r="BT206" s="1161"/>
      <c r="BU206" s="1633"/>
      <c r="BV206" s="567"/>
      <c r="BW206" s="567"/>
      <c r="BX206" s="567"/>
      <c r="BY206" s="567"/>
      <c r="BZ206" s="1642">
        <v>11</v>
      </c>
    </row>
    <row s="1642" customFormat="1" customHeight="1" ht="11.549999999999999">
      <c r="A207" s="988"/>
      <c r="B207" s="1637"/>
      <c r="C207" s="1637"/>
      <c r="D207" s="352"/>
      <c r="J207" s="1642"/>
      <c r="K207" s="1642"/>
      <c r="L207" s="1642"/>
      <c r="M207" s="1642"/>
      <c r="N207" s="1642"/>
      <c r="O207" s="1642"/>
      <c r="P207" s="1642"/>
      <c r="Q207" s="1642"/>
      <c r="R207" s="1642"/>
      <c r="S207" s="1642"/>
      <c r="T207" s="1642"/>
      <c r="U207" s="1642"/>
      <c r="V207" s="1642"/>
      <c r="W207" s="1642"/>
      <c r="X207" s="1642"/>
      <c r="Y207" s="1642"/>
      <c r="Z207" s="1642"/>
      <c r="AA207" s="1642"/>
      <c r="AB207" s="1642"/>
      <c r="AC207" s="1642"/>
      <c r="AD207" s="1642"/>
      <c r="AE207" s="1642"/>
      <c r="AF207" s="1642"/>
      <c r="AG207" s="1642"/>
      <c r="AH207" s="1642"/>
      <c r="AI207" s="1642"/>
      <c r="AJ207" s="1642"/>
      <c r="AK207" s="1642"/>
      <c r="AL207" s="1642"/>
      <c r="AM207" s="1642"/>
      <c r="AN207" s="1642"/>
      <c r="AO207" s="1642"/>
      <c r="AP207" s="1642"/>
      <c r="AQ207" s="1642"/>
      <c r="AR207" s="1642"/>
      <c r="AS207" s="1642"/>
      <c r="AT207" s="1642"/>
      <c r="AU207" s="1642"/>
      <c r="AV207" s="1642"/>
      <c r="AW207" s="1642"/>
      <c r="AX207" s="1642"/>
      <c r="AY207" s="1642"/>
      <c r="AZ207" s="1642"/>
      <c r="BA207" s="1642"/>
      <c r="BB207" s="1642"/>
      <c r="BC207" s="1642"/>
      <c r="BE207" s="1161"/>
      <c r="BF207" s="1637"/>
      <c r="BG207" s="1637"/>
      <c r="BH207" s="1161"/>
      <c r="BI207" s="1161"/>
      <c r="BJ207" s="1161"/>
      <c r="BK207" s="1161"/>
      <c r="BL207" s="1637"/>
      <c r="BM207" s="1161"/>
      <c r="BN207" s="1161"/>
      <c r="BO207" s="545"/>
      <c r="BP207" s="1161"/>
      <c r="BQ207" s="1161"/>
      <c r="BR207" s="1161"/>
      <c r="BS207" s="1161"/>
      <c r="BT207" s="1161"/>
      <c r="BU207" s="1633"/>
      <c r="BV207" s="567"/>
      <c r="BW207" s="567"/>
      <c r="BX207" s="567"/>
      <c r="BY207" s="567"/>
      <c r="BZ207" s="1642">
        <v>11</v>
      </c>
    </row>
    <row s="1642" customFormat="1" customHeight="1" ht="11.549999999999999">
      <c r="A208" s="988"/>
      <c r="B208" s="1637"/>
      <c r="C208" s="1637"/>
      <c r="D208" s="352"/>
      <c r="J208" s="1642"/>
      <c r="K208" s="1642"/>
      <c r="L208" s="1642"/>
      <c r="M208" s="1642"/>
      <c r="N208" s="1642"/>
      <c r="O208" s="1642"/>
      <c r="P208" s="1642"/>
      <c r="Q208" s="1642"/>
      <c r="R208" s="1642"/>
      <c r="S208" s="1642"/>
      <c r="T208" s="1642"/>
      <c r="U208" s="1642"/>
      <c r="V208" s="1642"/>
      <c r="W208" s="1642"/>
      <c r="X208" s="1642"/>
      <c r="Y208" s="1642"/>
      <c r="Z208" s="1642"/>
      <c r="AA208" s="1642"/>
      <c r="AB208" s="1642"/>
      <c r="AC208" s="1642"/>
      <c r="AD208" s="1642"/>
      <c r="AE208" s="1642"/>
      <c r="AF208" s="1642"/>
      <c r="AG208" s="1642"/>
      <c r="AH208" s="1642"/>
      <c r="AI208" s="1642"/>
      <c r="AJ208" s="1642"/>
      <c r="AK208" s="1642"/>
      <c r="AL208" s="1642"/>
      <c r="AM208" s="1642"/>
      <c r="AN208" s="1642"/>
      <c r="AO208" s="1642"/>
      <c r="AP208" s="1642"/>
      <c r="AQ208" s="1642"/>
      <c r="AR208" s="1642"/>
      <c r="AS208" s="1642"/>
      <c r="AT208" s="1642"/>
      <c r="AU208" s="1642"/>
      <c r="AV208" s="1642"/>
      <c r="AW208" s="1642"/>
      <c r="AX208" s="1642"/>
      <c r="AY208" s="1642"/>
      <c r="AZ208" s="1642"/>
      <c r="BA208" s="1642"/>
      <c r="BB208" s="1642"/>
      <c r="BC208" s="1642"/>
      <c r="BE208" s="1161"/>
      <c r="BF208" s="1637"/>
      <c r="BG208" s="1637"/>
      <c r="BH208" s="1161"/>
      <c r="BI208" s="1161"/>
      <c r="BJ208" s="1161"/>
      <c r="BK208" s="1161"/>
      <c r="BL208" s="1637"/>
      <c r="BM208" s="1161"/>
      <c r="BN208" s="1161"/>
      <c r="BO208" s="545"/>
      <c r="BP208" s="1161"/>
      <c r="BQ208" s="1161"/>
      <c r="BR208" s="1161"/>
      <c r="BS208" s="1161"/>
      <c r="BT208" s="1161"/>
      <c r="BU208" s="1633"/>
      <c r="BV208" s="567"/>
      <c r="BW208" s="567"/>
      <c r="BX208" s="567"/>
      <c r="BY208" s="567"/>
      <c r="BZ208" s="1642">
        <v>11</v>
      </c>
    </row>
    <row s="1642" customFormat="1" customHeight="1" ht="11.549999999999999">
      <c r="A209" s="988"/>
      <c r="B209" s="1637"/>
      <c r="C209" s="1637"/>
      <c r="D209" s="352"/>
      <c r="J209" s="1642"/>
      <c r="K209" s="1642"/>
      <c r="L209" s="1642"/>
      <c r="M209" s="1642"/>
      <c r="N209" s="1642"/>
      <c r="O209" s="1642"/>
      <c r="P209" s="1642"/>
      <c r="Q209" s="1642"/>
      <c r="R209" s="1642"/>
      <c r="S209" s="1642"/>
      <c r="T209" s="1642"/>
      <c r="U209" s="1642"/>
      <c r="V209" s="1642"/>
      <c r="W209" s="1642"/>
      <c r="X209" s="1642"/>
      <c r="Y209" s="1642"/>
      <c r="Z209" s="1642"/>
      <c r="AA209" s="1642"/>
      <c r="AB209" s="1642"/>
      <c r="AC209" s="1642"/>
      <c r="AD209" s="1642"/>
      <c r="AE209" s="1642"/>
      <c r="AF209" s="1642"/>
      <c r="AG209" s="1642"/>
      <c r="AH209" s="1642"/>
      <c r="AI209" s="1642"/>
      <c r="AJ209" s="1642"/>
      <c r="AK209" s="1642"/>
      <c r="AL209" s="1642"/>
      <c r="AM209" s="1642"/>
      <c r="AN209" s="1642"/>
      <c r="AO209" s="1642"/>
      <c r="AP209" s="1642"/>
      <c r="AQ209" s="1642"/>
      <c r="AR209" s="1642"/>
      <c r="AS209" s="1642"/>
      <c r="AT209" s="1642"/>
      <c r="AU209" s="1642"/>
      <c r="AV209" s="1642"/>
      <c r="AW209" s="1642"/>
      <c r="AX209" s="1642"/>
      <c r="AY209" s="1642"/>
      <c r="AZ209" s="1642"/>
      <c r="BA209" s="1642"/>
      <c r="BB209" s="1642"/>
      <c r="BC209" s="1642"/>
      <c r="BE209" s="1161"/>
      <c r="BF209" s="1637"/>
      <c r="BG209" s="1637"/>
      <c r="BH209" s="1161"/>
      <c r="BI209" s="1161"/>
      <c r="BJ209" s="1161"/>
      <c r="BK209" s="1161"/>
      <c r="BL209" s="1637"/>
      <c r="BM209" s="1161"/>
      <c r="BN209" s="1161"/>
      <c r="BO209" s="545"/>
      <c r="BP209" s="1161"/>
      <c r="BQ209" s="1161"/>
      <c r="BR209" s="1161"/>
      <c r="BS209" s="1161"/>
      <c r="BT209" s="1161"/>
      <c r="BU209" s="1633"/>
      <c r="BV209" s="567"/>
      <c r="BW209" s="567"/>
      <c r="BX209" s="567"/>
      <c r="BY209" s="567"/>
      <c r="BZ209" s="1642">
        <v>11</v>
      </c>
    </row>
    <row s="1642" customFormat="1" customHeight="1" ht="11.549999999999999">
      <c r="A210" s="988"/>
      <c r="B210" s="1637"/>
      <c r="C210" s="1637"/>
      <c r="D210" s="352"/>
      <c r="J210" s="1642"/>
      <c r="K210" s="1642"/>
      <c r="L210" s="1642"/>
      <c r="M210" s="1642"/>
      <c r="N210" s="1642"/>
      <c r="O210" s="1642"/>
      <c r="P210" s="1642"/>
      <c r="Q210" s="1642"/>
      <c r="R210" s="1642"/>
      <c r="S210" s="1642"/>
      <c r="T210" s="1642"/>
      <c r="U210" s="1642"/>
      <c r="V210" s="1642"/>
      <c r="W210" s="1642"/>
      <c r="X210" s="1642"/>
      <c r="Y210" s="1642"/>
      <c r="Z210" s="1642"/>
      <c r="AA210" s="1642"/>
      <c r="AB210" s="1642"/>
      <c r="AC210" s="1642"/>
      <c r="AD210" s="1642"/>
      <c r="AE210" s="1642"/>
      <c r="AF210" s="1642"/>
      <c r="AG210" s="1642"/>
      <c r="AH210" s="1642"/>
      <c r="AI210" s="1642"/>
      <c r="AJ210" s="1642"/>
      <c r="AK210" s="1642"/>
      <c r="AL210" s="1642"/>
      <c r="AM210" s="1642"/>
      <c r="AN210" s="1642"/>
      <c r="AO210" s="1642"/>
      <c r="AP210" s="1642"/>
      <c r="AQ210" s="1642"/>
      <c r="AR210" s="1642"/>
      <c r="AS210" s="1642"/>
      <c r="AT210" s="1642"/>
      <c r="AU210" s="1642"/>
      <c r="AV210" s="1642"/>
      <c r="AW210" s="1642"/>
      <c r="AX210" s="1642"/>
      <c r="AY210" s="1642"/>
      <c r="AZ210" s="1642"/>
      <c r="BA210" s="1642"/>
      <c r="BB210" s="1642"/>
      <c r="BC210" s="1642"/>
      <c r="BE210" s="1161"/>
      <c r="BF210" s="1637"/>
      <c r="BG210" s="1637"/>
      <c r="BH210" s="1161"/>
      <c r="BI210" s="1161"/>
      <c r="BJ210" s="1161"/>
      <c r="BK210" s="1161"/>
      <c r="BL210" s="1637"/>
      <c r="BM210" s="1161"/>
      <c r="BN210" s="1161"/>
      <c r="BO210" s="545"/>
      <c r="BP210" s="1161"/>
      <c r="BQ210" s="1161"/>
      <c r="BR210" s="1161"/>
      <c r="BS210" s="1161"/>
      <c r="BT210" s="1161"/>
      <c r="BU210" s="1633"/>
      <c r="BV210" s="567"/>
      <c r="BW210" s="567"/>
      <c r="BX210" s="567"/>
      <c r="BY210" s="567"/>
      <c r="BZ210" s="1642">
        <v>11</v>
      </c>
    </row>
    <row s="1642" customFormat="1" customHeight="1" ht="11.549999999999999">
      <c r="A211" s="988"/>
      <c r="B211" s="1637"/>
      <c r="C211" s="1637"/>
      <c r="D211" s="352"/>
      <c r="J211" s="1642"/>
      <c r="K211" s="1642"/>
      <c r="L211" s="1642"/>
      <c r="M211" s="1642"/>
      <c r="N211" s="1642"/>
      <c r="O211" s="1642"/>
      <c r="P211" s="1642"/>
      <c r="Q211" s="1642"/>
      <c r="R211" s="1642"/>
      <c r="S211" s="1642"/>
      <c r="T211" s="1642"/>
      <c r="U211" s="1642"/>
      <c r="V211" s="1642"/>
      <c r="W211" s="1642"/>
      <c r="X211" s="1642"/>
      <c r="Y211" s="1642"/>
      <c r="Z211" s="1642"/>
      <c r="AA211" s="1642"/>
      <c r="AB211" s="1642"/>
      <c r="AC211" s="1642"/>
      <c r="AD211" s="1642"/>
      <c r="AE211" s="1642"/>
      <c r="AF211" s="1642"/>
      <c r="AG211" s="1642"/>
      <c r="AH211" s="1642"/>
      <c r="AI211" s="1642"/>
      <c r="AJ211" s="1642"/>
      <c r="AK211" s="1642"/>
      <c r="AL211" s="1642"/>
      <c r="AM211" s="1642"/>
      <c r="AN211" s="1642"/>
      <c r="AO211" s="1642"/>
      <c r="AP211" s="1642"/>
      <c r="AQ211" s="1642"/>
      <c r="AR211" s="1642"/>
      <c r="AS211" s="1642"/>
      <c r="AT211" s="1642"/>
      <c r="AU211" s="1642"/>
      <c r="AV211" s="1642"/>
      <c r="AW211" s="1642"/>
      <c r="AX211" s="1642"/>
      <c r="AY211" s="1642"/>
      <c r="AZ211" s="1642"/>
      <c r="BA211" s="1642"/>
      <c r="BB211" s="1642"/>
      <c r="BC211" s="1642"/>
      <c r="BE211" s="1161"/>
      <c r="BF211" s="1637"/>
      <c r="BG211" s="1637"/>
      <c r="BH211" s="1161"/>
      <c r="BI211" s="1161"/>
      <c r="BJ211" s="1161"/>
      <c r="BK211" s="1161"/>
      <c r="BL211" s="1637"/>
      <c r="BM211" s="1161"/>
      <c r="BN211" s="1161"/>
      <c r="BO211" s="545"/>
      <c r="BP211" s="1161"/>
      <c r="BQ211" s="1161"/>
      <c r="BR211" s="1161"/>
      <c r="BS211" s="1161"/>
      <c r="BT211" s="1161"/>
      <c r="BU211" s="1633"/>
      <c r="BV211" s="567"/>
      <c r="BW211" s="567"/>
      <c r="BX211" s="567"/>
      <c r="BY211" s="567"/>
      <c r="BZ211" s="1642">
        <v>11</v>
      </c>
    </row>
    <row s="1642" customFormat="1" customHeight="1" ht="11.549999999999999">
      <c r="A212" s="988"/>
      <c r="B212" s="1637"/>
      <c r="C212" s="1637"/>
      <c r="D212" s="352"/>
      <c r="J212" s="1642"/>
      <c r="K212" s="1642"/>
      <c r="L212" s="1642"/>
      <c r="M212" s="1642"/>
      <c r="N212" s="1642"/>
      <c r="O212" s="1642"/>
      <c r="P212" s="1642"/>
      <c r="Q212" s="1642"/>
      <c r="R212" s="1642"/>
      <c r="S212" s="1642"/>
      <c r="T212" s="1642"/>
      <c r="U212" s="1642"/>
      <c r="V212" s="1642"/>
      <c r="W212" s="1642"/>
      <c r="X212" s="1642"/>
      <c r="Y212" s="1642"/>
      <c r="Z212" s="1642"/>
      <c r="AA212" s="1642"/>
      <c r="AB212" s="1642"/>
      <c r="AC212" s="1642"/>
      <c r="AD212" s="1642"/>
      <c r="AE212" s="1642"/>
      <c r="AF212" s="1642"/>
      <c r="AG212" s="1642"/>
      <c r="AH212" s="1642"/>
      <c r="AI212" s="1642"/>
      <c r="AJ212" s="1642"/>
      <c r="AK212" s="1642"/>
      <c r="AL212" s="1642"/>
      <c r="AM212" s="1642"/>
      <c r="AN212" s="1642"/>
      <c r="AO212" s="1642"/>
      <c r="AP212" s="1642"/>
      <c r="AQ212" s="1642"/>
      <c r="AR212" s="1642"/>
      <c r="AS212" s="1642"/>
      <c r="AT212" s="1642"/>
      <c r="AU212" s="1642"/>
      <c r="AV212" s="1642"/>
      <c r="AW212" s="1642"/>
      <c r="AX212" s="1642"/>
      <c r="AY212" s="1642"/>
      <c r="AZ212" s="1642"/>
      <c r="BA212" s="1642"/>
      <c r="BB212" s="1642"/>
      <c r="BC212" s="1642"/>
      <c r="BE212" s="1161"/>
      <c r="BF212" s="1637"/>
      <c r="BG212" s="1637"/>
      <c r="BH212" s="1161"/>
      <c r="BI212" s="1161"/>
      <c r="BJ212" s="1161"/>
      <c r="BK212" s="1161"/>
      <c r="BL212" s="1637"/>
      <c r="BM212" s="1161"/>
      <c r="BN212" s="1161"/>
      <c r="BO212" s="545"/>
      <c r="BP212" s="1161"/>
      <c r="BQ212" s="1161"/>
      <c r="BR212" s="1161"/>
      <c r="BS212" s="1161"/>
      <c r="BT212" s="1161"/>
      <c r="BU212" s="1633"/>
      <c r="BV212" s="567"/>
      <c r="BW212" s="567"/>
      <c r="BX212" s="567"/>
      <c r="BY212" s="567"/>
      <c r="BZ212" s="1642">
        <v>11</v>
      </c>
    </row>
    <row s="1642" customFormat="1" customHeight="1" ht="11.549999999999999">
      <c r="A213" s="988"/>
      <c r="B213" s="1637"/>
      <c r="C213" s="1637"/>
      <c r="D213" s="352"/>
      <c r="J213" s="1642"/>
      <c r="K213" s="1642"/>
      <c r="L213" s="1642"/>
      <c r="M213" s="1642"/>
      <c r="N213" s="1642"/>
      <c r="O213" s="1642"/>
      <c r="P213" s="1642"/>
      <c r="Q213" s="1642"/>
      <c r="R213" s="1642"/>
      <c r="S213" s="1642"/>
      <c r="T213" s="1642"/>
      <c r="U213" s="1642"/>
      <c r="V213" s="1642"/>
      <c r="W213" s="1642"/>
      <c r="X213" s="1642"/>
      <c r="Y213" s="1642"/>
      <c r="Z213" s="1642"/>
      <c r="AA213" s="1642"/>
      <c r="AB213" s="1642"/>
      <c r="AC213" s="1642"/>
      <c r="AD213" s="1642"/>
      <c r="AE213" s="1642"/>
      <c r="AF213" s="1642"/>
      <c r="AG213" s="1642"/>
      <c r="AH213" s="1642"/>
      <c r="AI213" s="1642"/>
      <c r="AJ213" s="1642"/>
      <c r="AK213" s="1642"/>
      <c r="AL213" s="1642"/>
      <c r="AM213" s="1642"/>
      <c r="AN213" s="1642"/>
      <c r="AO213" s="1642"/>
      <c r="AP213" s="1642"/>
      <c r="AQ213" s="1642"/>
      <c r="AR213" s="1642"/>
      <c r="AS213" s="1642"/>
      <c r="AT213" s="1642"/>
      <c r="AU213" s="1642"/>
      <c r="AV213" s="1642"/>
      <c r="AW213" s="1642"/>
      <c r="AX213" s="1642"/>
      <c r="AY213" s="1642"/>
      <c r="AZ213" s="1642"/>
      <c r="BA213" s="1642"/>
      <c r="BB213" s="1642"/>
      <c r="BC213" s="1642"/>
      <c r="BE213" s="1161"/>
      <c r="BF213" s="1637"/>
      <c r="BG213" s="1637"/>
      <c r="BH213" s="1161"/>
      <c r="BI213" s="1161"/>
      <c r="BJ213" s="1161"/>
      <c r="BK213" s="1161"/>
      <c r="BL213" s="1637"/>
      <c r="BM213" s="1161"/>
      <c r="BN213" s="1161"/>
      <c r="BO213" s="545"/>
      <c r="BP213" s="1161"/>
      <c r="BQ213" s="1161"/>
      <c r="BR213" s="1161"/>
      <c r="BS213" s="1161"/>
      <c r="BT213" s="1161"/>
      <c r="BU213" s="1633"/>
      <c r="BV213" s="567"/>
      <c r="BW213" s="567"/>
      <c r="BX213" s="567"/>
      <c r="BY213" s="567"/>
      <c r="BZ213" s="1642">
        <v>11</v>
      </c>
    </row>
    <row s="1642" customFormat="1" customHeight="1" ht="11.549999999999999">
      <c r="A214" s="988"/>
      <c r="B214" s="1637"/>
      <c r="C214" s="1637"/>
      <c r="D214" s="352"/>
      <c r="J214" s="1642"/>
      <c r="K214" s="1642"/>
      <c r="L214" s="1642"/>
      <c r="M214" s="1642"/>
      <c r="N214" s="1642"/>
      <c r="O214" s="1642"/>
      <c r="P214" s="1642"/>
      <c r="Q214" s="1642"/>
      <c r="R214" s="1642"/>
      <c r="S214" s="1642"/>
      <c r="T214" s="1642"/>
      <c r="U214" s="1642"/>
      <c r="V214" s="1642"/>
      <c r="W214" s="1642"/>
      <c r="X214" s="1642"/>
      <c r="Y214" s="1642"/>
      <c r="Z214" s="1642"/>
      <c r="AA214" s="1642"/>
      <c r="AB214" s="1642"/>
      <c r="AC214" s="1642"/>
      <c r="AD214" s="1642"/>
      <c r="AE214" s="1642"/>
      <c r="AF214" s="1642"/>
      <c r="AG214" s="1642"/>
      <c r="AH214" s="1642"/>
      <c r="AI214" s="1642"/>
      <c r="AJ214" s="1642"/>
      <c r="AK214" s="1642"/>
      <c r="AL214" s="1642"/>
      <c r="AM214" s="1642"/>
      <c r="AN214" s="1642"/>
      <c r="AO214" s="1642"/>
      <c r="AP214" s="1642"/>
      <c r="AQ214" s="1642"/>
      <c r="AR214" s="1642"/>
      <c r="AS214" s="1642"/>
      <c r="AT214" s="1642"/>
      <c r="AU214" s="1642"/>
      <c r="AV214" s="1642"/>
      <c r="AW214" s="1642"/>
      <c r="AX214" s="1642"/>
      <c r="AY214" s="1642"/>
      <c r="AZ214" s="1642"/>
      <c r="BA214" s="1642"/>
      <c r="BB214" s="1642"/>
      <c r="BC214" s="1642"/>
      <c r="BE214" s="1161"/>
      <c r="BF214" s="1637"/>
      <c r="BG214" s="1637"/>
      <c r="BH214" s="1161"/>
      <c r="BI214" s="1161"/>
      <c r="BJ214" s="1161"/>
      <c r="BK214" s="1161"/>
      <c r="BL214" s="1637"/>
      <c r="BM214" s="1161"/>
      <c r="BN214" s="1161"/>
      <c r="BO214" s="545"/>
      <c r="BP214" s="1161"/>
      <c r="BQ214" s="1161"/>
      <c r="BR214" s="1161"/>
      <c r="BS214" s="1161"/>
      <c r="BT214" s="1161"/>
      <c r="BU214" s="1633"/>
      <c r="BV214" s="567"/>
      <c r="BW214" s="567"/>
      <c r="BX214" s="567"/>
      <c r="BY214" s="567"/>
      <c r="BZ214" s="1642">
        <v>11</v>
      </c>
    </row>
    <row s="1642" customFormat="1" customHeight="1" ht="11.549999999999999">
      <c r="A215" s="988"/>
      <c r="B215" s="1637"/>
      <c r="C215" s="1637"/>
      <c r="D215" s="352"/>
      <c r="J215" s="1642"/>
      <c r="K215" s="1642"/>
      <c r="L215" s="1642"/>
      <c r="M215" s="1642"/>
      <c r="N215" s="1642"/>
      <c r="O215" s="1642"/>
      <c r="P215" s="1642"/>
      <c r="Q215" s="1642"/>
      <c r="R215" s="1642"/>
      <c r="S215" s="1642"/>
      <c r="T215" s="1642"/>
      <c r="U215" s="1642"/>
      <c r="V215" s="1642"/>
      <c r="W215" s="1642"/>
      <c r="X215" s="1642"/>
      <c r="Y215" s="1642"/>
      <c r="Z215" s="1642"/>
      <c r="AA215" s="1642"/>
      <c r="AB215" s="1642"/>
      <c r="AC215" s="1642"/>
      <c r="AD215" s="1642"/>
      <c r="AE215" s="1642"/>
      <c r="AF215" s="1642"/>
      <c r="AG215" s="1642"/>
      <c r="AH215" s="1642"/>
      <c r="AI215" s="1642"/>
      <c r="AJ215" s="1642"/>
      <c r="AK215" s="1642"/>
      <c r="AL215" s="1642"/>
      <c r="AM215" s="1642"/>
      <c r="AN215" s="1642"/>
      <c r="AO215" s="1642"/>
      <c r="AP215" s="1642"/>
      <c r="AQ215" s="1642"/>
      <c r="AR215" s="1642"/>
      <c r="AS215" s="1642"/>
      <c r="AT215" s="1642"/>
      <c r="AU215" s="1642"/>
      <c r="AV215" s="1642"/>
      <c r="AW215" s="1642"/>
      <c r="AX215" s="1642"/>
      <c r="AY215" s="1642"/>
      <c r="AZ215" s="1642"/>
      <c r="BA215" s="1642"/>
      <c r="BB215" s="1642"/>
      <c r="BC215" s="1642"/>
      <c r="BE215" s="1161"/>
      <c r="BF215" s="1637"/>
      <c r="BG215" s="1637"/>
      <c r="BH215" s="1161"/>
      <c r="BI215" s="1161"/>
      <c r="BJ215" s="1161"/>
      <c r="BK215" s="1161"/>
      <c r="BL215" s="1637"/>
      <c r="BM215" s="1161"/>
      <c r="BN215" s="1161"/>
      <c r="BO215" s="545"/>
      <c r="BP215" s="1161"/>
      <c r="BQ215" s="1161"/>
      <c r="BR215" s="1161"/>
      <c r="BS215" s="1161"/>
      <c r="BT215" s="1161"/>
      <c r="BU215" s="1633"/>
      <c r="BV215" s="567"/>
      <c r="BW215" s="567"/>
      <c r="BX215" s="567"/>
      <c r="BY215" s="567"/>
      <c r="BZ215" s="1642">
        <v>11</v>
      </c>
    </row>
    <row s="1642" customFormat="1" customHeight="1" ht="11.549999999999999">
      <c r="A216" s="988"/>
      <c r="B216" s="1637"/>
      <c r="C216" s="1637"/>
      <c r="D216" s="352"/>
      <c r="J216" s="1642"/>
      <c r="K216" s="1642"/>
      <c r="L216" s="1642"/>
      <c r="M216" s="1642"/>
      <c r="N216" s="1642"/>
      <c r="O216" s="1642"/>
      <c r="P216" s="1642"/>
      <c r="Q216" s="1642"/>
      <c r="R216" s="1642"/>
      <c r="S216" s="1642"/>
      <c r="T216" s="1642"/>
      <c r="U216" s="1642"/>
      <c r="V216" s="1642"/>
      <c r="W216" s="1642"/>
      <c r="X216" s="1642"/>
      <c r="Y216" s="1642"/>
      <c r="Z216" s="1642"/>
      <c r="AA216" s="1642"/>
      <c r="AB216" s="1642"/>
      <c r="AC216" s="1642"/>
      <c r="AD216" s="1642"/>
      <c r="AE216" s="1642"/>
      <c r="AF216" s="1642"/>
      <c r="AG216" s="1642"/>
      <c r="AH216" s="1642"/>
      <c r="AI216" s="1642"/>
      <c r="AJ216" s="1642"/>
      <c r="AK216" s="1642"/>
      <c r="AL216" s="1642"/>
      <c r="AM216" s="1642"/>
      <c r="AN216" s="1642"/>
      <c r="AO216" s="1642"/>
      <c r="AP216" s="1642"/>
      <c r="AQ216" s="1642"/>
      <c r="AR216" s="1642"/>
      <c r="AS216" s="1642"/>
      <c r="AT216" s="1642"/>
      <c r="AU216" s="1642"/>
      <c r="AV216" s="1642"/>
      <c r="AW216" s="1642"/>
      <c r="AX216" s="1642"/>
      <c r="AY216" s="1642"/>
      <c r="AZ216" s="1642"/>
      <c r="BA216" s="1642"/>
      <c r="BB216" s="1642"/>
      <c r="BC216" s="1642"/>
      <c r="BE216" s="1161"/>
      <c r="BF216" s="1637"/>
      <c r="BG216" s="1637"/>
      <c r="BH216" s="1161"/>
      <c r="BI216" s="1161"/>
      <c r="BJ216" s="1161"/>
      <c r="BK216" s="1161"/>
      <c r="BL216" s="1637"/>
      <c r="BM216" s="1161"/>
      <c r="BN216" s="1161"/>
      <c r="BO216" s="545"/>
      <c r="BP216" s="1161"/>
      <c r="BQ216" s="1161"/>
      <c r="BR216" s="1161"/>
      <c r="BS216" s="1161"/>
      <c r="BT216" s="1161"/>
      <c r="BU216" s="1633"/>
      <c r="BV216" s="567"/>
      <c r="BW216" s="567"/>
      <c r="BX216" s="567"/>
      <c r="BY216" s="567"/>
      <c r="BZ216" s="1642">
        <v>11</v>
      </c>
    </row>
    <row s="1642" customFormat="1" customHeight="1" ht="11.549999999999999">
      <c r="A217" s="988"/>
      <c r="B217" s="1637"/>
      <c r="C217" s="1637"/>
      <c r="D217" s="352"/>
      <c r="J217" s="1642"/>
      <c r="K217" s="1642"/>
      <c r="L217" s="1642"/>
      <c r="M217" s="1642"/>
      <c r="N217" s="1642"/>
      <c r="O217" s="1642"/>
      <c r="P217" s="1642"/>
      <c r="Q217" s="1642"/>
      <c r="R217" s="1642"/>
      <c r="S217" s="1642"/>
      <c r="T217" s="1642"/>
      <c r="U217" s="1642"/>
      <c r="V217" s="1642"/>
      <c r="W217" s="1642"/>
      <c r="X217" s="1642"/>
      <c r="Y217" s="1642"/>
      <c r="Z217" s="1642"/>
      <c r="AA217" s="1642"/>
      <c r="AB217" s="1642"/>
      <c r="AC217" s="1642"/>
      <c r="AD217" s="1642"/>
      <c r="AE217" s="1642"/>
      <c r="AF217" s="1642"/>
      <c r="AG217" s="1642"/>
      <c r="AH217" s="1642"/>
      <c r="AI217" s="1642"/>
      <c r="AJ217" s="1642"/>
      <c r="AK217" s="1642"/>
      <c r="AL217" s="1642"/>
      <c r="AM217" s="1642"/>
      <c r="AN217" s="1642"/>
      <c r="AO217" s="1642"/>
      <c r="AP217" s="1642"/>
      <c r="AQ217" s="1642"/>
      <c r="AR217" s="1642"/>
      <c r="AS217" s="1642"/>
      <c r="AT217" s="1642"/>
      <c r="AU217" s="1642"/>
      <c r="AV217" s="1642"/>
      <c r="AW217" s="1642"/>
      <c r="AX217" s="1642"/>
      <c r="AY217" s="1642"/>
      <c r="AZ217" s="1642"/>
      <c r="BA217" s="1642"/>
      <c r="BB217" s="1642"/>
      <c r="BC217" s="1642"/>
      <c r="BE217" s="1161"/>
      <c r="BF217" s="1637"/>
      <c r="BG217" s="1637"/>
      <c r="BH217" s="1161"/>
      <c r="BI217" s="1161"/>
      <c r="BJ217" s="1161"/>
      <c r="BK217" s="1161"/>
      <c r="BL217" s="1637"/>
      <c r="BM217" s="1161"/>
      <c r="BN217" s="1161"/>
      <c r="BO217" s="545"/>
      <c r="BP217" s="1161"/>
      <c r="BQ217" s="1161"/>
      <c r="BR217" s="1161"/>
      <c r="BS217" s="1161"/>
      <c r="BT217" s="1161"/>
      <c r="BU217" s="1633"/>
      <c r="BV217" s="567"/>
      <c r="BW217" s="567"/>
      <c r="BX217" s="567"/>
      <c r="BY217" s="567"/>
      <c r="BZ217" s="1642">
        <v>11</v>
      </c>
    </row>
    <row s="1642" customFormat="1" customHeight="1" ht="11.549999999999999">
      <c r="A218" s="988"/>
      <c r="B218" s="1637"/>
      <c r="C218" s="1637"/>
      <c r="D218" s="352"/>
      <c r="J218" s="1642"/>
      <c r="K218" s="1642"/>
      <c r="L218" s="1642"/>
      <c r="M218" s="1642"/>
      <c r="N218" s="1642"/>
      <c r="O218" s="1642"/>
      <c r="P218" s="1642"/>
      <c r="Q218" s="1642"/>
      <c r="R218" s="1642"/>
      <c r="S218" s="1642"/>
      <c r="T218" s="1642"/>
      <c r="U218" s="1642"/>
      <c r="V218" s="1642"/>
      <c r="W218" s="1642"/>
      <c r="X218" s="1642"/>
      <c r="Y218" s="1642"/>
      <c r="Z218" s="1642"/>
      <c r="AA218" s="1642"/>
      <c r="AB218" s="1642"/>
      <c r="AC218" s="1642"/>
      <c r="AD218" s="1642"/>
      <c r="AE218" s="1642"/>
      <c r="AF218" s="1642"/>
      <c r="AG218" s="1642"/>
      <c r="AH218" s="1642"/>
      <c r="AI218" s="1642"/>
      <c r="AJ218" s="1642"/>
      <c r="AK218" s="1642"/>
      <c r="AL218" s="1642"/>
      <c r="AM218" s="1642"/>
      <c r="AN218" s="1642"/>
      <c r="AO218" s="1642"/>
      <c r="AP218" s="1642"/>
      <c r="AQ218" s="1642"/>
      <c r="AR218" s="1642"/>
      <c r="AS218" s="1642"/>
      <c r="AT218" s="1642"/>
      <c r="AU218" s="1642"/>
      <c r="AV218" s="1642"/>
      <c r="AW218" s="1642"/>
      <c r="AX218" s="1642"/>
      <c r="AY218" s="1642"/>
      <c r="AZ218" s="1642"/>
      <c r="BA218" s="1642"/>
      <c r="BB218" s="1642"/>
      <c r="BC218" s="1642"/>
      <c r="BE218" s="1161"/>
      <c r="BF218" s="1637"/>
      <c r="BG218" s="1637"/>
      <c r="BH218" s="1161"/>
      <c r="BI218" s="1161"/>
      <c r="BJ218" s="1161"/>
      <c r="BK218" s="1161"/>
      <c r="BL218" s="1637"/>
      <c r="BM218" s="1161"/>
      <c r="BN218" s="1161"/>
      <c r="BO218" s="545"/>
      <c r="BP218" s="1161"/>
      <c r="BQ218" s="1161"/>
      <c r="BR218" s="1161"/>
      <c r="BS218" s="1161"/>
      <c r="BT218" s="1161"/>
      <c r="BU218" s="1633"/>
      <c r="BV218" s="567"/>
      <c r="BW218" s="567"/>
      <c r="BX218" s="567"/>
      <c r="BY218" s="567"/>
      <c r="BZ218" s="1642">
        <v>11</v>
      </c>
    </row>
    <row s="1642" customFormat="1" customHeight="1" ht="11.549999999999999">
      <c r="A219" s="988"/>
      <c r="B219" s="1637"/>
      <c r="C219" s="1637"/>
      <c r="D219" s="352"/>
      <c r="J219" s="1642"/>
      <c r="K219" s="1642"/>
      <c r="L219" s="1642"/>
      <c r="M219" s="1642"/>
      <c r="N219" s="1642"/>
      <c r="O219" s="1642"/>
      <c r="P219" s="1642"/>
      <c r="Q219" s="1642"/>
      <c r="R219" s="1642"/>
      <c r="S219" s="1642"/>
      <c r="T219" s="1642"/>
      <c r="U219" s="1642"/>
      <c r="V219" s="1642"/>
      <c r="W219" s="1642"/>
      <c r="X219" s="1642"/>
      <c r="Y219" s="1642"/>
      <c r="Z219" s="1642"/>
      <c r="AA219" s="1642"/>
      <c r="AB219" s="1642"/>
      <c r="AC219" s="1642"/>
      <c r="AD219" s="1642"/>
      <c r="AE219" s="1642"/>
      <c r="AF219" s="1642"/>
      <c r="AG219" s="1642"/>
      <c r="AH219" s="1642"/>
      <c r="AI219" s="1642"/>
      <c r="AJ219" s="1642"/>
      <c r="AK219" s="1642"/>
      <c r="AL219" s="1642"/>
      <c r="AM219" s="1642"/>
      <c r="AN219" s="1642"/>
      <c r="AO219" s="1642"/>
      <c r="AP219" s="1642"/>
      <c r="AQ219" s="1642"/>
      <c r="AR219" s="1642"/>
      <c r="AS219" s="1642"/>
      <c r="AT219" s="1642"/>
      <c r="AU219" s="1642"/>
      <c r="AV219" s="1642"/>
      <c r="AW219" s="1642"/>
      <c r="AX219" s="1642"/>
      <c r="AY219" s="1642"/>
      <c r="AZ219" s="1642"/>
      <c r="BA219" s="1642"/>
      <c r="BB219" s="1642"/>
      <c r="BC219" s="1642"/>
      <c r="BE219" s="1161"/>
      <c r="BF219" s="1637"/>
      <c r="BG219" s="1637"/>
      <c r="BH219" s="1161"/>
      <c r="BI219" s="1161"/>
      <c r="BJ219" s="1161"/>
      <c r="BK219" s="1161"/>
      <c r="BL219" s="1637"/>
      <c r="BM219" s="1161"/>
      <c r="BN219" s="1161"/>
      <c r="BO219" s="545"/>
      <c r="BP219" s="1161"/>
      <c r="BQ219" s="1161"/>
      <c r="BR219" s="1161"/>
      <c r="BS219" s="1161"/>
      <c r="BT219" s="1161"/>
      <c r="BU219" s="1633"/>
      <c r="BV219" s="567"/>
      <c r="BW219" s="567"/>
      <c r="BX219" s="567"/>
      <c r="BY219" s="567"/>
      <c r="BZ219" s="1642">
        <v>11</v>
      </c>
    </row>
    <row s="1642" customFormat="1" customHeight="1" ht="11.549999999999999">
      <c r="A220" s="988"/>
      <c r="B220" s="1637"/>
      <c r="C220" s="1637"/>
      <c r="D220" s="352"/>
      <c r="J220" s="1642"/>
      <c r="K220" s="1642"/>
      <c r="L220" s="1642"/>
      <c r="M220" s="1642"/>
      <c r="N220" s="1642"/>
      <c r="O220" s="1642"/>
      <c r="P220" s="1642"/>
      <c r="Q220" s="1642"/>
      <c r="R220" s="1642"/>
      <c r="S220" s="1642"/>
      <c r="T220" s="1642"/>
      <c r="U220" s="1642"/>
      <c r="V220" s="1642"/>
      <c r="W220" s="1642"/>
      <c r="X220" s="1642"/>
      <c r="Y220" s="1642"/>
      <c r="Z220" s="1642"/>
      <c r="AA220" s="1642"/>
      <c r="AB220" s="1642"/>
      <c r="AC220" s="1642"/>
      <c r="AD220" s="1642"/>
      <c r="AE220" s="1642"/>
      <c r="AF220" s="1642"/>
      <c r="AG220" s="1642"/>
      <c r="AH220" s="1642"/>
      <c r="AI220" s="1642"/>
      <c r="AJ220" s="1642"/>
      <c r="AK220" s="1642"/>
      <c r="AL220" s="1642"/>
      <c r="AM220" s="1642"/>
      <c r="AN220" s="1642"/>
      <c r="AO220" s="1642"/>
      <c r="AP220" s="1642"/>
      <c r="AQ220" s="1642"/>
      <c r="AR220" s="1642"/>
      <c r="AS220" s="1642"/>
      <c r="AT220" s="1642"/>
      <c r="AU220" s="1642"/>
      <c r="AV220" s="1642"/>
      <c r="AW220" s="1642"/>
      <c r="AX220" s="1642"/>
      <c r="AY220" s="1642"/>
      <c r="AZ220" s="1642"/>
      <c r="BA220" s="1642"/>
      <c r="BB220" s="1642"/>
      <c r="BC220" s="1642"/>
      <c r="BE220" s="1161"/>
      <c r="BF220" s="1637"/>
      <c r="BG220" s="1637"/>
      <c r="BH220" s="1161"/>
      <c r="BI220" s="1161"/>
      <c r="BJ220" s="1161"/>
      <c r="BK220" s="1161"/>
      <c r="BL220" s="1637"/>
      <c r="BM220" s="1161"/>
      <c r="BN220" s="1161"/>
      <c r="BO220" s="545"/>
      <c r="BP220" s="1161"/>
      <c r="BQ220" s="1161"/>
      <c r="BR220" s="1161"/>
      <c r="BS220" s="1161"/>
      <c r="BT220" s="1161"/>
      <c r="BU220" s="1633"/>
      <c r="BV220" s="567"/>
      <c r="BW220" s="567"/>
      <c r="BX220" s="567"/>
      <c r="BY220" s="567"/>
      <c r="BZ220" s="1642">
        <v>11</v>
      </c>
    </row>
    <row s="1642" customFormat="1" customHeight="1" ht="11.549999999999999">
      <c r="A221" s="988"/>
      <c r="B221" s="1637"/>
      <c r="C221" s="1637"/>
      <c r="D221" s="352"/>
      <c r="J221" s="1642"/>
      <c r="K221" s="1642"/>
      <c r="L221" s="1642"/>
      <c r="M221" s="1642"/>
      <c r="N221" s="1642"/>
      <c r="O221" s="1642"/>
      <c r="P221" s="1642"/>
      <c r="Q221" s="1642"/>
      <c r="R221" s="1642"/>
      <c r="S221" s="1642"/>
      <c r="T221" s="1642"/>
      <c r="U221" s="1642"/>
      <c r="V221" s="1642"/>
      <c r="W221" s="1642"/>
      <c r="X221" s="1642"/>
      <c r="Y221" s="1642"/>
      <c r="Z221" s="1642"/>
      <c r="AA221" s="1642"/>
      <c r="AB221" s="1642"/>
      <c r="AC221" s="1642"/>
      <c r="AD221" s="1642"/>
      <c r="AE221" s="1642"/>
      <c r="AF221" s="1642"/>
      <c r="AG221" s="1642"/>
      <c r="AH221" s="1642"/>
      <c r="AI221" s="1642"/>
      <c r="AJ221" s="1642"/>
      <c r="AK221" s="1642"/>
      <c r="AL221" s="1642"/>
      <c r="AM221" s="1642"/>
      <c r="AN221" s="1642"/>
      <c r="AO221" s="1642"/>
      <c r="AP221" s="1642"/>
      <c r="AQ221" s="1642"/>
      <c r="AR221" s="1642"/>
      <c r="AS221" s="1642"/>
      <c r="AT221" s="1642"/>
      <c r="AU221" s="1642"/>
      <c r="AV221" s="1642"/>
      <c r="AW221" s="1642"/>
      <c r="AX221" s="1642"/>
      <c r="AY221" s="1642"/>
      <c r="AZ221" s="1642"/>
      <c r="BA221" s="1642"/>
      <c r="BB221" s="1642"/>
      <c r="BC221" s="1642"/>
      <c r="BE221" s="1161"/>
      <c r="BF221" s="1637"/>
      <c r="BG221" s="1637"/>
      <c r="BH221" s="1161"/>
      <c r="BI221" s="1161"/>
      <c r="BJ221" s="1161"/>
      <c r="BK221" s="1161"/>
      <c r="BL221" s="1637"/>
      <c r="BM221" s="1161"/>
      <c r="BN221" s="1161"/>
      <c r="BO221" s="545"/>
      <c r="BP221" s="1161"/>
      <c r="BQ221" s="1161"/>
      <c r="BR221" s="1161"/>
      <c r="BS221" s="1161"/>
      <c r="BT221" s="1161"/>
      <c r="BU221" s="1633"/>
      <c r="BV221" s="567"/>
      <c r="BW221" s="567"/>
      <c r="BX221" s="567"/>
      <c r="BY221" s="567"/>
      <c r="BZ221" s="1642">
        <v>11</v>
      </c>
    </row>
    <row s="1642" customFormat="1" customHeight="1" ht="11.549999999999999">
      <c r="A222" s="988"/>
      <c r="B222" s="1637"/>
      <c r="C222" s="1637"/>
      <c r="D222" s="35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1642"/>
      <c r="AD222" s="1642"/>
      <c r="AE222" s="1642"/>
      <c r="AF222" s="1642"/>
      <c r="AG222" s="1642"/>
      <c r="AH222" s="1642"/>
      <c r="AI222" s="1642"/>
      <c r="AJ222" s="1642"/>
      <c r="AK222" s="1642"/>
      <c r="AL222" s="1642"/>
      <c r="AM222" s="1642"/>
      <c r="AN222" s="1642"/>
      <c r="AO222" s="1642"/>
      <c r="AP222" s="1642"/>
      <c r="AQ222" s="1642"/>
      <c r="AR222" s="1642"/>
      <c r="AS222" s="1642"/>
      <c r="AT222" s="1642"/>
      <c r="AU222" s="1642"/>
      <c r="AV222" s="1642"/>
      <c r="AW222" s="1642"/>
      <c r="AX222" s="1642"/>
      <c r="AY222" s="1642"/>
      <c r="AZ222" s="1642"/>
      <c r="BA222" s="1642"/>
      <c r="BB222" s="1642"/>
      <c r="BC222" s="1642"/>
      <c r="BE222" s="1161"/>
      <c r="BF222" s="1637"/>
      <c r="BG222" s="1637"/>
      <c r="BH222" s="1161"/>
      <c r="BI222" s="1161"/>
      <c r="BJ222" s="1161"/>
      <c r="BK222" s="1161"/>
      <c r="BL222" s="1637"/>
      <c r="BM222" s="1161"/>
      <c r="BN222" s="1161"/>
      <c r="BO222" s="545"/>
      <c r="BP222" s="1161"/>
      <c r="BQ222" s="1161"/>
      <c r="BR222" s="1161"/>
      <c r="BS222" s="1161"/>
      <c r="BT222" s="1161"/>
      <c r="BU222" s="1633"/>
      <c r="BV222" s="567"/>
      <c r="BW222" s="567"/>
      <c r="BX222" s="567"/>
      <c r="BY222" s="567"/>
      <c r="BZ222" s="1642">
        <v>11</v>
      </c>
    </row>
    <row s="1642" customFormat="1" customHeight="1" ht="11.549999999999999">
      <c r="A223" s="988"/>
      <c r="B223" s="1637"/>
      <c r="C223" s="1637"/>
      <c r="D223" s="35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1642"/>
      <c r="AD223" s="1642"/>
      <c r="AE223" s="1642"/>
      <c r="AF223" s="1642"/>
      <c r="AG223" s="1642"/>
      <c r="AH223" s="1642"/>
      <c r="AI223" s="1642"/>
      <c r="AJ223" s="1642"/>
      <c r="AK223" s="1642"/>
      <c r="AL223" s="1642"/>
      <c r="AM223" s="1642"/>
      <c r="AN223" s="1642"/>
      <c r="AO223" s="1642"/>
      <c r="AP223" s="1642"/>
      <c r="AQ223" s="1642"/>
      <c r="AR223" s="1642"/>
      <c r="AS223" s="1642"/>
      <c r="AT223" s="1642"/>
      <c r="AU223" s="1642"/>
      <c r="AV223" s="1642"/>
      <c r="AW223" s="1642"/>
      <c r="AX223" s="1642"/>
      <c r="AY223" s="1642"/>
      <c r="AZ223" s="1642"/>
      <c r="BA223" s="1642"/>
      <c r="BB223" s="1642"/>
      <c r="BC223" s="1642"/>
      <c r="BE223" s="1161"/>
      <c r="BF223" s="1637"/>
      <c r="BG223" s="1637"/>
      <c r="BH223" s="1161"/>
      <c r="BI223" s="1161"/>
      <c r="BJ223" s="1161"/>
      <c r="BK223" s="1161"/>
      <c r="BL223" s="1637"/>
      <c r="BM223" s="1161"/>
      <c r="BN223" s="1161"/>
      <c r="BO223" s="545"/>
      <c r="BP223" s="1161"/>
      <c r="BQ223" s="1161"/>
      <c r="BR223" s="1161"/>
      <c r="BS223" s="1161"/>
      <c r="BT223" s="1161"/>
      <c r="BU223" s="1633"/>
      <c r="BV223" s="567"/>
      <c r="BW223" s="567"/>
      <c r="BX223" s="567"/>
      <c r="BY223" s="567"/>
      <c r="BZ223" s="1642">
        <v>11</v>
      </c>
    </row>
    <row s="1642" customFormat="1" customHeight="1" ht="11.549999999999999">
      <c r="A224" s="988"/>
      <c r="B224" s="1637"/>
      <c r="C224" s="1637"/>
      <c r="D224" s="352"/>
      <c r="J224" s="1642"/>
      <c r="K224" s="1642"/>
      <c r="L224" s="1642"/>
      <c r="M224" s="1642"/>
      <c r="N224" s="1642"/>
      <c r="O224" s="1642"/>
      <c r="P224" s="1642"/>
      <c r="Q224" s="1642"/>
      <c r="R224" s="1642"/>
      <c r="S224" s="1642"/>
      <c r="T224" s="1642"/>
      <c r="U224" s="1642"/>
      <c r="V224" s="1642"/>
      <c r="W224" s="1642"/>
      <c r="X224" s="1642"/>
      <c r="Y224" s="1642"/>
      <c r="Z224" s="1642"/>
      <c r="AA224" s="1642"/>
      <c r="AB224" s="1642"/>
      <c r="AC224" s="1642"/>
      <c r="AD224" s="1642"/>
      <c r="AE224" s="1642"/>
      <c r="AF224" s="1642"/>
      <c r="AG224" s="1642"/>
      <c r="AH224" s="1642"/>
      <c r="AI224" s="1642"/>
      <c r="AJ224" s="1642"/>
      <c r="AK224" s="1642"/>
      <c r="AL224" s="1642"/>
      <c r="AM224" s="1642"/>
      <c r="AN224" s="1642"/>
      <c r="AO224" s="1642"/>
      <c r="AP224" s="1642"/>
      <c r="AQ224" s="1642"/>
      <c r="AR224" s="1642"/>
      <c r="AS224" s="1642"/>
      <c r="AT224" s="1642"/>
      <c r="AU224" s="1642"/>
      <c r="AV224" s="1642"/>
      <c r="AW224" s="1642"/>
      <c r="AX224" s="1642"/>
      <c r="AY224" s="1642"/>
      <c r="AZ224" s="1642"/>
      <c r="BA224" s="1642"/>
      <c r="BB224" s="1642"/>
      <c r="BC224" s="1642"/>
      <c r="BE224" s="1161"/>
      <c r="BF224" s="1637"/>
      <c r="BG224" s="1637"/>
      <c r="BH224" s="1161"/>
      <c r="BI224" s="1161"/>
      <c r="BJ224" s="1161"/>
      <c r="BK224" s="1161"/>
      <c r="BL224" s="1637"/>
      <c r="BM224" s="1161"/>
      <c r="BN224" s="1161"/>
      <c r="BO224" s="545"/>
      <c r="BP224" s="1161"/>
      <c r="BQ224" s="1161"/>
      <c r="BR224" s="1161"/>
      <c r="BS224" s="1161"/>
      <c r="BT224" s="1161"/>
      <c r="BU224" s="1633"/>
      <c r="BV224" s="567"/>
      <c r="BW224" s="567"/>
      <c r="BX224" s="567"/>
      <c r="BY224" s="567"/>
      <c r="BZ224" s="1642">
        <v>11</v>
      </c>
    </row>
    <row s="1642" customFormat="1" customHeight="1" ht="11.549999999999999">
      <c r="A225" s="988"/>
      <c r="B225" s="1637"/>
      <c r="C225" s="1637"/>
      <c r="D225" s="35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1642"/>
      <c r="AD225" s="1642"/>
      <c r="AE225" s="1642"/>
      <c r="AF225" s="1642"/>
      <c r="AG225" s="1642"/>
      <c r="AH225" s="1642"/>
      <c r="AI225" s="1642"/>
      <c r="AJ225" s="1642"/>
      <c r="AK225" s="1642"/>
      <c r="AL225" s="1642"/>
      <c r="AM225" s="1642"/>
      <c r="AN225" s="1642"/>
      <c r="AO225" s="1642"/>
      <c r="AP225" s="1642"/>
      <c r="AQ225" s="1642"/>
      <c r="AR225" s="1642"/>
      <c r="AS225" s="1642"/>
      <c r="AT225" s="1642"/>
      <c r="AU225" s="1642"/>
      <c r="AV225" s="1642"/>
      <c r="AW225" s="1642"/>
      <c r="AX225" s="1642"/>
      <c r="AY225" s="1642"/>
      <c r="AZ225" s="1642"/>
      <c r="BA225" s="1642"/>
      <c r="BB225" s="1642"/>
      <c r="BC225" s="1642"/>
      <c r="BE225" s="1161"/>
      <c r="BF225" s="1637"/>
      <c r="BG225" s="1637"/>
      <c r="BH225" s="1161"/>
      <c r="BI225" s="1161"/>
      <c r="BJ225" s="1161"/>
      <c r="BK225" s="1161"/>
      <c r="BL225" s="1637"/>
      <c r="BM225" s="1161"/>
      <c r="BN225" s="1161"/>
      <c r="BO225" s="545"/>
      <c r="BP225" s="1161"/>
      <c r="BQ225" s="1161"/>
      <c r="BR225" s="1161"/>
      <c r="BS225" s="1161"/>
      <c r="BT225" s="1161"/>
      <c r="BU225" s="1633"/>
      <c r="BV225" s="567"/>
      <c r="BW225" s="567"/>
      <c r="BX225" s="567"/>
      <c r="BY225" s="567"/>
      <c r="BZ225" s="1642">
        <v>11</v>
      </c>
    </row>
    <row s="1642" customFormat="1" customHeight="1" ht="11.549999999999999">
      <c r="A226" s="988"/>
      <c r="B226" s="1637"/>
      <c r="C226" s="1637"/>
      <c r="D226" s="35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1642"/>
      <c r="AD226" s="1642"/>
      <c r="AE226" s="1642"/>
      <c r="AF226" s="1642"/>
      <c r="AG226" s="1642"/>
      <c r="AH226" s="1642"/>
      <c r="AI226" s="1642"/>
      <c r="AJ226" s="1642"/>
      <c r="AK226" s="1642"/>
      <c r="AL226" s="1642"/>
      <c r="AM226" s="1642"/>
      <c r="AN226" s="1642"/>
      <c r="AO226" s="1642"/>
      <c r="AP226" s="1642"/>
      <c r="AQ226" s="1642"/>
      <c r="AR226" s="1642"/>
      <c r="AS226" s="1642"/>
      <c r="AT226" s="1642"/>
      <c r="AU226" s="1642"/>
      <c r="AV226" s="1642"/>
      <c r="AW226" s="1642"/>
      <c r="AX226" s="1642"/>
      <c r="AY226" s="1642"/>
      <c r="AZ226" s="1642"/>
      <c r="BA226" s="1642"/>
      <c r="BB226" s="1642"/>
      <c r="BC226" s="1642"/>
      <c r="BE226" s="1161"/>
      <c r="BF226" s="1637"/>
      <c r="BG226" s="1637"/>
      <c r="BH226" s="1161"/>
      <c r="BI226" s="1161"/>
      <c r="BJ226" s="1161"/>
      <c r="BK226" s="1161"/>
      <c r="BL226" s="1637"/>
      <c r="BM226" s="1161"/>
      <c r="BN226" s="1161"/>
      <c r="BO226" s="545"/>
      <c r="BP226" s="1161"/>
      <c r="BQ226" s="1161"/>
      <c r="BR226" s="1161"/>
      <c r="BS226" s="1161"/>
      <c r="BT226" s="1161"/>
      <c r="BU226" s="1633"/>
      <c r="BV226" s="567"/>
      <c r="BW226" s="567"/>
      <c r="BX226" s="567"/>
      <c r="BY226" s="567"/>
      <c r="BZ226" s="1642">
        <v>11</v>
      </c>
    </row>
    <row s="1642" customFormat="1" customHeight="1" ht="11.549999999999999">
      <c r="A227" s="988"/>
      <c r="B227" s="1637"/>
      <c r="C227" s="1637"/>
      <c r="D227" s="352"/>
      <c r="J227" s="1642"/>
      <c r="K227" s="1642"/>
      <c r="L227" s="1642"/>
      <c r="M227" s="1642"/>
      <c r="N227" s="1642"/>
      <c r="O227" s="1642"/>
      <c r="P227" s="1642"/>
      <c r="Q227" s="1642"/>
      <c r="R227" s="1642"/>
      <c r="S227" s="1642"/>
      <c r="T227" s="1642"/>
      <c r="U227" s="1642"/>
      <c r="V227" s="1642"/>
      <c r="W227" s="1642"/>
      <c r="X227" s="1642"/>
      <c r="Y227" s="1642"/>
      <c r="Z227" s="1642"/>
      <c r="AA227" s="1642"/>
      <c r="AB227" s="1642"/>
      <c r="AC227" s="1642"/>
      <c r="AD227" s="1642"/>
      <c r="AE227" s="1642"/>
      <c r="AF227" s="1642"/>
      <c r="AG227" s="1642"/>
      <c r="AH227" s="1642"/>
      <c r="AI227" s="1642"/>
      <c r="AJ227" s="1642"/>
      <c r="AK227" s="1642"/>
      <c r="AL227" s="1642"/>
      <c r="AM227" s="1642"/>
      <c r="AN227" s="1642"/>
      <c r="AO227" s="1642"/>
      <c r="AP227" s="1642"/>
      <c r="AQ227" s="1642"/>
      <c r="AR227" s="1642"/>
      <c r="AS227" s="1642"/>
      <c r="AT227" s="1642"/>
      <c r="AU227" s="1642"/>
      <c r="AV227" s="1642"/>
      <c r="AW227" s="1642"/>
      <c r="AX227" s="1642"/>
      <c r="AY227" s="1642"/>
      <c r="AZ227" s="1642"/>
      <c r="BA227" s="1642"/>
      <c r="BB227" s="1642"/>
      <c r="BC227" s="1642"/>
      <c r="BE227" s="1161"/>
      <c r="BF227" s="1637"/>
      <c r="BG227" s="1637"/>
      <c r="BH227" s="1161"/>
      <c r="BI227" s="1161"/>
      <c r="BJ227" s="1161"/>
      <c r="BK227" s="1161"/>
      <c r="BL227" s="1637"/>
      <c r="BM227" s="1161"/>
      <c r="BN227" s="1161"/>
      <c r="BO227" s="545"/>
      <c r="BP227" s="1161"/>
      <c r="BQ227" s="1161"/>
      <c r="BR227" s="1161"/>
      <c r="BS227" s="1161"/>
      <c r="BT227" s="1161"/>
      <c r="BU227" s="1633"/>
      <c r="BV227" s="567"/>
      <c r="BW227" s="567"/>
      <c r="BX227" s="567"/>
      <c r="BY227" s="567"/>
      <c r="BZ227" s="1642">
        <v>11</v>
      </c>
    </row>
    <row s="1642" customFormat="1" customHeight="1" ht="11.549999999999999">
      <c r="A228" s="988"/>
      <c r="B228" s="1637"/>
      <c r="C228" s="1637"/>
      <c r="D228" s="352"/>
      <c r="J228" s="1642"/>
      <c r="K228" s="1642"/>
      <c r="L228" s="1642"/>
      <c r="M228" s="1642"/>
      <c r="N228" s="1642"/>
      <c r="O228" s="1642"/>
      <c r="P228" s="1642"/>
      <c r="Q228" s="1642"/>
      <c r="R228" s="1642"/>
      <c r="S228" s="1642"/>
      <c r="T228" s="1642"/>
      <c r="U228" s="1642"/>
      <c r="V228" s="1642"/>
      <c r="W228" s="1642"/>
      <c r="X228" s="1642"/>
      <c r="Y228" s="1642"/>
      <c r="Z228" s="1642"/>
      <c r="AA228" s="1642"/>
      <c r="AB228" s="1642"/>
      <c r="AC228" s="1642"/>
      <c r="AD228" s="1642"/>
      <c r="AE228" s="1642"/>
      <c r="AF228" s="1642"/>
      <c r="AG228" s="1642"/>
      <c r="AH228" s="1642"/>
      <c r="AI228" s="1642"/>
      <c r="AJ228" s="1642"/>
      <c r="AK228" s="1642"/>
      <c r="AL228" s="1642"/>
      <c r="AM228" s="1642"/>
      <c r="AN228" s="1642"/>
      <c r="AO228" s="1642"/>
      <c r="AP228" s="1642"/>
      <c r="AQ228" s="1642"/>
      <c r="AR228" s="1642"/>
      <c r="AS228" s="1642"/>
      <c r="AT228" s="1642"/>
      <c r="AU228" s="1642"/>
      <c r="AV228" s="1642"/>
      <c r="AW228" s="1642"/>
      <c r="AX228" s="1642"/>
      <c r="AY228" s="1642"/>
      <c r="AZ228" s="1642"/>
      <c r="BA228" s="1642"/>
      <c r="BB228" s="1642"/>
      <c r="BC228" s="1642"/>
      <c r="BE228" s="1161"/>
      <c r="BF228" s="1637"/>
      <c r="BG228" s="1637"/>
      <c r="BH228" s="1161"/>
      <c r="BI228" s="1161"/>
      <c r="BJ228" s="1161"/>
      <c r="BK228" s="1161"/>
      <c r="BL228" s="1637"/>
      <c r="BM228" s="1161"/>
      <c r="BN228" s="1161"/>
      <c r="BO228" s="545"/>
      <c r="BP228" s="1161"/>
      <c r="BQ228" s="1161"/>
      <c r="BR228" s="1161"/>
      <c r="BS228" s="1161"/>
      <c r="BT228" s="1161"/>
      <c r="BU228" s="1633"/>
      <c r="BV228" s="567"/>
      <c r="BW228" s="567"/>
      <c r="BX228" s="567"/>
      <c r="BY228" s="567"/>
      <c r="BZ228" s="1642">
        <v>11</v>
      </c>
    </row>
    <row s="1642" customFormat="1" customHeight="1" ht="11.549999999999999">
      <c r="A229" s="988"/>
      <c r="B229" s="1637"/>
      <c r="C229" s="1637"/>
      <c r="D229" s="352"/>
      <c r="J229" s="1642"/>
      <c r="K229" s="1642"/>
      <c r="L229" s="1642"/>
      <c r="M229" s="1642"/>
      <c r="N229" s="1642"/>
      <c r="O229" s="1642"/>
      <c r="P229" s="1642"/>
      <c r="Q229" s="1642"/>
      <c r="R229" s="1642"/>
      <c r="S229" s="1642"/>
      <c r="T229" s="1642"/>
      <c r="U229" s="1642"/>
      <c r="V229" s="1642"/>
      <c r="W229" s="1642"/>
      <c r="X229" s="1642"/>
      <c r="Y229" s="1642"/>
      <c r="Z229" s="1642"/>
      <c r="AA229" s="1642"/>
      <c r="AB229" s="1642"/>
      <c r="AC229" s="1642"/>
      <c r="AD229" s="1642"/>
      <c r="AE229" s="1642"/>
      <c r="AF229" s="1642"/>
      <c r="AG229" s="1642"/>
      <c r="AH229" s="1642"/>
      <c r="AI229" s="1642"/>
      <c r="AJ229" s="1642"/>
      <c r="AK229" s="1642"/>
      <c r="AL229" s="1642"/>
      <c r="AM229" s="1642"/>
      <c r="AN229" s="1642"/>
      <c r="AO229" s="1642"/>
      <c r="AP229" s="1642"/>
      <c r="AQ229" s="1642"/>
      <c r="AR229" s="1642"/>
      <c r="AS229" s="1642"/>
      <c r="AT229" s="1642"/>
      <c r="AU229" s="1642"/>
      <c r="AV229" s="1642"/>
      <c r="AW229" s="1642"/>
      <c r="AX229" s="1642"/>
      <c r="AY229" s="1642"/>
      <c r="AZ229" s="1642"/>
      <c r="BA229" s="1642"/>
      <c r="BB229" s="1642"/>
      <c r="BC229" s="1642"/>
      <c r="BE229" s="1161"/>
      <c r="BF229" s="1637"/>
      <c r="BG229" s="1637"/>
      <c r="BH229" s="1161"/>
      <c r="BI229" s="1161"/>
      <c r="BJ229" s="1161"/>
      <c r="BK229" s="1161"/>
      <c r="BL229" s="1637"/>
      <c r="BM229" s="1161"/>
      <c r="BN229" s="1161"/>
      <c r="BO229" s="545"/>
      <c r="BP229" s="1161"/>
      <c r="BQ229" s="1161"/>
      <c r="BR229" s="1161"/>
      <c r="BS229" s="1161"/>
      <c r="BT229" s="1161"/>
      <c r="BU229" s="1633"/>
      <c r="BV229" s="567"/>
      <c r="BW229" s="567"/>
      <c r="BX229" s="567"/>
      <c r="BY229" s="567"/>
      <c r="BZ229" s="1642">
        <v>11</v>
      </c>
    </row>
    <row s="1642" customFormat="1" customHeight="1" ht="11.549999999999999">
      <c r="A230" s="988"/>
      <c r="B230" s="1637"/>
      <c r="C230" s="1637"/>
      <c r="D230" s="352"/>
      <c r="J230" s="1642"/>
      <c r="K230" s="1642"/>
      <c r="L230" s="1642"/>
      <c r="M230" s="1642"/>
      <c r="N230" s="1642"/>
      <c r="O230" s="1642"/>
      <c r="P230" s="1642"/>
      <c r="Q230" s="1642"/>
      <c r="R230" s="1642"/>
      <c r="S230" s="1642"/>
      <c r="T230" s="1642"/>
      <c r="U230" s="1642"/>
      <c r="V230" s="1642"/>
      <c r="W230" s="1642"/>
      <c r="X230" s="1642"/>
      <c r="Y230" s="1642"/>
      <c r="Z230" s="1642"/>
      <c r="AA230" s="1642"/>
      <c r="AB230" s="1642"/>
      <c r="AC230" s="1642"/>
      <c r="AD230" s="1642"/>
      <c r="AE230" s="1642"/>
      <c r="AF230" s="1642"/>
      <c r="AG230" s="1642"/>
      <c r="AH230" s="1642"/>
      <c r="AI230" s="1642"/>
      <c r="AJ230" s="1642"/>
      <c r="AK230" s="1642"/>
      <c r="AL230" s="1642"/>
      <c r="AM230" s="1642"/>
      <c r="AN230" s="1642"/>
      <c r="AO230" s="1642"/>
      <c r="AP230" s="1642"/>
      <c r="AQ230" s="1642"/>
      <c r="AR230" s="1642"/>
      <c r="AS230" s="1642"/>
      <c r="AT230" s="1642"/>
      <c r="AU230" s="1642"/>
      <c r="AV230" s="1642"/>
      <c r="AW230" s="1642"/>
      <c r="AX230" s="1642"/>
      <c r="AY230" s="1642"/>
      <c r="AZ230" s="1642"/>
      <c r="BA230" s="1642"/>
      <c r="BB230" s="1642"/>
      <c r="BC230" s="1642"/>
      <c r="BE230" s="1161"/>
      <c r="BF230" s="1637"/>
      <c r="BG230" s="1637"/>
      <c r="BH230" s="1161"/>
      <c r="BI230" s="1161"/>
      <c r="BJ230" s="1161"/>
      <c r="BK230" s="1161"/>
      <c r="BL230" s="1637"/>
      <c r="BM230" s="1161"/>
      <c r="BN230" s="1161"/>
      <c r="BO230" s="545"/>
      <c r="BP230" s="1161"/>
      <c r="BQ230" s="1161"/>
      <c r="BR230" s="1161"/>
      <c r="BS230" s="1161"/>
      <c r="BT230" s="1161"/>
      <c r="BU230" s="1633"/>
      <c r="BV230" s="567"/>
      <c r="BW230" s="567"/>
      <c r="BX230" s="567"/>
      <c r="BY230" s="567"/>
      <c r="BZ230" s="1642">
        <v>11</v>
      </c>
    </row>
    <row s="1642" customFormat="1" customHeight="1" ht="11.549999999999999">
      <c r="A231" s="988"/>
      <c r="B231" s="1637"/>
      <c r="C231" s="1637"/>
      <c r="D231" s="352"/>
      <c r="J231" s="1642"/>
      <c r="K231" s="1642"/>
      <c r="L231" s="1642"/>
      <c r="M231" s="1642"/>
      <c r="N231" s="1642"/>
      <c r="O231" s="1642"/>
      <c r="P231" s="1642"/>
      <c r="Q231" s="1642"/>
      <c r="R231" s="1642"/>
      <c r="S231" s="1642"/>
      <c r="T231" s="1642"/>
      <c r="U231" s="1642"/>
      <c r="V231" s="1642"/>
      <c r="W231" s="1642"/>
      <c r="X231" s="1642"/>
      <c r="Y231" s="1642"/>
      <c r="Z231" s="1642"/>
      <c r="AA231" s="1642"/>
      <c r="AB231" s="1642"/>
      <c r="AC231" s="1642"/>
      <c r="AD231" s="1642"/>
      <c r="AE231" s="1642"/>
      <c r="AF231" s="1642"/>
      <c r="AG231" s="1642"/>
      <c r="AH231" s="1642"/>
      <c r="AI231" s="1642"/>
      <c r="AJ231" s="1642"/>
      <c r="AK231" s="1642"/>
      <c r="AL231" s="1642"/>
      <c r="AM231" s="1642"/>
      <c r="AN231" s="1642"/>
      <c r="AO231" s="1642"/>
      <c r="AP231" s="1642"/>
      <c r="AQ231" s="1642"/>
      <c r="AR231" s="1642"/>
      <c r="AS231" s="1642"/>
      <c r="AT231" s="1642"/>
      <c r="AU231" s="1642"/>
      <c r="AV231" s="1642"/>
      <c r="AW231" s="1642"/>
      <c r="AX231" s="1642"/>
      <c r="AY231" s="1642"/>
      <c r="AZ231" s="1642"/>
      <c r="BA231" s="1642"/>
      <c r="BB231" s="1642"/>
      <c r="BC231" s="1642"/>
      <c r="BE231" s="1161"/>
      <c r="BF231" s="1637"/>
      <c r="BG231" s="1637"/>
      <c r="BH231" s="1161"/>
      <c r="BI231" s="1161"/>
      <c r="BJ231" s="1161"/>
      <c r="BK231" s="1161"/>
      <c r="BL231" s="1637"/>
      <c r="BM231" s="1161"/>
      <c r="BN231" s="1161"/>
      <c r="BO231" s="545"/>
      <c r="BP231" s="1161"/>
      <c r="BQ231" s="1161"/>
      <c r="BR231" s="1161"/>
      <c r="BS231" s="1161"/>
      <c r="BT231" s="1161"/>
      <c r="BU231" s="1633"/>
      <c r="BV231" s="567"/>
      <c r="BW231" s="567"/>
      <c r="BX231" s="567"/>
      <c r="BY231" s="567"/>
      <c r="BZ231" s="1642">
        <v>11</v>
      </c>
    </row>
    <row s="1642" customFormat="1" customHeight="1" ht="11.549999999999999">
      <c r="A232" s="988"/>
      <c r="B232" s="1637"/>
      <c r="C232" s="1637"/>
      <c r="D232" s="352"/>
      <c r="J232" s="1642"/>
      <c r="K232" s="1642"/>
      <c r="L232" s="1642"/>
      <c r="M232" s="1642"/>
      <c r="N232" s="1642"/>
      <c r="O232" s="1642"/>
      <c r="P232" s="1642"/>
      <c r="Q232" s="1642"/>
      <c r="R232" s="1642"/>
      <c r="S232" s="1642"/>
      <c r="T232" s="1642"/>
      <c r="U232" s="1642"/>
      <c r="V232" s="1642"/>
      <c r="W232" s="1642"/>
      <c r="X232" s="1642"/>
      <c r="Y232" s="1642"/>
      <c r="Z232" s="1642"/>
      <c r="AA232" s="1642"/>
      <c r="AB232" s="1642"/>
      <c r="AC232" s="1642"/>
      <c r="AD232" s="1642"/>
      <c r="AE232" s="1642"/>
      <c r="AF232" s="1642"/>
      <c r="AG232" s="1642"/>
      <c r="AH232" s="1642"/>
      <c r="AI232" s="1642"/>
      <c r="AJ232" s="1642"/>
      <c r="AK232" s="1642"/>
      <c r="AL232" s="1642"/>
      <c r="AM232" s="1642"/>
      <c r="AN232" s="1642"/>
      <c r="AO232" s="1642"/>
      <c r="AP232" s="1642"/>
      <c r="AQ232" s="1642"/>
      <c r="AR232" s="1642"/>
      <c r="AS232" s="1642"/>
      <c r="AT232" s="1642"/>
      <c r="AU232" s="1642"/>
      <c r="AV232" s="1642"/>
      <c r="AW232" s="1642"/>
      <c r="AX232" s="1642"/>
      <c r="AY232" s="1642"/>
      <c r="AZ232" s="1642"/>
      <c r="BA232" s="1642"/>
      <c r="BB232" s="1642"/>
      <c r="BC232" s="1642"/>
      <c r="BE232" s="1161"/>
      <c r="BF232" s="1637"/>
      <c r="BG232" s="1637"/>
      <c r="BH232" s="1161"/>
      <c r="BI232" s="1161"/>
      <c r="BJ232" s="1161"/>
      <c r="BK232" s="1161"/>
      <c r="BL232" s="1637"/>
      <c r="BM232" s="1161"/>
      <c r="BN232" s="1161"/>
      <c r="BO232" s="545"/>
      <c r="BP232" s="1161"/>
      <c r="BQ232" s="1161"/>
      <c r="BR232" s="1161"/>
      <c r="BS232" s="1161"/>
      <c r="BT232" s="1161"/>
      <c r="BU232" s="1633"/>
      <c r="BV232" s="567"/>
      <c r="BW232" s="567"/>
      <c r="BX232" s="567"/>
      <c r="BY232" s="567"/>
      <c r="BZ232" s="1642">
        <v>11</v>
      </c>
    </row>
    <row s="1642" customFormat="1" customHeight="1" ht="11.549999999999999">
      <c r="A233" s="988"/>
      <c r="B233" s="1637"/>
      <c r="C233" s="1637"/>
      <c r="D233" s="352"/>
      <c r="J233" s="1642"/>
      <c r="K233" s="1642"/>
      <c r="L233" s="1642"/>
      <c r="M233" s="1642"/>
      <c r="N233" s="1642"/>
      <c r="O233" s="1642"/>
      <c r="P233" s="1642"/>
      <c r="Q233" s="1642"/>
      <c r="R233" s="1642"/>
      <c r="S233" s="1642"/>
      <c r="T233" s="1642"/>
      <c r="U233" s="1642"/>
      <c r="V233" s="1642"/>
      <c r="W233" s="1642"/>
      <c r="X233" s="1642"/>
      <c r="Y233" s="1642"/>
      <c r="Z233" s="1642"/>
      <c r="AA233" s="1642"/>
      <c r="AB233" s="1642"/>
      <c r="AC233" s="1642"/>
      <c r="AD233" s="1642"/>
      <c r="AE233" s="1642"/>
      <c r="AF233" s="1642"/>
      <c r="AG233" s="1642"/>
      <c r="AH233" s="1642"/>
      <c r="AI233" s="1642"/>
      <c r="AJ233" s="1642"/>
      <c r="AK233" s="1642"/>
      <c r="AL233" s="1642"/>
      <c r="AM233" s="1642"/>
      <c r="AN233" s="1642"/>
      <c r="AO233" s="1642"/>
      <c r="AP233" s="1642"/>
      <c r="AQ233" s="1642"/>
      <c r="AR233" s="1642"/>
      <c r="AS233" s="1642"/>
      <c r="AT233" s="1642"/>
      <c r="AU233" s="1642"/>
      <c r="AV233" s="1642"/>
      <c r="AW233" s="1642"/>
      <c r="AX233" s="1642"/>
      <c r="AY233" s="1642"/>
      <c r="AZ233" s="1642"/>
      <c r="BA233" s="1642"/>
      <c r="BB233" s="1642"/>
      <c r="BC233" s="1642"/>
      <c r="BE233" s="1161"/>
      <c r="BF233" s="1637"/>
      <c r="BG233" s="1637"/>
      <c r="BH233" s="1161"/>
      <c r="BI233" s="1161"/>
      <c r="BJ233" s="1161"/>
      <c r="BK233" s="1161"/>
      <c r="BL233" s="1637"/>
      <c r="BM233" s="1161"/>
      <c r="BN233" s="1161"/>
      <c r="BO233" s="545"/>
      <c r="BP233" s="1161"/>
      <c r="BQ233" s="1161"/>
      <c r="BR233" s="1161"/>
      <c r="BS233" s="1161"/>
      <c r="BT233" s="1161"/>
      <c r="BU233" s="1633"/>
      <c r="BV233" s="567"/>
      <c r="BW233" s="567"/>
      <c r="BX233" s="567"/>
      <c r="BY233" s="567"/>
      <c r="BZ233" s="1642">
        <v>11</v>
      </c>
    </row>
    <row s="1642" customFormat="1" customHeight="1" ht="11.549999999999999">
      <c r="A234" s="988"/>
      <c r="B234" s="1637"/>
      <c r="C234" s="1637"/>
      <c r="D234" s="35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1642"/>
      <c r="AD234" s="1642"/>
      <c r="AE234" s="1642"/>
      <c r="AF234" s="1642"/>
      <c r="AG234" s="1642"/>
      <c r="AH234" s="1642"/>
      <c r="AI234" s="1642"/>
      <c r="AJ234" s="1642"/>
      <c r="AK234" s="1642"/>
      <c r="AL234" s="1642"/>
      <c r="AM234" s="1642"/>
      <c r="AN234" s="1642"/>
      <c r="AO234" s="1642"/>
      <c r="AP234" s="1642"/>
      <c r="AQ234" s="1642"/>
      <c r="AR234" s="1642"/>
      <c r="AS234" s="1642"/>
      <c r="AT234" s="1642"/>
      <c r="AU234" s="1642"/>
      <c r="AV234" s="1642"/>
      <c r="AW234" s="1642"/>
      <c r="AX234" s="1642"/>
      <c r="AY234" s="1642"/>
      <c r="AZ234" s="1642"/>
      <c r="BA234" s="1642"/>
      <c r="BB234" s="1642"/>
      <c r="BC234" s="1642"/>
      <c r="BE234" s="1161"/>
      <c r="BF234" s="1637"/>
      <c r="BG234" s="1637"/>
      <c r="BH234" s="1161"/>
      <c r="BI234" s="1161"/>
      <c r="BJ234" s="1161"/>
      <c r="BK234" s="1161"/>
      <c r="BL234" s="1637"/>
      <c r="BM234" s="1161"/>
      <c r="BN234" s="1161"/>
      <c r="BO234" s="545"/>
      <c r="BP234" s="1161"/>
      <c r="BQ234" s="1161"/>
      <c r="BR234" s="1161"/>
      <c r="BS234" s="1161"/>
      <c r="BT234" s="1161"/>
      <c r="BU234" s="1633"/>
      <c r="BV234" s="567"/>
      <c r="BW234" s="567"/>
      <c r="BX234" s="567"/>
      <c r="BY234" s="567"/>
      <c r="BZ234" s="1642">
        <v>11</v>
      </c>
    </row>
    <row s="1642" customFormat="1" customHeight="1" ht="11.549999999999999">
      <c r="A235" s="988"/>
      <c r="B235" s="1637"/>
      <c r="C235" s="1637"/>
      <c r="D235" s="35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1642"/>
      <c r="AD235" s="1642"/>
      <c r="AE235" s="1642"/>
      <c r="AF235" s="1642"/>
      <c r="AG235" s="1642"/>
      <c r="AH235" s="1642"/>
      <c r="AI235" s="1642"/>
      <c r="AJ235" s="1642"/>
      <c r="AK235" s="1642"/>
      <c r="AL235" s="1642"/>
      <c r="AM235" s="1642"/>
      <c r="AN235" s="1642"/>
      <c r="AO235" s="1642"/>
      <c r="AP235" s="1642"/>
      <c r="AQ235" s="1642"/>
      <c r="AR235" s="1642"/>
      <c r="AS235" s="1642"/>
      <c r="AT235" s="1642"/>
      <c r="AU235" s="1642"/>
      <c r="AV235" s="1642"/>
      <c r="AW235" s="1642"/>
      <c r="AX235" s="1642"/>
      <c r="AY235" s="1642"/>
      <c r="AZ235" s="1642"/>
      <c r="BA235" s="1642"/>
      <c r="BB235" s="1642"/>
      <c r="BC235" s="1642"/>
      <c r="BE235" s="1161"/>
      <c r="BF235" s="1637"/>
      <c r="BG235" s="1637"/>
      <c r="BH235" s="1161"/>
      <c r="BI235" s="1161"/>
      <c r="BJ235" s="1161"/>
      <c r="BK235" s="1161"/>
      <c r="BL235" s="1637"/>
      <c r="BM235" s="1161"/>
      <c r="BN235" s="1161"/>
      <c r="BO235" s="545"/>
      <c r="BP235" s="1161"/>
      <c r="BQ235" s="1161"/>
      <c r="BR235" s="1161"/>
      <c r="BS235" s="1161"/>
      <c r="BT235" s="1161"/>
      <c r="BU235" s="1633"/>
      <c r="BV235" s="567"/>
      <c r="BW235" s="567"/>
      <c r="BX235" s="567"/>
      <c r="BY235" s="567"/>
      <c r="BZ235" s="1642">
        <v>11</v>
      </c>
    </row>
    <row s="1642" customFormat="1" customHeight="1" ht="11.549999999999999">
      <c r="A236" s="988"/>
      <c r="B236" s="1637"/>
      <c r="C236" s="1637"/>
      <c r="D236" s="35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1642"/>
      <c r="AD236" s="1642"/>
      <c r="AE236" s="1642"/>
      <c r="AF236" s="1642"/>
      <c r="AG236" s="1642"/>
      <c r="AH236" s="1642"/>
      <c r="AI236" s="1642"/>
      <c r="AJ236" s="1642"/>
      <c r="AK236" s="1642"/>
      <c r="AL236" s="1642"/>
      <c r="AM236" s="1642"/>
      <c r="AN236" s="1642"/>
      <c r="AO236" s="1642"/>
      <c r="AP236" s="1642"/>
      <c r="AQ236" s="1642"/>
      <c r="AR236" s="1642"/>
      <c r="AS236" s="1642"/>
      <c r="AT236" s="1642"/>
      <c r="AU236" s="1642"/>
      <c r="AV236" s="1642"/>
      <c r="AW236" s="1642"/>
      <c r="AX236" s="1642"/>
      <c r="AY236" s="1642"/>
      <c r="AZ236" s="1642"/>
      <c r="BA236" s="1642"/>
      <c r="BB236" s="1642"/>
      <c r="BC236" s="1642"/>
      <c r="BE236" s="1161"/>
      <c r="BF236" s="1637"/>
      <c r="BG236" s="1637"/>
      <c r="BH236" s="1161"/>
      <c r="BI236" s="1161"/>
      <c r="BJ236" s="1161"/>
      <c r="BK236" s="1161"/>
      <c r="BL236" s="1637"/>
      <c r="BM236" s="1161"/>
      <c r="BN236" s="1161"/>
      <c r="BO236" s="545"/>
      <c r="BP236" s="1161"/>
      <c r="BQ236" s="1161"/>
      <c r="BR236" s="1161"/>
      <c r="BS236" s="1161"/>
      <c r="BT236" s="1161"/>
      <c r="BU236" s="1633"/>
      <c r="BV236" s="567"/>
      <c r="BW236" s="567"/>
      <c r="BX236" s="567"/>
      <c r="BY236" s="567"/>
      <c r="BZ236" s="1642">
        <v>11</v>
      </c>
    </row>
    <row s="1642" customFormat="1" customHeight="1" ht="11.549999999999999">
      <c r="A237" s="988"/>
      <c r="B237" s="1637"/>
      <c r="C237" s="1637"/>
      <c r="D237" s="352"/>
      <c r="J237" s="1642"/>
      <c r="K237" s="1642"/>
      <c r="L237" s="1642"/>
      <c r="M237" s="1642"/>
      <c r="N237" s="1642"/>
      <c r="O237" s="1642"/>
      <c r="P237" s="1642"/>
      <c r="Q237" s="1642"/>
      <c r="R237" s="1642"/>
      <c r="S237" s="1642"/>
      <c r="T237" s="1642"/>
      <c r="U237" s="1642"/>
      <c r="V237" s="1642"/>
      <c r="W237" s="1642"/>
      <c r="X237" s="1642"/>
      <c r="Y237" s="1642"/>
      <c r="Z237" s="1642"/>
      <c r="AA237" s="1642"/>
      <c r="AB237" s="1642"/>
      <c r="AC237" s="1642"/>
      <c r="AD237" s="1642"/>
      <c r="AE237" s="1642"/>
      <c r="AF237" s="1642"/>
      <c r="AG237" s="1642"/>
      <c r="AH237" s="1642"/>
      <c r="AI237" s="1642"/>
      <c r="AJ237" s="1642"/>
      <c r="AK237" s="1642"/>
      <c r="AL237" s="1642"/>
      <c r="AM237" s="1642"/>
      <c r="AN237" s="1642"/>
      <c r="AO237" s="1642"/>
      <c r="AP237" s="1642"/>
      <c r="AQ237" s="1642"/>
      <c r="AR237" s="1642"/>
      <c r="AS237" s="1642"/>
      <c r="AT237" s="1642"/>
      <c r="AU237" s="1642"/>
      <c r="AV237" s="1642"/>
      <c r="AW237" s="1642"/>
      <c r="AX237" s="1642"/>
      <c r="AY237" s="1642"/>
      <c r="AZ237" s="1642"/>
      <c r="BA237" s="1642"/>
      <c r="BB237" s="1642"/>
      <c r="BC237" s="1642"/>
      <c r="BE237" s="1161"/>
      <c r="BF237" s="1637"/>
      <c r="BG237" s="1637"/>
      <c r="BH237" s="1161"/>
      <c r="BI237" s="1161"/>
      <c r="BJ237" s="1161"/>
      <c r="BK237" s="1161"/>
      <c r="BL237" s="1637"/>
      <c r="BM237" s="1161"/>
      <c r="BN237" s="1161"/>
      <c r="BO237" s="545"/>
      <c r="BP237" s="1161"/>
      <c r="BQ237" s="1161"/>
      <c r="BR237" s="1161"/>
      <c r="BS237" s="1161"/>
      <c r="BT237" s="1161"/>
      <c r="BU237" s="1633"/>
      <c r="BV237" s="567"/>
      <c r="BW237" s="567"/>
      <c r="BX237" s="567"/>
      <c r="BY237" s="567"/>
      <c r="BZ237" s="1642">
        <v>11</v>
      </c>
    </row>
    <row s="1642" customFormat="1" customHeight="1" ht="11.549999999999999">
      <c r="A238" s="988"/>
      <c r="B238" s="1637"/>
      <c r="C238" s="1637"/>
      <c r="D238" s="352"/>
      <c r="J238" s="1642"/>
      <c r="K238" s="1642"/>
      <c r="L238" s="1642"/>
      <c r="M238" s="1642"/>
      <c r="N238" s="1642"/>
      <c r="O238" s="1642"/>
      <c r="P238" s="1642"/>
      <c r="Q238" s="1642"/>
      <c r="R238" s="1642"/>
      <c r="S238" s="1642"/>
      <c r="T238" s="1642"/>
      <c r="U238" s="1642"/>
      <c r="V238" s="1642"/>
      <c r="W238" s="1642"/>
      <c r="X238" s="1642"/>
      <c r="Y238" s="1642"/>
      <c r="Z238" s="1642"/>
      <c r="AA238" s="1642"/>
      <c r="AB238" s="1642"/>
      <c r="AC238" s="1642"/>
      <c r="AD238" s="1642"/>
      <c r="AE238" s="1642"/>
      <c r="AF238" s="1642"/>
      <c r="AG238" s="1642"/>
      <c r="AH238" s="1642"/>
      <c r="AI238" s="1642"/>
      <c r="AJ238" s="1642"/>
      <c r="AK238" s="1642"/>
      <c r="AL238" s="1642"/>
      <c r="AM238" s="1642"/>
      <c r="AN238" s="1642"/>
      <c r="AO238" s="1642"/>
      <c r="AP238" s="1642"/>
      <c r="AQ238" s="1642"/>
      <c r="AR238" s="1642"/>
      <c r="AS238" s="1642"/>
      <c r="AT238" s="1642"/>
      <c r="AU238" s="1642"/>
      <c r="AV238" s="1642"/>
      <c r="AW238" s="1642"/>
      <c r="AX238" s="1642"/>
      <c r="AY238" s="1642"/>
      <c r="AZ238" s="1642"/>
      <c r="BA238" s="1642"/>
      <c r="BB238" s="1642"/>
      <c r="BC238" s="1642"/>
      <c r="BE238" s="1161"/>
      <c r="BF238" s="1637"/>
      <c r="BG238" s="1637"/>
      <c r="BH238" s="1161"/>
      <c r="BI238" s="1161"/>
      <c r="BJ238" s="1161"/>
      <c r="BK238" s="1161"/>
      <c r="BL238" s="1637"/>
      <c r="BM238" s="1161"/>
      <c r="BN238" s="1161"/>
      <c r="BO238" s="545"/>
      <c r="BP238" s="1161"/>
      <c r="BQ238" s="1161"/>
      <c r="BR238" s="1161"/>
      <c r="BS238" s="1161"/>
      <c r="BT238" s="1161"/>
      <c r="BU238" s="1633"/>
      <c r="BV238" s="567"/>
      <c r="BW238" s="567"/>
      <c r="BX238" s="567"/>
      <c r="BY238" s="567"/>
      <c r="BZ238" s="1642">
        <v>11</v>
      </c>
    </row>
    <row s="1642" customFormat="1" customHeight="1" ht="11.549999999999999">
      <c r="A239" s="988"/>
      <c r="B239" s="1637"/>
      <c r="C239" s="1637"/>
      <c r="D239" s="352"/>
      <c r="J239" s="1642"/>
      <c r="K239" s="1642"/>
      <c r="L239" s="1642"/>
      <c r="M239" s="1642"/>
      <c r="N239" s="1642"/>
      <c r="O239" s="1642"/>
      <c r="P239" s="1642"/>
      <c r="Q239" s="1642"/>
      <c r="R239" s="1642"/>
      <c r="S239" s="1642"/>
      <c r="T239" s="1642"/>
      <c r="U239" s="1642"/>
      <c r="V239" s="1642"/>
      <c r="W239" s="1642"/>
      <c r="X239" s="1642"/>
      <c r="Y239" s="1642"/>
      <c r="Z239" s="1642"/>
      <c r="AA239" s="1642"/>
      <c r="AB239" s="1642"/>
      <c r="AC239" s="1642"/>
      <c r="AD239" s="1642"/>
      <c r="AE239" s="1642"/>
      <c r="AF239" s="1642"/>
      <c r="AG239" s="1642"/>
      <c r="AH239" s="1642"/>
      <c r="AI239" s="1642"/>
      <c r="AJ239" s="1642"/>
      <c r="AK239" s="1642"/>
      <c r="AL239" s="1642"/>
      <c r="AM239" s="1642"/>
      <c r="AN239" s="1642"/>
      <c r="AO239" s="1642"/>
      <c r="AP239" s="1642"/>
      <c r="AQ239" s="1642"/>
      <c r="AR239" s="1642"/>
      <c r="AS239" s="1642"/>
      <c r="AT239" s="1642"/>
      <c r="AU239" s="1642"/>
      <c r="AV239" s="1642"/>
      <c r="AW239" s="1642"/>
      <c r="AX239" s="1642"/>
      <c r="AY239" s="1642"/>
      <c r="AZ239" s="1642"/>
      <c r="BA239" s="1642"/>
      <c r="BB239" s="1642"/>
      <c r="BC239" s="1642"/>
      <c r="BE239" s="1161"/>
      <c r="BF239" s="1637"/>
      <c r="BG239" s="1637"/>
      <c r="BH239" s="1161"/>
      <c r="BI239" s="1161"/>
      <c r="BJ239" s="1161"/>
      <c r="BK239" s="1161"/>
      <c r="BL239" s="1637"/>
      <c r="BM239" s="1161"/>
      <c r="BN239" s="1161"/>
      <c r="BO239" s="545"/>
      <c r="BP239" s="1161"/>
      <c r="BQ239" s="1161"/>
      <c r="BR239" s="1161"/>
      <c r="BS239" s="1161"/>
      <c r="BT239" s="1161"/>
      <c r="BU239" s="1633"/>
      <c r="BV239" s="567"/>
      <c r="BW239" s="567"/>
      <c r="BX239" s="567"/>
      <c r="BY239" s="567"/>
      <c r="BZ239" s="1642">
        <v>11</v>
      </c>
    </row>
    <row s="1642" customFormat="1" customHeight="1" ht="11.549999999999999">
      <c r="A240" s="988"/>
      <c r="B240" s="1637"/>
      <c r="C240" s="1637"/>
      <c r="D240" s="352"/>
      <c r="J240" s="1642"/>
      <c r="K240" s="1642"/>
      <c r="L240" s="1642"/>
      <c r="M240" s="1642"/>
      <c r="N240" s="1642"/>
      <c r="O240" s="1642"/>
      <c r="P240" s="1642"/>
      <c r="Q240" s="1642"/>
      <c r="R240" s="1642"/>
      <c r="S240" s="1642"/>
      <c r="T240" s="1642"/>
      <c r="U240" s="1642"/>
      <c r="V240" s="1642"/>
      <c r="W240" s="1642"/>
      <c r="X240" s="1642"/>
      <c r="Y240" s="1642"/>
      <c r="Z240" s="1642"/>
      <c r="AA240" s="1642"/>
      <c r="AB240" s="1642"/>
      <c r="AC240" s="1642"/>
      <c r="AD240" s="1642"/>
      <c r="AE240" s="1642"/>
      <c r="AF240" s="1642"/>
      <c r="AG240" s="1642"/>
      <c r="AH240" s="1642"/>
      <c r="AI240" s="1642"/>
      <c r="AJ240" s="1642"/>
      <c r="AK240" s="1642"/>
      <c r="AL240" s="1642"/>
      <c r="AM240" s="1642"/>
      <c r="AN240" s="1642"/>
      <c r="AO240" s="1642"/>
      <c r="AP240" s="1642"/>
      <c r="AQ240" s="1642"/>
      <c r="AR240" s="1642"/>
      <c r="AS240" s="1642"/>
      <c r="AT240" s="1642"/>
      <c r="AU240" s="1642"/>
      <c r="AV240" s="1642"/>
      <c r="AW240" s="1642"/>
      <c r="AX240" s="1642"/>
      <c r="AY240" s="1642"/>
      <c r="AZ240" s="1642"/>
      <c r="BA240" s="1642"/>
      <c r="BB240" s="1642"/>
      <c r="BC240" s="1642"/>
      <c r="BE240" s="1161"/>
      <c r="BF240" s="1637"/>
      <c r="BG240" s="1637"/>
      <c r="BH240" s="1161"/>
      <c r="BI240" s="1161"/>
      <c r="BJ240" s="1161"/>
      <c r="BK240" s="1161"/>
      <c r="BL240" s="1637"/>
      <c r="BM240" s="1161"/>
      <c r="BN240" s="1161"/>
      <c r="BO240" s="545"/>
      <c r="BP240" s="1161"/>
      <c r="BQ240" s="1161"/>
      <c r="BR240" s="1161"/>
      <c r="BS240" s="1161"/>
      <c r="BT240" s="1161"/>
      <c r="BU240" s="1633"/>
      <c r="BV240" s="567"/>
      <c r="BW240" s="567"/>
      <c r="BX240" s="567"/>
      <c r="BY240" s="567"/>
      <c r="BZ240" s="1642">
        <v>11</v>
      </c>
    </row>
    <row s="1642" customFormat="1" customHeight="1" ht="11.549999999999999">
      <c r="A241" s="988"/>
      <c r="B241" s="1637"/>
      <c r="C241" s="1637"/>
      <c r="D241" s="352"/>
      <c r="J241" s="1642"/>
      <c r="K241" s="1642"/>
      <c r="L241" s="1642"/>
      <c r="M241" s="1642"/>
      <c r="N241" s="1642"/>
      <c r="O241" s="1642"/>
      <c r="P241" s="1642"/>
      <c r="Q241" s="1642"/>
      <c r="R241" s="1642"/>
      <c r="S241" s="1642"/>
      <c r="T241" s="1642"/>
      <c r="U241" s="1642"/>
      <c r="V241" s="1642"/>
      <c r="W241" s="1642"/>
      <c r="X241" s="1642"/>
      <c r="Y241" s="1642"/>
      <c r="Z241" s="1642"/>
      <c r="AA241" s="1642"/>
      <c r="AB241" s="1642"/>
      <c r="AC241" s="1642"/>
      <c r="AD241" s="1642"/>
      <c r="AE241" s="1642"/>
      <c r="AF241" s="1642"/>
      <c r="AG241" s="1642"/>
      <c r="AH241" s="1642"/>
      <c r="AI241" s="1642"/>
      <c r="AJ241" s="1642"/>
      <c r="AK241" s="1642"/>
      <c r="AL241" s="1642"/>
      <c r="AM241" s="1642"/>
      <c r="AN241" s="1642"/>
      <c r="AO241" s="1642"/>
      <c r="AP241" s="1642"/>
      <c r="AQ241" s="1642"/>
      <c r="AR241" s="1642"/>
      <c r="AS241" s="1642"/>
      <c r="AT241" s="1642"/>
      <c r="AU241" s="1642"/>
      <c r="AV241" s="1642"/>
      <c r="AW241" s="1642"/>
      <c r="AX241" s="1642"/>
      <c r="AY241" s="1642"/>
      <c r="AZ241" s="1642"/>
      <c r="BA241" s="1642"/>
      <c r="BB241" s="1642"/>
      <c r="BC241" s="1642"/>
      <c r="BE241" s="1161"/>
      <c r="BF241" s="1637"/>
      <c r="BG241" s="1637"/>
      <c r="BH241" s="1161"/>
      <c r="BI241" s="1161"/>
      <c r="BJ241" s="1161"/>
      <c r="BK241" s="1161"/>
      <c r="BL241" s="1637"/>
      <c r="BM241" s="1161"/>
      <c r="BN241" s="1161"/>
      <c r="BO241" s="545"/>
      <c r="BP241" s="1161"/>
      <c r="BQ241" s="1161"/>
      <c r="BR241" s="1161"/>
      <c r="BS241" s="1161"/>
      <c r="BT241" s="1161"/>
      <c r="BU241" s="1633"/>
      <c r="BV241" s="567"/>
      <c r="BW241" s="567"/>
      <c r="BX241" s="567"/>
      <c r="BY241" s="567"/>
      <c r="BZ241" s="1642">
        <v>11</v>
      </c>
    </row>
    <row s="1642" customFormat="1" customHeight="1" ht="11.549999999999999">
      <c r="A242" s="988"/>
      <c r="B242" s="1637"/>
      <c r="C242" s="1637"/>
      <c r="D242" s="352"/>
      <c r="J242" s="1642"/>
      <c r="K242" s="1642"/>
      <c r="L242" s="1642"/>
      <c r="M242" s="1642"/>
      <c r="N242" s="1642"/>
      <c r="O242" s="1642"/>
      <c r="P242" s="1642"/>
      <c r="Q242" s="1642"/>
      <c r="R242" s="1642"/>
      <c r="S242" s="1642"/>
      <c r="T242" s="1642"/>
      <c r="U242" s="1642"/>
      <c r="V242" s="1642"/>
      <c r="W242" s="1642"/>
      <c r="X242" s="1642"/>
      <c r="Y242" s="1642"/>
      <c r="Z242" s="1642"/>
      <c r="AA242" s="1642"/>
      <c r="AB242" s="1642"/>
      <c r="AC242" s="1642"/>
      <c r="AD242" s="1642"/>
      <c r="AE242" s="1642"/>
      <c r="AF242" s="1642"/>
      <c r="AG242" s="1642"/>
      <c r="AH242" s="1642"/>
      <c r="AI242" s="1642"/>
      <c r="AJ242" s="1642"/>
      <c r="AK242" s="1642"/>
      <c r="AL242" s="1642"/>
      <c r="AM242" s="1642"/>
      <c r="AN242" s="1642"/>
      <c r="AO242" s="1642"/>
      <c r="AP242" s="1642"/>
      <c r="AQ242" s="1642"/>
      <c r="AR242" s="1642"/>
      <c r="AS242" s="1642"/>
      <c r="AT242" s="1642"/>
      <c r="AU242" s="1642"/>
      <c r="AV242" s="1642"/>
      <c r="AW242" s="1642"/>
      <c r="AX242" s="1642"/>
      <c r="AY242" s="1642"/>
      <c r="AZ242" s="1642"/>
      <c r="BA242" s="1642"/>
      <c r="BB242" s="1642"/>
      <c r="BC242" s="1642"/>
      <c r="BE242" s="1161"/>
      <c r="BF242" s="1637"/>
      <c r="BG242" s="1637"/>
      <c r="BH242" s="1161"/>
      <c r="BI242" s="1161"/>
      <c r="BJ242" s="1161"/>
      <c r="BK242" s="1161"/>
      <c r="BL242" s="1637"/>
      <c r="BM242" s="1161"/>
      <c r="BN242" s="1161"/>
      <c r="BO242" s="545"/>
      <c r="BP242" s="1161"/>
      <c r="BQ242" s="1161"/>
      <c r="BR242" s="1161"/>
      <c r="BS242" s="1161"/>
      <c r="BT242" s="1161"/>
      <c r="BU242" s="1633"/>
      <c r="BV242" s="567"/>
      <c r="BW242" s="567"/>
      <c r="BX242" s="567"/>
      <c r="BY242" s="567"/>
      <c r="BZ242" s="1642">
        <v>11</v>
      </c>
    </row>
    <row s="1642" customFormat="1" customHeight="1" ht="11.549999999999999">
      <c r="A243" s="988"/>
      <c r="B243" s="1637"/>
      <c r="C243" s="1637"/>
      <c r="D243" s="352"/>
      <c r="J243" s="1642"/>
      <c r="K243" s="1642"/>
      <c r="L243" s="1642"/>
      <c r="M243" s="1642"/>
      <c r="N243" s="1642"/>
      <c r="O243" s="1642"/>
      <c r="P243" s="1642"/>
      <c r="Q243" s="1642"/>
      <c r="R243" s="1642"/>
      <c r="S243" s="1642"/>
      <c r="T243" s="1642"/>
      <c r="U243" s="1642"/>
      <c r="V243" s="1642"/>
      <c r="W243" s="1642"/>
      <c r="X243" s="1642"/>
      <c r="Y243" s="1642"/>
      <c r="Z243" s="1642"/>
      <c r="AA243" s="1642"/>
      <c r="AB243" s="1642"/>
      <c r="AC243" s="1642"/>
      <c r="AD243" s="1642"/>
      <c r="AE243" s="1642"/>
      <c r="AF243" s="1642"/>
      <c r="AG243" s="1642"/>
      <c r="AH243" s="1642"/>
      <c r="AI243" s="1642"/>
      <c r="AJ243" s="1642"/>
      <c r="AK243" s="1642"/>
      <c r="AL243" s="1642"/>
      <c r="AM243" s="1642"/>
      <c r="AN243" s="1642"/>
      <c r="AO243" s="1642"/>
      <c r="AP243" s="1642"/>
      <c r="AQ243" s="1642"/>
      <c r="AR243" s="1642"/>
      <c r="AS243" s="1642"/>
      <c r="AT243" s="1642"/>
      <c r="AU243" s="1642"/>
      <c r="AV243" s="1642"/>
      <c r="AW243" s="1642"/>
      <c r="AX243" s="1642"/>
      <c r="AY243" s="1642"/>
      <c r="AZ243" s="1642"/>
      <c r="BA243" s="1642"/>
      <c r="BB243" s="1642"/>
      <c r="BC243" s="1642"/>
      <c r="BE243" s="1161"/>
      <c r="BF243" s="1637"/>
      <c r="BG243" s="1637"/>
      <c r="BH243" s="1161"/>
      <c r="BI243" s="1161"/>
      <c r="BJ243" s="1161"/>
      <c r="BK243" s="1161"/>
      <c r="BL243" s="1637"/>
      <c r="BM243" s="1161"/>
      <c r="BN243" s="1161"/>
      <c r="BO243" s="545"/>
      <c r="BP243" s="1161"/>
      <c r="BQ243" s="1161"/>
      <c r="BR243" s="1161"/>
      <c r="BS243" s="1161"/>
      <c r="BT243" s="1161"/>
      <c r="BU243" s="1633"/>
      <c r="BV243" s="567"/>
      <c r="BW243" s="567"/>
      <c r="BX243" s="567"/>
      <c r="BY243" s="567"/>
      <c r="BZ243" s="1642">
        <v>11</v>
      </c>
    </row>
    <row s="1642" customFormat="1" customHeight="1" ht="11.549999999999999">
      <c r="A244" s="988"/>
      <c r="B244" s="1637"/>
      <c r="C244" s="1637"/>
      <c r="D244" s="352"/>
      <c r="J244" s="1642"/>
      <c r="K244" s="1642"/>
      <c r="L244" s="1642"/>
      <c r="M244" s="1642"/>
      <c r="N244" s="1642"/>
      <c r="O244" s="1642"/>
      <c r="P244" s="1642"/>
      <c r="Q244" s="1642"/>
      <c r="R244" s="1642"/>
      <c r="S244" s="1642"/>
      <c r="T244" s="1642"/>
      <c r="U244" s="1642"/>
      <c r="V244" s="1642"/>
      <c r="W244" s="1642"/>
      <c r="X244" s="1642"/>
      <c r="Y244" s="1642"/>
      <c r="Z244" s="1642"/>
      <c r="AA244" s="1642"/>
      <c r="AB244" s="1642"/>
      <c r="AC244" s="1642"/>
      <c r="AD244" s="1642"/>
      <c r="AE244" s="1642"/>
      <c r="AF244" s="1642"/>
      <c r="AG244" s="1642"/>
      <c r="AH244" s="1642"/>
      <c r="AI244" s="1642"/>
      <c r="AJ244" s="1642"/>
      <c r="AK244" s="1642"/>
      <c r="AL244" s="1642"/>
      <c r="AM244" s="1642"/>
      <c r="AN244" s="1642"/>
      <c r="AO244" s="1642"/>
      <c r="AP244" s="1642"/>
      <c r="AQ244" s="1642"/>
      <c r="AR244" s="1642"/>
      <c r="AS244" s="1642"/>
      <c r="AT244" s="1642"/>
      <c r="AU244" s="1642"/>
      <c r="AV244" s="1642"/>
      <c r="AW244" s="1642"/>
      <c r="AX244" s="1642"/>
      <c r="AY244" s="1642"/>
      <c r="AZ244" s="1642"/>
      <c r="BA244" s="1642"/>
      <c r="BB244" s="1642"/>
      <c r="BC244" s="1642"/>
      <c r="BE244" s="1161"/>
      <c r="BF244" s="1637"/>
      <c r="BG244" s="1637"/>
      <c r="BH244" s="1161"/>
      <c r="BI244" s="1161"/>
      <c r="BJ244" s="1161"/>
      <c r="BK244" s="1161"/>
      <c r="BL244" s="1637"/>
      <c r="BM244" s="1161"/>
      <c r="BN244" s="1161"/>
      <c r="BO244" s="545"/>
      <c r="BP244" s="1161"/>
      <c r="BQ244" s="1161"/>
      <c r="BR244" s="1161"/>
      <c r="BS244" s="1161"/>
      <c r="BT244" s="1161"/>
      <c r="BU244" s="1633"/>
      <c r="BV244" s="567"/>
      <c r="BW244" s="567"/>
      <c r="BX244" s="567"/>
      <c r="BY244" s="567"/>
      <c r="BZ244" s="1642">
        <v>11</v>
      </c>
    </row>
    <row s="1642" customFormat="1" customHeight="1" ht="11.549999999999999">
      <c r="A245" s="988"/>
      <c r="B245" s="1637"/>
      <c r="C245" s="1637"/>
      <c r="D245" s="352"/>
      <c r="J245" s="1642"/>
      <c r="K245" s="1642"/>
      <c r="L245" s="1642"/>
      <c r="M245" s="1642"/>
      <c r="N245" s="1642"/>
      <c r="O245" s="1642"/>
      <c r="P245" s="1642"/>
      <c r="Q245" s="1642"/>
      <c r="R245" s="1642"/>
      <c r="S245" s="1642"/>
      <c r="T245" s="1642"/>
      <c r="U245" s="1642"/>
      <c r="V245" s="1642"/>
      <c r="W245" s="1642"/>
      <c r="X245" s="1642"/>
      <c r="Y245" s="1642"/>
      <c r="Z245" s="1642"/>
      <c r="AA245" s="1642"/>
      <c r="AB245" s="1642"/>
      <c r="AC245" s="1642"/>
      <c r="AD245" s="1642"/>
      <c r="AE245" s="1642"/>
      <c r="AF245" s="1642"/>
      <c r="AG245" s="1642"/>
      <c r="AH245" s="1642"/>
      <c r="AI245" s="1642"/>
      <c r="AJ245" s="1642"/>
      <c r="AK245" s="1642"/>
      <c r="AL245" s="1642"/>
      <c r="AM245" s="1642"/>
      <c r="AN245" s="1642"/>
      <c r="AO245" s="1642"/>
      <c r="AP245" s="1642"/>
      <c r="AQ245" s="1642"/>
      <c r="AR245" s="1642"/>
      <c r="AS245" s="1642"/>
      <c r="AT245" s="1642"/>
      <c r="AU245" s="1642"/>
      <c r="AV245" s="1642"/>
      <c r="AW245" s="1642"/>
      <c r="AX245" s="1642"/>
      <c r="AY245" s="1642"/>
      <c r="AZ245" s="1642"/>
      <c r="BA245" s="1642"/>
      <c r="BB245" s="1642"/>
      <c r="BC245" s="1642"/>
      <c r="BE245" s="1161"/>
      <c r="BF245" s="1637"/>
      <c r="BG245" s="1637"/>
      <c r="BH245" s="1161"/>
      <c r="BI245" s="1161"/>
      <c r="BJ245" s="1161"/>
      <c r="BK245" s="1161"/>
      <c r="BL245" s="1637"/>
      <c r="BM245" s="1161"/>
      <c r="BN245" s="1161"/>
      <c r="BO245" s="545"/>
      <c r="BP245" s="1161"/>
      <c r="BQ245" s="1161"/>
      <c r="BR245" s="1161"/>
      <c r="BS245" s="1161"/>
      <c r="BT245" s="1161"/>
      <c r="BU245" s="1633"/>
      <c r="BV245" s="567"/>
      <c r="BW245" s="567"/>
      <c r="BX245" s="567"/>
      <c r="BY245" s="567"/>
      <c r="BZ245" s="1642">
        <v>11</v>
      </c>
    </row>
    <row s="1642" customFormat="1" customHeight="1" ht="11.549999999999999">
      <c r="A246" s="988"/>
      <c r="B246" s="1637"/>
      <c r="C246" s="1637"/>
      <c r="D246" s="352"/>
      <c r="J246" s="1642"/>
      <c r="K246" s="1642"/>
      <c r="L246" s="1642"/>
      <c r="M246" s="1642"/>
      <c r="N246" s="1642"/>
      <c r="O246" s="1642"/>
      <c r="P246" s="1642"/>
      <c r="Q246" s="1642"/>
      <c r="R246" s="1642"/>
      <c r="S246" s="1642"/>
      <c r="T246" s="1642"/>
      <c r="U246" s="1642"/>
      <c r="V246" s="1642"/>
      <c r="W246" s="1642"/>
      <c r="X246" s="1642"/>
      <c r="Y246" s="1642"/>
      <c r="Z246" s="1642"/>
      <c r="AA246" s="1642"/>
      <c r="AB246" s="1642"/>
      <c r="AC246" s="1642"/>
      <c r="AD246" s="1642"/>
      <c r="AE246" s="1642"/>
      <c r="AF246" s="1642"/>
      <c r="AG246" s="1642"/>
      <c r="AH246" s="1642"/>
      <c r="AI246" s="1642"/>
      <c r="AJ246" s="1642"/>
      <c r="AK246" s="1642"/>
      <c r="AL246" s="1642"/>
      <c r="AM246" s="1642"/>
      <c r="AN246" s="1642"/>
      <c r="AO246" s="1642"/>
      <c r="AP246" s="1642"/>
      <c r="AQ246" s="1642"/>
      <c r="AR246" s="1642"/>
      <c r="AS246" s="1642"/>
      <c r="AT246" s="1642"/>
      <c r="AU246" s="1642"/>
      <c r="AV246" s="1642"/>
      <c r="AW246" s="1642"/>
      <c r="AX246" s="1642"/>
      <c r="AY246" s="1642"/>
      <c r="AZ246" s="1642"/>
      <c r="BA246" s="1642"/>
      <c r="BB246" s="1642"/>
      <c r="BC246" s="1642"/>
      <c r="BE246" s="1161"/>
      <c r="BF246" s="1637"/>
      <c r="BG246" s="1637"/>
      <c r="BH246" s="1161"/>
      <c r="BI246" s="1161"/>
      <c r="BJ246" s="1161"/>
      <c r="BK246" s="1161"/>
      <c r="BL246" s="1637"/>
      <c r="BM246" s="1161"/>
      <c r="BN246" s="1161"/>
      <c r="BO246" s="545"/>
      <c r="BP246" s="1161"/>
      <c r="BQ246" s="1161"/>
      <c r="BR246" s="1161"/>
      <c r="BS246" s="1161"/>
      <c r="BT246" s="1161"/>
      <c r="BU246" s="1633"/>
      <c r="BV246" s="567"/>
      <c r="BW246" s="567"/>
      <c r="BX246" s="567"/>
      <c r="BY246" s="567"/>
      <c r="BZ246" s="1642">
        <v>11</v>
      </c>
    </row>
    <row s="1642" customFormat="1" customHeight="1" ht="11.549999999999999">
      <c r="A247" s="988"/>
      <c r="B247" s="1637"/>
      <c r="C247" s="1637"/>
      <c r="D247" s="352"/>
      <c r="J247" s="1642"/>
      <c r="K247" s="1642"/>
      <c r="L247" s="1642"/>
      <c r="M247" s="1642"/>
      <c r="N247" s="1642"/>
      <c r="O247" s="1642"/>
      <c r="P247" s="1642"/>
      <c r="Q247" s="1642"/>
      <c r="R247" s="1642"/>
      <c r="S247" s="1642"/>
      <c r="T247" s="1642"/>
      <c r="U247" s="1642"/>
      <c r="V247" s="1642"/>
      <c r="W247" s="1642"/>
      <c r="X247" s="1642"/>
      <c r="Y247" s="1642"/>
      <c r="Z247" s="1642"/>
      <c r="AA247" s="1642"/>
      <c r="AB247" s="1642"/>
      <c r="AC247" s="1642"/>
      <c r="AD247" s="1642"/>
      <c r="AE247" s="1642"/>
      <c r="AF247" s="1642"/>
      <c r="AG247" s="1642"/>
      <c r="AH247" s="1642"/>
      <c r="AI247" s="1642"/>
      <c r="AJ247" s="1642"/>
      <c r="AK247" s="1642"/>
      <c r="AL247" s="1642"/>
      <c r="AM247" s="1642"/>
      <c r="AN247" s="1642"/>
      <c r="AO247" s="1642"/>
      <c r="AP247" s="1642"/>
      <c r="AQ247" s="1642"/>
      <c r="AR247" s="1642"/>
      <c r="AS247" s="1642"/>
      <c r="AT247" s="1642"/>
      <c r="AU247" s="1642"/>
      <c r="AV247" s="1642"/>
      <c r="AW247" s="1642"/>
      <c r="AX247" s="1642"/>
      <c r="AY247" s="1642"/>
      <c r="AZ247" s="1642"/>
      <c r="BA247" s="1642"/>
      <c r="BB247" s="1642"/>
      <c r="BC247" s="1642"/>
      <c r="BE247" s="1161"/>
      <c r="BF247" s="1637"/>
      <c r="BG247" s="1637"/>
      <c r="BH247" s="1161"/>
      <c r="BI247" s="1161"/>
      <c r="BJ247" s="1161"/>
      <c r="BK247" s="1161"/>
      <c r="BL247" s="1637"/>
      <c r="BM247" s="1161"/>
      <c r="BN247" s="1161"/>
      <c r="BO247" s="545"/>
      <c r="BP247" s="1161"/>
      <c r="BQ247" s="1161"/>
      <c r="BR247" s="1161"/>
      <c r="BS247" s="1161"/>
      <c r="BT247" s="1161"/>
      <c r="BU247" s="1633"/>
      <c r="BV247" s="567"/>
      <c r="BW247" s="567"/>
      <c r="BX247" s="567"/>
      <c r="BY247" s="567"/>
      <c r="BZ247" s="1642">
        <v>11</v>
      </c>
    </row>
    <row s="1642" customFormat="1" customHeight="1" ht="11.549999999999999">
      <c r="A248" s="988"/>
      <c r="B248" s="1637"/>
      <c r="C248" s="1637"/>
      <c r="D248" s="35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1642"/>
      <c r="AD248" s="1642"/>
      <c r="AE248" s="1642"/>
      <c r="AF248" s="1642"/>
      <c r="AG248" s="1642"/>
      <c r="AH248" s="1642"/>
      <c r="AI248" s="1642"/>
      <c r="AJ248" s="1642"/>
      <c r="AK248" s="1642"/>
      <c r="AL248" s="1642"/>
      <c r="AM248" s="1642"/>
      <c r="AN248" s="1642"/>
      <c r="AO248" s="1642"/>
      <c r="AP248" s="1642"/>
      <c r="AQ248" s="1642"/>
      <c r="AR248" s="1642"/>
      <c r="AS248" s="1642"/>
      <c r="AT248" s="1642"/>
      <c r="AU248" s="1642"/>
      <c r="AV248" s="1642"/>
      <c r="AW248" s="1642"/>
      <c r="AX248" s="1642"/>
      <c r="AY248" s="1642"/>
      <c r="AZ248" s="1642"/>
      <c r="BA248" s="1642"/>
      <c r="BB248" s="1642"/>
      <c r="BC248" s="1642"/>
      <c r="BE248" s="1161"/>
      <c r="BF248" s="1637"/>
      <c r="BG248" s="1637"/>
      <c r="BH248" s="1161"/>
      <c r="BI248" s="1161"/>
      <c r="BJ248" s="1161"/>
      <c r="BK248" s="1161"/>
      <c r="BL248" s="1637"/>
      <c r="BM248" s="1161"/>
      <c r="BN248" s="1161"/>
      <c r="BO248" s="545"/>
      <c r="BP248" s="1161"/>
      <c r="BQ248" s="1161"/>
      <c r="BR248" s="1161"/>
      <c r="BS248" s="1161"/>
      <c r="BT248" s="1161"/>
      <c r="BU248" s="1633"/>
      <c r="BV248" s="567"/>
      <c r="BW248" s="567"/>
      <c r="BX248" s="567"/>
      <c r="BY248" s="567"/>
      <c r="BZ248" s="1642">
        <v>11</v>
      </c>
    </row>
    <row s="1642" customFormat="1" customHeight="1" ht="11.549999999999999">
      <c r="A249" s="988"/>
      <c r="B249" s="1637"/>
      <c r="C249" s="1637"/>
      <c r="D249" s="35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1642"/>
      <c r="AD249" s="1642"/>
      <c r="AE249" s="1642"/>
      <c r="AF249" s="1642"/>
      <c r="AG249" s="1642"/>
      <c r="AH249" s="1642"/>
      <c r="AI249" s="1642"/>
      <c r="AJ249" s="1642"/>
      <c r="AK249" s="1642"/>
      <c r="AL249" s="1642"/>
      <c r="AM249" s="1642"/>
      <c r="AN249" s="1642"/>
      <c r="AO249" s="1642"/>
      <c r="AP249" s="1642"/>
      <c r="AQ249" s="1642"/>
      <c r="AR249" s="1642"/>
      <c r="AS249" s="1642"/>
      <c r="AT249" s="1642"/>
      <c r="AU249" s="1642"/>
      <c r="AV249" s="1642"/>
      <c r="AW249" s="1642"/>
      <c r="AX249" s="1642"/>
      <c r="AY249" s="1642"/>
      <c r="AZ249" s="1642"/>
      <c r="BA249" s="1642"/>
      <c r="BB249" s="1642"/>
      <c r="BC249" s="1642"/>
      <c r="BE249" s="1161"/>
      <c r="BF249" s="1637"/>
      <c r="BG249" s="1637"/>
      <c r="BH249" s="1161"/>
      <c r="BI249" s="1161"/>
      <c r="BJ249" s="1161"/>
      <c r="BK249" s="1161"/>
      <c r="BL249" s="1637"/>
      <c r="BM249" s="1161"/>
      <c r="BN249" s="1161"/>
      <c r="BO249" s="545"/>
      <c r="BP249" s="1161"/>
      <c r="BQ249" s="1161"/>
      <c r="BR249" s="1161"/>
      <c r="BS249" s="1161"/>
      <c r="BT249" s="1161"/>
      <c r="BU249" s="1633"/>
      <c r="BV249" s="567"/>
      <c r="BW249" s="567"/>
      <c r="BX249" s="567"/>
      <c r="BY249" s="567"/>
      <c r="BZ249" s="1642">
        <v>11</v>
      </c>
    </row>
    <row s="1642" customFormat="1" customHeight="1" ht="11.549999999999999">
      <c r="A250" s="988"/>
      <c r="B250" s="1637"/>
      <c r="C250" s="1637"/>
      <c r="D250" s="352"/>
      <c r="J250" s="1642"/>
      <c r="K250" s="1642"/>
      <c r="L250" s="1642"/>
      <c r="M250" s="1642"/>
      <c r="N250" s="1642"/>
      <c r="O250" s="1642"/>
      <c r="P250" s="1642"/>
      <c r="Q250" s="1642"/>
      <c r="R250" s="1642"/>
      <c r="S250" s="1642"/>
      <c r="T250" s="1642"/>
      <c r="U250" s="1642"/>
      <c r="V250" s="1642"/>
      <c r="W250" s="1642"/>
      <c r="X250" s="1642"/>
      <c r="Y250" s="1642"/>
      <c r="Z250" s="1642"/>
      <c r="AA250" s="1642"/>
      <c r="AB250" s="1642"/>
      <c r="AC250" s="1642"/>
      <c r="AD250" s="1642"/>
      <c r="AE250" s="1642"/>
      <c r="AF250" s="1642"/>
      <c r="AG250" s="1642"/>
      <c r="AH250" s="1642"/>
      <c r="AI250" s="1642"/>
      <c r="AJ250" s="1642"/>
      <c r="AK250" s="1642"/>
      <c r="AL250" s="1642"/>
      <c r="AM250" s="1642"/>
      <c r="AN250" s="1642"/>
      <c r="AO250" s="1642"/>
      <c r="AP250" s="1642"/>
      <c r="AQ250" s="1642"/>
      <c r="AR250" s="1642"/>
      <c r="AS250" s="1642"/>
      <c r="AT250" s="1642"/>
      <c r="AU250" s="1642"/>
      <c r="AV250" s="1642"/>
      <c r="AW250" s="1642"/>
      <c r="AX250" s="1642"/>
      <c r="AY250" s="1642"/>
      <c r="AZ250" s="1642"/>
      <c r="BA250" s="1642"/>
      <c r="BB250" s="1642"/>
      <c r="BC250" s="1642"/>
      <c r="BE250" s="1161"/>
      <c r="BF250" s="1637"/>
      <c r="BG250" s="1637"/>
      <c r="BH250" s="1161"/>
      <c r="BI250" s="1161"/>
      <c r="BJ250" s="1161"/>
      <c r="BK250" s="1161"/>
      <c r="BL250" s="1637"/>
      <c r="BM250" s="1161"/>
      <c r="BN250" s="1161"/>
      <c r="BO250" s="545"/>
      <c r="BP250" s="1161"/>
      <c r="BQ250" s="1161"/>
      <c r="BR250" s="1161"/>
      <c r="BS250" s="1161"/>
      <c r="BT250" s="1161"/>
      <c r="BU250" s="1633"/>
      <c r="BV250" s="567"/>
      <c r="BW250" s="567"/>
      <c r="BX250" s="567"/>
      <c r="BY250" s="567"/>
      <c r="BZ250" s="1642">
        <v>11</v>
      </c>
    </row>
    <row s="1642" customFormat="1" customHeight="1" ht="11.549999999999999">
      <c r="A251" s="988"/>
      <c r="B251" s="1637"/>
      <c r="C251" s="1637"/>
      <c r="D251" s="35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1642"/>
      <c r="AD251" s="1642"/>
      <c r="AE251" s="1642"/>
      <c r="AF251" s="1642"/>
      <c r="AG251" s="1642"/>
      <c r="AH251" s="1642"/>
      <c r="AI251" s="1642"/>
      <c r="AJ251" s="1642"/>
      <c r="AK251" s="1642"/>
      <c r="AL251" s="1642"/>
      <c r="AM251" s="1642"/>
      <c r="AN251" s="1642"/>
      <c r="AO251" s="1642"/>
      <c r="AP251" s="1642"/>
      <c r="AQ251" s="1642"/>
      <c r="AR251" s="1642"/>
      <c r="AS251" s="1642"/>
      <c r="AT251" s="1642"/>
      <c r="AU251" s="1642"/>
      <c r="AV251" s="1642"/>
      <c r="AW251" s="1642"/>
      <c r="AX251" s="1642"/>
      <c r="AY251" s="1642"/>
      <c r="AZ251" s="1642"/>
      <c r="BA251" s="1642"/>
      <c r="BB251" s="1642"/>
      <c r="BC251" s="1642"/>
      <c r="BE251" s="1161"/>
      <c r="BF251" s="1637"/>
      <c r="BG251" s="1637"/>
      <c r="BH251" s="1161"/>
      <c r="BI251" s="1161"/>
      <c r="BJ251" s="1161"/>
      <c r="BK251" s="1161"/>
      <c r="BL251" s="1637"/>
      <c r="BM251" s="1161"/>
      <c r="BN251" s="1161"/>
      <c r="BO251" s="545"/>
      <c r="BP251" s="1161"/>
      <c r="BQ251" s="1161"/>
      <c r="BR251" s="1161"/>
      <c r="BS251" s="1161"/>
      <c r="BT251" s="1161"/>
      <c r="BU251" s="1633"/>
      <c r="BV251" s="567"/>
      <c r="BW251" s="567"/>
      <c r="BX251" s="567"/>
      <c r="BY251" s="567"/>
      <c r="BZ251" s="1642">
        <v>11</v>
      </c>
    </row>
    <row s="1642" customFormat="1" customHeight="1" ht="11.549999999999999">
      <c r="A252" s="988"/>
      <c r="B252" s="1637"/>
      <c r="C252" s="1637"/>
      <c r="D252" s="35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1642"/>
      <c r="AD252" s="1642"/>
      <c r="AE252" s="1642"/>
      <c r="AF252" s="1642"/>
      <c r="AG252" s="1642"/>
      <c r="AH252" s="1642"/>
      <c r="AI252" s="1642"/>
      <c r="AJ252" s="1642"/>
      <c r="AK252" s="1642"/>
      <c r="AL252" s="1642"/>
      <c r="AM252" s="1642"/>
      <c r="AN252" s="1642"/>
      <c r="AO252" s="1642"/>
      <c r="AP252" s="1642"/>
      <c r="AQ252" s="1642"/>
      <c r="AR252" s="1642"/>
      <c r="AS252" s="1642"/>
      <c r="AT252" s="1642"/>
      <c r="AU252" s="1642"/>
      <c r="AV252" s="1642"/>
      <c r="AW252" s="1642"/>
      <c r="AX252" s="1642"/>
      <c r="AY252" s="1642"/>
      <c r="AZ252" s="1642"/>
      <c r="BA252" s="1642"/>
      <c r="BB252" s="1642"/>
      <c r="BC252" s="1642"/>
      <c r="BE252" s="1161"/>
      <c r="BF252" s="1637"/>
      <c r="BG252" s="1637"/>
      <c r="BH252" s="1161"/>
      <c r="BI252" s="1161"/>
      <c r="BJ252" s="1161"/>
      <c r="BK252" s="1161"/>
      <c r="BL252" s="1637"/>
      <c r="BM252" s="1161"/>
      <c r="BN252" s="1161"/>
      <c r="BO252" s="545"/>
      <c r="BP252" s="1161"/>
      <c r="BQ252" s="1161"/>
      <c r="BR252" s="1161"/>
      <c r="BS252" s="1161"/>
      <c r="BT252" s="1161"/>
      <c r="BU252" s="1633"/>
      <c r="BV252" s="567"/>
      <c r="BW252" s="567"/>
      <c r="BX252" s="567"/>
      <c r="BY252" s="567"/>
      <c r="BZ252" s="1642">
        <v>11</v>
      </c>
    </row>
    <row s="1642" customFormat="1" customHeight="1" ht="11.549999999999999">
      <c r="A253" s="988"/>
      <c r="B253" s="1637"/>
      <c r="C253" s="1637"/>
      <c r="D253" s="352"/>
      <c r="J253" s="1642"/>
      <c r="K253" s="1642"/>
      <c r="L253" s="1642"/>
      <c r="M253" s="1642"/>
      <c r="N253" s="1642"/>
      <c r="O253" s="1642"/>
      <c r="P253" s="1642"/>
      <c r="Q253" s="1642"/>
      <c r="R253" s="1642"/>
      <c r="S253" s="1642"/>
      <c r="T253" s="1642"/>
      <c r="U253" s="1642"/>
      <c r="V253" s="1642"/>
      <c r="W253" s="1642"/>
      <c r="X253" s="1642"/>
      <c r="Y253" s="1642"/>
      <c r="Z253" s="1642"/>
      <c r="AA253" s="1642"/>
      <c r="AB253" s="1642"/>
      <c r="AC253" s="1642"/>
      <c r="AD253" s="1642"/>
      <c r="AE253" s="1642"/>
      <c r="AF253" s="1642"/>
      <c r="AG253" s="1642"/>
      <c r="AH253" s="1642"/>
      <c r="AI253" s="1642"/>
      <c r="AJ253" s="1642"/>
      <c r="AK253" s="1642"/>
      <c r="AL253" s="1642"/>
      <c r="AM253" s="1642"/>
      <c r="AN253" s="1642"/>
      <c r="AO253" s="1642"/>
      <c r="AP253" s="1642"/>
      <c r="AQ253" s="1642"/>
      <c r="AR253" s="1642"/>
      <c r="AS253" s="1642"/>
      <c r="AT253" s="1642"/>
      <c r="AU253" s="1642"/>
      <c r="AV253" s="1642"/>
      <c r="AW253" s="1642"/>
      <c r="AX253" s="1642"/>
      <c r="AY253" s="1642"/>
      <c r="AZ253" s="1642"/>
      <c r="BA253" s="1642"/>
      <c r="BB253" s="1642"/>
      <c r="BC253" s="1642"/>
      <c r="BE253" s="1161"/>
      <c r="BF253" s="1637"/>
      <c r="BG253" s="1637"/>
      <c r="BH253" s="1161"/>
      <c r="BI253" s="1161"/>
      <c r="BJ253" s="1161"/>
      <c r="BK253" s="1161"/>
      <c r="BL253" s="1637"/>
      <c r="BM253" s="1161"/>
      <c r="BN253" s="1161"/>
      <c r="BO253" s="545"/>
      <c r="BP253" s="1161"/>
      <c r="BQ253" s="1161"/>
      <c r="BR253" s="1161"/>
      <c r="BS253" s="1161"/>
      <c r="BT253" s="1161"/>
      <c r="BU253" s="1633"/>
      <c r="BV253" s="567"/>
      <c r="BW253" s="567"/>
      <c r="BX253" s="567"/>
      <c r="BY253" s="567"/>
      <c r="BZ253" s="1642">
        <v>11</v>
      </c>
    </row>
    <row s="1642" customFormat="1" customHeight="1" ht="11.549999999999999">
      <c r="A254" s="988"/>
      <c r="B254" s="1637"/>
      <c r="C254" s="1637"/>
      <c r="D254" s="352"/>
      <c r="J254" s="1642"/>
      <c r="K254" s="1642"/>
      <c r="L254" s="1642"/>
      <c r="M254" s="1642"/>
      <c r="N254" s="1642"/>
      <c r="O254" s="1642"/>
      <c r="P254" s="1642"/>
      <c r="Q254" s="1642"/>
      <c r="R254" s="1642"/>
      <c r="S254" s="1642"/>
      <c r="T254" s="1642"/>
      <c r="U254" s="1642"/>
      <c r="V254" s="1642"/>
      <c r="W254" s="1642"/>
      <c r="X254" s="1642"/>
      <c r="Y254" s="1642"/>
      <c r="Z254" s="1642"/>
      <c r="AA254" s="1642"/>
      <c r="AB254" s="1642"/>
      <c r="AC254" s="1642"/>
      <c r="AD254" s="1642"/>
      <c r="AE254" s="1642"/>
      <c r="AF254" s="1642"/>
      <c r="AG254" s="1642"/>
      <c r="AH254" s="1642"/>
      <c r="AI254" s="1642"/>
      <c r="AJ254" s="1642"/>
      <c r="AK254" s="1642"/>
      <c r="AL254" s="1642"/>
      <c r="AM254" s="1642"/>
      <c r="AN254" s="1642"/>
      <c r="AO254" s="1642"/>
      <c r="AP254" s="1642"/>
      <c r="AQ254" s="1642"/>
      <c r="AR254" s="1642"/>
      <c r="AS254" s="1642"/>
      <c r="AT254" s="1642"/>
      <c r="AU254" s="1642"/>
      <c r="AV254" s="1642"/>
      <c r="AW254" s="1642"/>
      <c r="AX254" s="1642"/>
      <c r="AY254" s="1642"/>
      <c r="AZ254" s="1642"/>
      <c r="BA254" s="1642"/>
      <c r="BB254" s="1642"/>
      <c r="BC254" s="1642"/>
      <c r="BE254" s="1161"/>
      <c r="BF254" s="1637"/>
      <c r="BG254" s="1637"/>
      <c r="BH254" s="1161"/>
      <c r="BI254" s="1161"/>
      <c r="BJ254" s="1161"/>
      <c r="BK254" s="1161"/>
      <c r="BL254" s="1637"/>
      <c r="BM254" s="1161"/>
      <c r="BN254" s="1161"/>
      <c r="BO254" s="545"/>
      <c r="BP254" s="1161"/>
      <c r="BQ254" s="1161"/>
      <c r="BR254" s="1161"/>
      <c r="BS254" s="1161"/>
      <c r="BT254" s="1161"/>
      <c r="BU254" s="1633"/>
      <c r="BV254" s="567"/>
      <c r="BW254" s="567"/>
      <c r="BX254" s="567"/>
      <c r="BY254" s="567"/>
      <c r="BZ254" s="1642">
        <v>11</v>
      </c>
    </row>
    <row s="1642" customFormat="1" customHeight="1" ht="11.549999999999999">
      <c r="A255" s="988"/>
      <c r="B255" s="1637"/>
      <c r="C255" s="1637"/>
      <c r="D255" s="352"/>
      <c r="J255" s="1642"/>
      <c r="K255" s="1642"/>
      <c r="L255" s="1642"/>
      <c r="M255" s="1642"/>
      <c r="N255" s="1642"/>
      <c r="O255" s="1642"/>
      <c r="P255" s="1642"/>
      <c r="Q255" s="1642"/>
      <c r="R255" s="1642"/>
      <c r="S255" s="1642"/>
      <c r="T255" s="1642"/>
      <c r="U255" s="1642"/>
      <c r="V255" s="1642"/>
      <c r="W255" s="1642"/>
      <c r="X255" s="1642"/>
      <c r="Y255" s="1642"/>
      <c r="Z255" s="1642"/>
      <c r="AA255" s="1642"/>
      <c r="AB255" s="1642"/>
      <c r="AC255" s="1642"/>
      <c r="AD255" s="1642"/>
      <c r="AE255" s="1642"/>
      <c r="AF255" s="1642"/>
      <c r="AG255" s="1642"/>
      <c r="AH255" s="1642"/>
      <c r="AI255" s="1642"/>
      <c r="AJ255" s="1642"/>
      <c r="AK255" s="1642"/>
      <c r="AL255" s="1642"/>
      <c r="AM255" s="1642"/>
      <c r="AN255" s="1642"/>
      <c r="AO255" s="1642"/>
      <c r="AP255" s="1642"/>
      <c r="AQ255" s="1642"/>
      <c r="AR255" s="1642"/>
      <c r="AS255" s="1642"/>
      <c r="AT255" s="1642"/>
      <c r="AU255" s="1642"/>
      <c r="AV255" s="1642"/>
      <c r="AW255" s="1642"/>
      <c r="AX255" s="1642"/>
      <c r="AY255" s="1642"/>
      <c r="AZ255" s="1642"/>
      <c r="BA255" s="1642"/>
      <c r="BB255" s="1642"/>
      <c r="BC255" s="1642"/>
      <c r="BE255" s="1161"/>
      <c r="BF255" s="1637"/>
      <c r="BG255" s="1637"/>
      <c r="BH255" s="1161"/>
      <c r="BI255" s="1161"/>
      <c r="BJ255" s="1161"/>
      <c r="BK255" s="1161"/>
      <c r="BL255" s="1637"/>
      <c r="BM255" s="1161"/>
      <c r="BN255" s="1161"/>
      <c r="BO255" s="545"/>
      <c r="BP255" s="1161"/>
      <c r="BQ255" s="1161"/>
      <c r="BR255" s="1161"/>
      <c r="BS255" s="1161"/>
      <c r="BT255" s="1161"/>
      <c r="BU255" s="1633"/>
      <c r="BV255" s="567"/>
      <c r="BW255" s="567"/>
      <c r="BX255" s="567"/>
      <c r="BY255" s="567"/>
      <c r="BZ255" s="1642">
        <v>11</v>
      </c>
    </row>
    <row s="1642" customFormat="1" customHeight="1" ht="11.549999999999999">
      <c r="A256" s="988"/>
      <c r="B256" s="1637"/>
      <c r="C256" s="1637"/>
      <c r="D256" s="352"/>
      <c r="J256" s="1642"/>
      <c r="K256" s="1642"/>
      <c r="L256" s="1642"/>
      <c r="M256" s="1642"/>
      <c r="N256" s="1642"/>
      <c r="O256" s="1642"/>
      <c r="P256" s="1642"/>
      <c r="Q256" s="1642"/>
      <c r="R256" s="1642"/>
      <c r="S256" s="1642"/>
      <c r="T256" s="1642"/>
      <c r="U256" s="1642"/>
      <c r="V256" s="1642"/>
      <c r="W256" s="1642"/>
      <c r="X256" s="1642"/>
      <c r="Y256" s="1642"/>
      <c r="Z256" s="1642"/>
      <c r="AA256" s="1642"/>
      <c r="AB256" s="1642"/>
      <c r="AC256" s="1642"/>
      <c r="AD256" s="1642"/>
      <c r="AE256" s="1642"/>
      <c r="AF256" s="1642"/>
      <c r="AG256" s="1642"/>
      <c r="AH256" s="1642"/>
      <c r="AI256" s="1642"/>
      <c r="AJ256" s="1642"/>
      <c r="AK256" s="1642"/>
      <c r="AL256" s="1642"/>
      <c r="AM256" s="1642"/>
      <c r="AN256" s="1642"/>
      <c r="AO256" s="1642"/>
      <c r="AP256" s="1642"/>
      <c r="AQ256" s="1642"/>
      <c r="AR256" s="1642"/>
      <c r="AS256" s="1642"/>
      <c r="AT256" s="1642"/>
      <c r="AU256" s="1642"/>
      <c r="AV256" s="1642"/>
      <c r="AW256" s="1642"/>
      <c r="AX256" s="1642"/>
      <c r="AY256" s="1642"/>
      <c r="AZ256" s="1642"/>
      <c r="BA256" s="1642"/>
      <c r="BB256" s="1642"/>
      <c r="BC256" s="1642"/>
      <c r="BE256" s="1161"/>
      <c r="BF256" s="1637"/>
      <c r="BG256" s="1637"/>
      <c r="BH256" s="1161"/>
      <c r="BI256" s="1161"/>
      <c r="BJ256" s="1161"/>
      <c r="BK256" s="1161"/>
      <c r="BL256" s="1637"/>
      <c r="BM256" s="1161"/>
      <c r="BN256" s="1161"/>
      <c r="BO256" s="545"/>
      <c r="BP256" s="1161"/>
      <c r="BQ256" s="1161"/>
      <c r="BR256" s="1161"/>
      <c r="BS256" s="1161"/>
      <c r="BT256" s="1161"/>
      <c r="BU256" s="1633"/>
      <c r="BV256" s="567"/>
      <c r="BW256" s="567"/>
      <c r="BX256" s="567"/>
      <c r="BY256" s="567"/>
      <c r="BZ256" s="1642">
        <v>11</v>
      </c>
    </row>
    <row s="1642" customFormat="1" customHeight="1" ht="11.549999999999999">
      <c r="A257" s="988"/>
      <c r="B257" s="1637"/>
      <c r="C257" s="1637"/>
      <c r="D257" s="352"/>
      <c r="J257" s="1642"/>
      <c r="K257" s="1642"/>
      <c r="L257" s="1642"/>
      <c r="M257" s="1642"/>
      <c r="N257" s="1642"/>
      <c r="O257" s="1642"/>
      <c r="P257" s="1642"/>
      <c r="Q257" s="1642"/>
      <c r="R257" s="1642"/>
      <c r="S257" s="1642"/>
      <c r="T257" s="1642"/>
      <c r="U257" s="1642"/>
      <c r="V257" s="1642"/>
      <c r="W257" s="1642"/>
      <c r="X257" s="1642"/>
      <c r="Y257" s="1642"/>
      <c r="Z257" s="1642"/>
      <c r="AA257" s="1642"/>
      <c r="AB257" s="1642"/>
      <c r="AC257" s="1642"/>
      <c r="AD257" s="1642"/>
      <c r="AE257" s="1642"/>
      <c r="AF257" s="1642"/>
      <c r="AG257" s="1642"/>
      <c r="AH257" s="1642"/>
      <c r="AI257" s="1642"/>
      <c r="AJ257" s="1642"/>
      <c r="AK257" s="1642"/>
      <c r="AL257" s="1642"/>
      <c r="AM257" s="1642"/>
      <c r="AN257" s="1642"/>
      <c r="AO257" s="1642"/>
      <c r="AP257" s="1642"/>
      <c r="AQ257" s="1642"/>
      <c r="AR257" s="1642"/>
      <c r="AS257" s="1642"/>
      <c r="AT257" s="1642"/>
      <c r="AU257" s="1642"/>
      <c r="AV257" s="1642"/>
      <c r="AW257" s="1642"/>
      <c r="AX257" s="1642"/>
      <c r="AY257" s="1642"/>
      <c r="AZ257" s="1642"/>
      <c r="BA257" s="1642"/>
      <c r="BB257" s="1642"/>
      <c r="BC257" s="1642"/>
      <c r="BE257" s="1161"/>
      <c r="BF257" s="1637"/>
      <c r="BG257" s="1637"/>
      <c r="BH257" s="1161"/>
      <c r="BI257" s="1161"/>
      <c r="BJ257" s="1161"/>
      <c r="BK257" s="1161"/>
      <c r="BL257" s="1637"/>
      <c r="BM257" s="1161"/>
      <c r="BN257" s="1161"/>
      <c r="BO257" s="545"/>
      <c r="BP257" s="1161"/>
      <c r="BQ257" s="1161"/>
      <c r="BR257" s="1161"/>
      <c r="BS257" s="1161"/>
      <c r="BT257" s="1161"/>
      <c r="BU257" s="1633"/>
      <c r="BV257" s="567"/>
      <c r="BW257" s="567"/>
      <c r="BX257" s="567"/>
      <c r="BY257" s="567"/>
      <c r="BZ257" s="1642">
        <v>11</v>
      </c>
    </row>
    <row s="1642" customFormat="1" customHeight="1" ht="11.549999999999999">
      <c r="A258" s="988"/>
      <c r="B258" s="1637"/>
      <c r="C258" s="1637"/>
      <c r="D258" s="352"/>
      <c r="J258" s="1642"/>
      <c r="K258" s="1642"/>
      <c r="L258" s="1642"/>
      <c r="M258" s="1642"/>
      <c r="N258" s="1642"/>
      <c r="O258" s="1642"/>
      <c r="P258" s="1642"/>
      <c r="Q258" s="1642"/>
      <c r="R258" s="1642"/>
      <c r="S258" s="1642"/>
      <c r="T258" s="1642"/>
      <c r="U258" s="1642"/>
      <c r="V258" s="1642"/>
      <c r="W258" s="1642"/>
      <c r="X258" s="1642"/>
      <c r="Y258" s="1642"/>
      <c r="Z258" s="1642"/>
      <c r="AA258" s="1642"/>
      <c r="AB258" s="1642"/>
      <c r="AC258" s="1642"/>
      <c r="AD258" s="1642"/>
      <c r="AE258" s="1642"/>
      <c r="AF258" s="1642"/>
      <c r="AG258" s="1642"/>
      <c r="AH258" s="1642"/>
      <c r="AI258" s="1642"/>
      <c r="AJ258" s="1642"/>
      <c r="AK258" s="1642"/>
      <c r="AL258" s="1642"/>
      <c r="AM258" s="1642"/>
      <c r="AN258" s="1642"/>
      <c r="AO258" s="1642"/>
      <c r="AP258" s="1642"/>
      <c r="AQ258" s="1642"/>
      <c r="AR258" s="1642"/>
      <c r="AS258" s="1642"/>
      <c r="AT258" s="1642"/>
      <c r="AU258" s="1642"/>
      <c r="AV258" s="1642"/>
      <c r="AW258" s="1642"/>
      <c r="AX258" s="1642"/>
      <c r="AY258" s="1642"/>
      <c r="AZ258" s="1642"/>
      <c r="BA258" s="1642"/>
      <c r="BB258" s="1642"/>
      <c r="BC258" s="1642"/>
      <c r="BE258" s="1161"/>
      <c r="BF258" s="1637"/>
      <c r="BG258" s="1637"/>
      <c r="BH258" s="1161"/>
      <c r="BI258" s="1161"/>
      <c r="BJ258" s="1161"/>
      <c r="BK258" s="1161"/>
      <c r="BL258" s="1637"/>
      <c r="BM258" s="1161"/>
      <c r="BN258" s="1161"/>
      <c r="BO258" s="545"/>
      <c r="BP258" s="1161"/>
      <c r="BQ258" s="1161"/>
      <c r="BR258" s="1161"/>
      <c r="BS258" s="1161"/>
      <c r="BT258" s="1161"/>
      <c r="BU258" s="1633"/>
      <c r="BV258" s="567"/>
      <c r="BW258" s="567"/>
      <c r="BX258" s="567"/>
      <c r="BY258" s="567"/>
      <c r="BZ258" s="1642">
        <v>11</v>
      </c>
    </row>
    <row s="1642" customFormat="1" customHeight="1" ht="11.549999999999999">
      <c r="A259" s="988"/>
      <c r="B259" s="1637"/>
      <c r="C259" s="1637"/>
      <c r="D259" s="352"/>
      <c r="J259" s="1642"/>
      <c r="K259" s="1642"/>
      <c r="L259" s="1642"/>
      <c r="M259" s="1642"/>
      <c r="N259" s="1642"/>
      <c r="O259" s="1642"/>
      <c r="P259" s="1642"/>
      <c r="Q259" s="1642"/>
      <c r="R259" s="1642"/>
      <c r="S259" s="1642"/>
      <c r="T259" s="1642"/>
      <c r="U259" s="1642"/>
      <c r="V259" s="1642"/>
      <c r="W259" s="1642"/>
      <c r="X259" s="1642"/>
      <c r="Y259" s="1642"/>
      <c r="Z259" s="1642"/>
      <c r="AA259" s="1642"/>
      <c r="AB259" s="1642"/>
      <c r="AC259" s="1642"/>
      <c r="AD259" s="1642"/>
      <c r="AE259" s="1642"/>
      <c r="AF259" s="1642"/>
      <c r="AG259" s="1642"/>
      <c r="AH259" s="1642"/>
      <c r="AI259" s="1642"/>
      <c r="AJ259" s="1642"/>
      <c r="AK259" s="1642"/>
      <c r="AL259" s="1642"/>
      <c r="AM259" s="1642"/>
      <c r="AN259" s="1642"/>
      <c r="AO259" s="1642"/>
      <c r="AP259" s="1642"/>
      <c r="AQ259" s="1642"/>
      <c r="AR259" s="1642"/>
      <c r="AS259" s="1642"/>
      <c r="AT259" s="1642"/>
      <c r="AU259" s="1642"/>
      <c r="AV259" s="1642"/>
      <c r="AW259" s="1642"/>
      <c r="AX259" s="1642"/>
      <c r="AY259" s="1642"/>
      <c r="AZ259" s="1642"/>
      <c r="BA259" s="1642"/>
      <c r="BB259" s="1642"/>
      <c r="BC259" s="1642"/>
      <c r="BE259" s="1161"/>
      <c r="BF259" s="1637"/>
      <c r="BG259" s="1637"/>
      <c r="BH259" s="1161"/>
      <c r="BI259" s="1161"/>
      <c r="BJ259" s="1161"/>
      <c r="BK259" s="1161"/>
      <c r="BL259" s="1637"/>
      <c r="BM259" s="1161"/>
      <c r="BN259" s="1161"/>
      <c r="BO259" s="545"/>
      <c r="BP259" s="1161"/>
      <c r="BQ259" s="1161"/>
      <c r="BR259" s="1161"/>
      <c r="BS259" s="1161"/>
      <c r="BT259" s="1161"/>
      <c r="BU259" s="1633"/>
      <c r="BV259" s="567"/>
      <c r="BW259" s="567"/>
      <c r="BX259" s="567"/>
      <c r="BY259" s="567"/>
      <c r="BZ259" s="1642">
        <v>11</v>
      </c>
    </row>
    <row s="1642" customFormat="1" customHeight="1" ht="11.549999999999999">
      <c r="A260" s="988"/>
      <c r="B260" s="1637"/>
      <c r="C260" s="1637"/>
      <c r="D260" s="35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E260" s="1642"/>
      <c r="AF260" s="1642"/>
      <c r="AG260" s="1642"/>
      <c r="AH260" s="1642"/>
      <c r="AI260" s="1642"/>
      <c r="AJ260" s="1642"/>
      <c r="AK260" s="1642"/>
      <c r="AL260" s="1642"/>
      <c r="AM260" s="1642"/>
      <c r="AN260" s="1642"/>
      <c r="AO260" s="1642"/>
      <c r="AP260" s="1642"/>
      <c r="AQ260" s="1642"/>
      <c r="AR260" s="1642"/>
      <c r="AS260" s="1642"/>
      <c r="AT260" s="1642"/>
      <c r="AU260" s="1642"/>
      <c r="AV260" s="1642"/>
      <c r="AW260" s="1642"/>
      <c r="AX260" s="1642"/>
      <c r="AY260" s="1642"/>
      <c r="AZ260" s="1642"/>
      <c r="BA260" s="1642"/>
      <c r="BB260" s="1642"/>
      <c r="BC260" s="1642"/>
      <c r="BE260" s="1161"/>
      <c r="BF260" s="1637"/>
      <c r="BG260" s="1637"/>
      <c r="BH260" s="1161"/>
      <c r="BI260" s="1161"/>
      <c r="BJ260" s="1161"/>
      <c r="BK260" s="1161"/>
      <c r="BL260" s="1637"/>
      <c r="BM260" s="1161"/>
      <c r="BN260" s="1161"/>
      <c r="BO260" s="545"/>
      <c r="BP260" s="1161"/>
      <c r="BQ260" s="1161"/>
      <c r="BR260" s="1161"/>
      <c r="BS260" s="1161"/>
      <c r="BT260" s="1161"/>
      <c r="BU260" s="1633"/>
      <c r="BV260" s="567"/>
      <c r="BW260" s="567"/>
      <c r="BX260" s="567"/>
      <c r="BY260" s="567"/>
      <c r="BZ260" s="1642">
        <v>11</v>
      </c>
    </row>
    <row s="1642" customFormat="1" customHeight="1" ht="11.549999999999999">
      <c r="A261" s="988"/>
      <c r="B261" s="1637"/>
      <c r="C261" s="1637"/>
      <c r="D261" s="35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E261" s="1642"/>
      <c r="AF261" s="1642"/>
      <c r="AG261" s="1642"/>
      <c r="AH261" s="1642"/>
      <c r="AI261" s="1642"/>
      <c r="AJ261" s="1642"/>
      <c r="AK261" s="1642"/>
      <c r="AL261" s="1642"/>
      <c r="AM261" s="1642"/>
      <c r="AN261" s="1642"/>
      <c r="AO261" s="1642"/>
      <c r="AP261" s="1642"/>
      <c r="AQ261" s="1642"/>
      <c r="AR261" s="1642"/>
      <c r="AS261" s="1642"/>
      <c r="AT261" s="1642"/>
      <c r="AU261" s="1642"/>
      <c r="AV261" s="1642"/>
      <c r="AW261" s="1642"/>
      <c r="AX261" s="1642"/>
      <c r="AY261" s="1642"/>
      <c r="AZ261" s="1642"/>
      <c r="BA261" s="1642"/>
      <c r="BB261" s="1642"/>
      <c r="BC261" s="1642"/>
      <c r="BE261" s="1161"/>
      <c r="BF261" s="1637"/>
      <c r="BG261" s="1637"/>
      <c r="BH261" s="1161"/>
      <c r="BI261" s="1161"/>
      <c r="BJ261" s="1161"/>
      <c r="BK261" s="1161"/>
      <c r="BL261" s="1637"/>
      <c r="BM261" s="1161"/>
      <c r="BN261" s="1161"/>
      <c r="BO261" s="545"/>
      <c r="BP261" s="1161"/>
      <c r="BQ261" s="1161"/>
      <c r="BR261" s="1161"/>
      <c r="BS261" s="1161"/>
      <c r="BT261" s="1161"/>
      <c r="BU261" s="1633"/>
      <c r="BV261" s="567"/>
      <c r="BW261" s="567"/>
      <c r="BX261" s="567"/>
      <c r="BY261" s="567"/>
      <c r="BZ261" s="1642">
        <v>11</v>
      </c>
    </row>
    <row s="1642" customFormat="1" customHeight="1" ht="11.549999999999999">
      <c r="A262" s="988"/>
      <c r="B262" s="1637"/>
      <c r="C262" s="1637"/>
      <c r="D262" s="35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642"/>
      <c r="AF262" s="1642"/>
      <c r="AG262" s="1642"/>
      <c r="AH262" s="1642"/>
      <c r="AI262" s="1642"/>
      <c r="AJ262" s="1642"/>
      <c r="AK262" s="1642"/>
      <c r="AL262" s="1642"/>
      <c r="AM262" s="1642"/>
      <c r="AN262" s="1642"/>
      <c r="AO262" s="1642"/>
      <c r="AP262" s="1642"/>
      <c r="AQ262" s="1642"/>
      <c r="AR262" s="1642"/>
      <c r="AS262" s="1642"/>
      <c r="AT262" s="1642"/>
      <c r="AU262" s="1642"/>
      <c r="AV262" s="1642"/>
      <c r="AW262" s="1642"/>
      <c r="AX262" s="1642"/>
      <c r="AY262" s="1642"/>
      <c r="AZ262" s="1642"/>
      <c r="BA262" s="1642"/>
      <c r="BB262" s="1642"/>
      <c r="BC262" s="1642"/>
      <c r="BE262" s="1161"/>
      <c r="BF262" s="1637"/>
      <c r="BG262" s="1637"/>
      <c r="BH262" s="1161"/>
      <c r="BI262" s="1161"/>
      <c r="BJ262" s="1161"/>
      <c r="BK262" s="1161"/>
      <c r="BL262" s="1637"/>
      <c r="BM262" s="1161"/>
      <c r="BN262" s="1161"/>
      <c r="BO262" s="545"/>
      <c r="BP262" s="1161"/>
      <c r="BQ262" s="1161"/>
      <c r="BR262" s="1161"/>
      <c r="BS262" s="1161"/>
      <c r="BT262" s="1161"/>
      <c r="BU262" s="1633"/>
      <c r="BV262" s="567"/>
      <c r="BW262" s="567"/>
      <c r="BX262" s="567"/>
      <c r="BY262" s="567"/>
      <c r="BZ262" s="1642">
        <v>11</v>
      </c>
    </row>
    <row s="1642" customFormat="1" customHeight="1" ht="11.549999999999999">
      <c r="A263" s="988"/>
      <c r="B263" s="1637"/>
      <c r="C263" s="1637"/>
      <c r="D263" s="352"/>
      <c r="J263" s="1642"/>
      <c r="K263" s="1642"/>
      <c r="L263" s="1642"/>
      <c r="M263" s="1642"/>
      <c r="N263" s="1642"/>
      <c r="O263" s="1642"/>
      <c r="P263" s="1642"/>
      <c r="Q263" s="1642"/>
      <c r="R263" s="1642"/>
      <c r="S263" s="1642"/>
      <c r="T263" s="1642"/>
      <c r="U263" s="1642"/>
      <c r="V263" s="1642"/>
      <c r="W263" s="1642"/>
      <c r="X263" s="1642"/>
      <c r="Y263" s="1642"/>
      <c r="Z263" s="1642"/>
      <c r="AA263" s="1642"/>
      <c r="AB263" s="1642"/>
      <c r="AC263" s="1642"/>
      <c r="AD263" s="1642"/>
      <c r="AE263" s="1642"/>
      <c r="AF263" s="1642"/>
      <c r="AG263" s="1642"/>
      <c r="AH263" s="1642"/>
      <c r="AI263" s="1642"/>
      <c r="AJ263" s="1642"/>
      <c r="AK263" s="1642"/>
      <c r="AL263" s="1642"/>
      <c r="AM263" s="1642"/>
      <c r="AN263" s="1642"/>
      <c r="AO263" s="1642"/>
      <c r="AP263" s="1642"/>
      <c r="AQ263" s="1642"/>
      <c r="AR263" s="1642"/>
      <c r="AS263" s="1642"/>
      <c r="AT263" s="1642"/>
      <c r="AU263" s="1642"/>
      <c r="AV263" s="1642"/>
      <c r="AW263" s="1642"/>
      <c r="AX263" s="1642"/>
      <c r="AY263" s="1642"/>
      <c r="AZ263" s="1642"/>
      <c r="BA263" s="1642"/>
      <c r="BB263" s="1642"/>
      <c r="BC263" s="1642"/>
      <c r="BE263" s="1161"/>
      <c r="BF263" s="1637"/>
      <c r="BG263" s="1637"/>
      <c r="BH263" s="1161"/>
      <c r="BI263" s="1161"/>
      <c r="BJ263" s="1161"/>
      <c r="BK263" s="1161"/>
      <c r="BL263" s="1637"/>
      <c r="BM263" s="1161"/>
      <c r="BN263" s="1161"/>
      <c r="BO263" s="545"/>
      <c r="BP263" s="1161"/>
      <c r="BQ263" s="1161"/>
      <c r="BR263" s="1161"/>
      <c r="BS263" s="1161"/>
      <c r="BT263" s="1161"/>
      <c r="BU263" s="1633"/>
      <c r="BV263" s="567"/>
      <c r="BW263" s="567"/>
      <c r="BX263" s="567"/>
      <c r="BY263" s="567"/>
      <c r="BZ263" s="1642">
        <v>11</v>
      </c>
    </row>
    <row s="1642" customFormat="1" customHeight="1" ht="11.549999999999999">
      <c r="A264" s="988"/>
      <c r="B264" s="1637"/>
      <c r="C264" s="1637"/>
      <c r="D264" s="352"/>
      <c r="J264" s="1642"/>
      <c r="K264" s="1642"/>
      <c r="L264" s="1642"/>
      <c r="M264" s="1642"/>
      <c r="N264" s="1642"/>
      <c r="O264" s="1642"/>
      <c r="P264" s="1642"/>
      <c r="Q264" s="1642"/>
      <c r="R264" s="1642"/>
      <c r="S264" s="1642"/>
      <c r="T264" s="1642"/>
      <c r="U264" s="1642"/>
      <c r="V264" s="1642"/>
      <c r="W264" s="1642"/>
      <c r="X264" s="1642"/>
      <c r="Y264" s="1642"/>
      <c r="Z264" s="1642"/>
      <c r="AA264" s="1642"/>
      <c r="AB264" s="1642"/>
      <c r="AC264" s="1642"/>
      <c r="AD264" s="1642"/>
      <c r="AE264" s="1642"/>
      <c r="AF264" s="1642"/>
      <c r="AG264" s="1642"/>
      <c r="AH264" s="1642"/>
      <c r="AI264" s="1642"/>
      <c r="AJ264" s="1642"/>
      <c r="AK264" s="1642"/>
      <c r="AL264" s="1642"/>
      <c r="AM264" s="1642"/>
      <c r="AN264" s="1642"/>
      <c r="AO264" s="1642"/>
      <c r="AP264" s="1642"/>
      <c r="AQ264" s="1642"/>
      <c r="AR264" s="1642"/>
      <c r="AS264" s="1642"/>
      <c r="AT264" s="1642"/>
      <c r="AU264" s="1642"/>
      <c r="AV264" s="1642"/>
      <c r="AW264" s="1642"/>
      <c r="AX264" s="1642"/>
      <c r="AY264" s="1642"/>
      <c r="AZ264" s="1642"/>
      <c r="BA264" s="1642"/>
      <c r="BB264" s="1642"/>
      <c r="BC264" s="1642"/>
      <c r="BE264" s="1161"/>
      <c r="BF264" s="1637"/>
      <c r="BG264" s="1637"/>
      <c r="BH264" s="1161"/>
      <c r="BI264" s="1161"/>
      <c r="BJ264" s="1161"/>
      <c r="BK264" s="1161"/>
      <c r="BL264" s="1637"/>
      <c r="BM264" s="1161"/>
      <c r="BN264" s="1161"/>
      <c r="BO264" s="545"/>
      <c r="BP264" s="1161"/>
      <c r="BQ264" s="1161"/>
      <c r="BR264" s="1161"/>
      <c r="BS264" s="1161"/>
      <c r="BT264" s="1161"/>
      <c r="BU264" s="1633"/>
      <c r="BV264" s="567"/>
      <c r="BW264" s="567"/>
      <c r="BX264" s="567"/>
      <c r="BY264" s="567"/>
      <c r="BZ264" s="1642">
        <v>11</v>
      </c>
    </row>
    <row s="1642" customFormat="1" customHeight="1" ht="11.549999999999999">
      <c r="A265" s="988"/>
      <c r="B265" s="1637"/>
      <c r="C265" s="1637"/>
      <c r="D265" s="352"/>
      <c r="J265" s="1642"/>
      <c r="K265" s="1642"/>
      <c r="L265" s="1642"/>
      <c r="M265" s="1642"/>
      <c r="N265" s="1642"/>
      <c r="O265" s="1642"/>
      <c r="P265" s="1642"/>
      <c r="Q265" s="1642"/>
      <c r="R265" s="1642"/>
      <c r="S265" s="1642"/>
      <c r="T265" s="1642"/>
      <c r="U265" s="1642"/>
      <c r="V265" s="1642"/>
      <c r="W265" s="1642"/>
      <c r="X265" s="1642"/>
      <c r="Y265" s="1642"/>
      <c r="Z265" s="1642"/>
      <c r="AA265" s="1642"/>
      <c r="AB265" s="1642"/>
      <c r="AC265" s="1642"/>
      <c r="AD265" s="1642"/>
      <c r="AE265" s="1642"/>
      <c r="AF265" s="1642"/>
      <c r="AG265" s="1642"/>
      <c r="AH265" s="1642"/>
      <c r="AI265" s="1642"/>
      <c r="AJ265" s="1642"/>
      <c r="AK265" s="1642"/>
      <c r="AL265" s="1642"/>
      <c r="AM265" s="1642"/>
      <c r="AN265" s="1642"/>
      <c r="AO265" s="1642"/>
      <c r="AP265" s="1642"/>
      <c r="AQ265" s="1642"/>
      <c r="AR265" s="1642"/>
      <c r="AS265" s="1642"/>
      <c r="AT265" s="1642"/>
      <c r="AU265" s="1642"/>
      <c r="AV265" s="1642"/>
      <c r="AW265" s="1642"/>
      <c r="AX265" s="1642"/>
      <c r="AY265" s="1642"/>
      <c r="AZ265" s="1642"/>
      <c r="BA265" s="1642"/>
      <c r="BB265" s="1642"/>
      <c r="BC265" s="1642"/>
      <c r="BE265" s="1161"/>
      <c r="BF265" s="1637"/>
      <c r="BG265" s="1637"/>
      <c r="BH265" s="1161"/>
      <c r="BI265" s="1161"/>
      <c r="BJ265" s="1161"/>
      <c r="BK265" s="1161"/>
      <c r="BL265" s="1637"/>
      <c r="BM265" s="1161"/>
      <c r="BN265" s="1161"/>
      <c r="BO265" s="545"/>
      <c r="BP265" s="1161"/>
      <c r="BQ265" s="1161"/>
      <c r="BR265" s="1161"/>
      <c r="BS265" s="1161"/>
      <c r="BT265" s="1161"/>
      <c r="BU265" s="1633"/>
      <c r="BV265" s="567"/>
      <c r="BW265" s="567"/>
      <c r="BX265" s="567"/>
      <c r="BY265" s="567"/>
      <c r="BZ265" s="1642">
        <v>11</v>
      </c>
    </row>
    <row s="1642" customFormat="1" customHeight="1" ht="11.549999999999999">
      <c r="A266" s="988"/>
      <c r="B266" s="1637"/>
      <c r="C266" s="1637"/>
      <c r="D266" s="352"/>
      <c r="J266" s="1642"/>
      <c r="K266" s="1642"/>
      <c r="L266" s="1642"/>
      <c r="M266" s="1642"/>
      <c r="N266" s="1642"/>
      <c r="O266" s="1642"/>
      <c r="P266" s="1642"/>
      <c r="Q266" s="1642"/>
      <c r="R266" s="1642"/>
      <c r="S266" s="1642"/>
      <c r="T266" s="1642"/>
      <c r="U266" s="1642"/>
      <c r="V266" s="1642"/>
      <c r="W266" s="1642"/>
      <c r="X266" s="1642"/>
      <c r="Y266" s="1642"/>
      <c r="Z266" s="1642"/>
      <c r="AA266" s="1642"/>
      <c r="AB266" s="1642"/>
      <c r="AC266" s="1642"/>
      <c r="AD266" s="1642"/>
      <c r="AE266" s="1642"/>
      <c r="AF266" s="1642"/>
      <c r="AG266" s="1642"/>
      <c r="AH266" s="1642"/>
      <c r="AI266" s="1642"/>
      <c r="AJ266" s="1642"/>
      <c r="AK266" s="1642"/>
      <c r="AL266" s="1642"/>
      <c r="AM266" s="1642"/>
      <c r="AN266" s="1642"/>
      <c r="AO266" s="1642"/>
      <c r="AP266" s="1642"/>
      <c r="AQ266" s="1642"/>
      <c r="AR266" s="1642"/>
      <c r="AS266" s="1642"/>
      <c r="AT266" s="1642"/>
      <c r="AU266" s="1642"/>
      <c r="AV266" s="1642"/>
      <c r="AW266" s="1642"/>
      <c r="AX266" s="1642"/>
      <c r="AY266" s="1642"/>
      <c r="AZ266" s="1642"/>
      <c r="BA266" s="1642"/>
      <c r="BB266" s="1642"/>
      <c r="BC266" s="1642"/>
      <c r="BE266" s="1161"/>
      <c r="BF266" s="1637"/>
      <c r="BG266" s="1637"/>
      <c r="BH266" s="1161"/>
      <c r="BI266" s="1161"/>
      <c r="BJ266" s="1161"/>
      <c r="BK266" s="1161"/>
      <c r="BL266" s="1637"/>
      <c r="BM266" s="1161"/>
      <c r="BN266" s="1161"/>
      <c r="BO266" s="545"/>
      <c r="BP266" s="1161"/>
      <c r="BQ266" s="1161"/>
      <c r="BR266" s="1161"/>
      <c r="BS266" s="1161"/>
      <c r="BT266" s="1161"/>
      <c r="BU266" s="1633"/>
      <c r="BV266" s="567"/>
      <c r="BW266" s="567"/>
      <c r="BX266" s="567"/>
      <c r="BY266" s="567"/>
      <c r="BZ266" s="1642">
        <v>11</v>
      </c>
    </row>
    <row s="1642" customFormat="1" customHeight="1" ht="11.549999999999999">
      <c r="A267" s="988"/>
      <c r="B267" s="1637"/>
      <c r="C267" s="1637"/>
      <c r="D267" s="352"/>
      <c r="J267" s="1642"/>
      <c r="K267" s="1642"/>
      <c r="L267" s="1642"/>
      <c r="M267" s="1642"/>
      <c r="N267" s="1642"/>
      <c r="O267" s="1642"/>
      <c r="P267" s="1642"/>
      <c r="Q267" s="1642"/>
      <c r="R267" s="1642"/>
      <c r="S267" s="1642"/>
      <c r="T267" s="1642"/>
      <c r="U267" s="1642"/>
      <c r="V267" s="1642"/>
      <c r="W267" s="1642"/>
      <c r="X267" s="1642"/>
      <c r="Y267" s="1642"/>
      <c r="Z267" s="1642"/>
      <c r="AA267" s="1642"/>
      <c r="AB267" s="1642"/>
      <c r="AC267" s="1642"/>
      <c r="AD267" s="1642"/>
      <c r="AE267" s="1642"/>
      <c r="AF267" s="1642"/>
      <c r="AG267" s="1642"/>
      <c r="AH267" s="1642"/>
      <c r="AI267" s="1642"/>
      <c r="AJ267" s="1642"/>
      <c r="AK267" s="1642"/>
      <c r="AL267" s="1642"/>
      <c r="AM267" s="1642"/>
      <c r="AN267" s="1642"/>
      <c r="AO267" s="1642"/>
      <c r="AP267" s="1642"/>
      <c r="AQ267" s="1642"/>
      <c r="AR267" s="1642"/>
      <c r="AS267" s="1642"/>
      <c r="AT267" s="1642"/>
      <c r="AU267" s="1642"/>
      <c r="AV267" s="1642"/>
      <c r="AW267" s="1642"/>
      <c r="AX267" s="1642"/>
      <c r="AY267" s="1642"/>
      <c r="AZ267" s="1642"/>
      <c r="BA267" s="1642"/>
      <c r="BB267" s="1642"/>
      <c r="BC267" s="1642"/>
      <c r="BE267" s="1161"/>
      <c r="BF267" s="1637"/>
      <c r="BG267" s="1637"/>
      <c r="BH267" s="1161"/>
      <c r="BI267" s="1161"/>
      <c r="BJ267" s="1161"/>
      <c r="BK267" s="1161"/>
      <c r="BL267" s="1637"/>
      <c r="BM267" s="1161"/>
      <c r="BN267" s="1161"/>
      <c r="BO267" s="545"/>
      <c r="BP267" s="1161"/>
      <c r="BQ267" s="1161"/>
      <c r="BR267" s="1161"/>
      <c r="BS267" s="1161"/>
      <c r="BT267" s="1161"/>
      <c r="BU267" s="1633"/>
      <c r="BV267" s="567"/>
      <c r="BW267" s="567"/>
      <c r="BX267" s="567"/>
      <c r="BY267" s="567"/>
      <c r="BZ267" s="1642">
        <v>11</v>
      </c>
    </row>
    <row s="1642" customFormat="1" customHeight="1" ht="11.549999999999999">
      <c r="A268" s="988"/>
      <c r="B268" s="1637"/>
      <c r="C268" s="1637"/>
      <c r="D268" s="352"/>
      <c r="J268" s="1642"/>
      <c r="K268" s="1642"/>
      <c r="L268" s="1642"/>
      <c r="M268" s="1642"/>
      <c r="N268" s="1642"/>
      <c r="O268" s="1642"/>
      <c r="P268" s="1642"/>
      <c r="Q268" s="1642"/>
      <c r="R268" s="1642"/>
      <c r="S268" s="1642"/>
      <c r="T268" s="1642"/>
      <c r="U268" s="1642"/>
      <c r="V268" s="1642"/>
      <c r="W268" s="1642"/>
      <c r="X268" s="1642"/>
      <c r="Y268" s="1642"/>
      <c r="Z268" s="1642"/>
      <c r="AA268" s="1642"/>
      <c r="AB268" s="1642"/>
      <c r="AC268" s="1642"/>
      <c r="AD268" s="1642"/>
      <c r="AE268" s="1642"/>
      <c r="AF268" s="1642"/>
      <c r="AG268" s="1642"/>
      <c r="AH268" s="1642"/>
      <c r="AI268" s="1642"/>
      <c r="AJ268" s="1642"/>
      <c r="AK268" s="1642"/>
      <c r="AL268" s="1642"/>
      <c r="AM268" s="1642"/>
      <c r="AN268" s="1642"/>
      <c r="AO268" s="1642"/>
      <c r="AP268" s="1642"/>
      <c r="AQ268" s="1642"/>
      <c r="AR268" s="1642"/>
      <c r="AS268" s="1642"/>
      <c r="AT268" s="1642"/>
      <c r="AU268" s="1642"/>
      <c r="AV268" s="1642"/>
      <c r="AW268" s="1642"/>
      <c r="AX268" s="1642"/>
      <c r="AY268" s="1642"/>
      <c r="AZ268" s="1642"/>
      <c r="BA268" s="1642"/>
      <c r="BB268" s="1642"/>
      <c r="BC268" s="1642"/>
      <c r="BE268" s="1161"/>
      <c r="BF268" s="1637"/>
      <c r="BG268" s="1637"/>
      <c r="BH268" s="1161"/>
      <c r="BI268" s="1161"/>
      <c r="BJ268" s="1161"/>
      <c r="BK268" s="1161"/>
      <c r="BL268" s="1637"/>
      <c r="BM268" s="1161"/>
      <c r="BN268" s="1161"/>
      <c r="BO268" s="545"/>
      <c r="BP268" s="1161"/>
      <c r="BQ268" s="1161"/>
      <c r="BR268" s="1161"/>
      <c r="BS268" s="1161"/>
      <c r="BT268" s="1161"/>
      <c r="BU268" s="1633"/>
      <c r="BV268" s="567"/>
      <c r="BW268" s="567"/>
      <c r="BX268" s="567"/>
      <c r="BY268" s="567"/>
      <c r="BZ268" s="1642">
        <v>11</v>
      </c>
    </row>
    <row s="1642" customFormat="1" customHeight="1" ht="11.549999999999999">
      <c r="A269" s="988"/>
      <c r="B269" s="1637"/>
      <c r="C269" s="1637"/>
      <c r="D269" s="352"/>
      <c r="J269" s="1642"/>
      <c r="K269" s="1642"/>
      <c r="L269" s="1642"/>
      <c r="M269" s="1642"/>
      <c r="N269" s="1642"/>
      <c r="O269" s="1642"/>
      <c r="P269" s="1642"/>
      <c r="Q269" s="1642"/>
      <c r="R269" s="1642"/>
      <c r="S269" s="1642"/>
      <c r="T269" s="1642"/>
      <c r="U269" s="1642"/>
      <c r="V269" s="1642"/>
      <c r="W269" s="1642"/>
      <c r="X269" s="1642"/>
      <c r="Y269" s="1642"/>
      <c r="Z269" s="1642"/>
      <c r="AA269" s="1642"/>
      <c r="AB269" s="1642"/>
      <c r="AC269" s="1642"/>
      <c r="AD269" s="1642"/>
      <c r="AE269" s="1642"/>
      <c r="AF269" s="1642"/>
      <c r="AG269" s="1642"/>
      <c r="AH269" s="1642"/>
      <c r="AI269" s="1642"/>
      <c r="AJ269" s="1642"/>
      <c r="AK269" s="1642"/>
      <c r="AL269" s="1642"/>
      <c r="AM269" s="1642"/>
      <c r="AN269" s="1642"/>
      <c r="AO269" s="1642"/>
      <c r="AP269" s="1642"/>
      <c r="AQ269" s="1642"/>
      <c r="AR269" s="1642"/>
      <c r="AS269" s="1642"/>
      <c r="AT269" s="1642"/>
      <c r="AU269" s="1642"/>
      <c r="AV269" s="1642"/>
      <c r="AW269" s="1642"/>
      <c r="AX269" s="1642"/>
      <c r="AY269" s="1642"/>
      <c r="AZ269" s="1642"/>
      <c r="BA269" s="1642"/>
      <c r="BB269" s="1642"/>
      <c r="BC269" s="1642"/>
      <c r="BE269" s="1161"/>
      <c r="BF269" s="1637"/>
      <c r="BG269" s="1637"/>
      <c r="BH269" s="1161"/>
      <c r="BI269" s="1161"/>
      <c r="BJ269" s="1161"/>
      <c r="BK269" s="1161"/>
      <c r="BL269" s="1637"/>
      <c r="BM269" s="1161"/>
      <c r="BN269" s="1161"/>
      <c r="BO269" s="545"/>
      <c r="BP269" s="1161"/>
      <c r="BQ269" s="1161"/>
      <c r="BR269" s="1161"/>
      <c r="BS269" s="1161"/>
      <c r="BT269" s="1161"/>
      <c r="BU269" s="1633"/>
      <c r="BV269" s="567"/>
      <c r="BW269" s="567"/>
      <c r="BX269" s="567"/>
      <c r="BY269" s="567"/>
      <c r="BZ269" s="1642">
        <v>11</v>
      </c>
    </row>
    <row s="1642" customFormat="1" customHeight="1" ht="11.549999999999999">
      <c r="A270" s="988"/>
      <c r="B270" s="1637"/>
      <c r="C270" s="1637"/>
      <c r="D270" s="352"/>
      <c r="J270" s="1642"/>
      <c r="K270" s="1642"/>
      <c r="L270" s="1642"/>
      <c r="M270" s="1642"/>
      <c r="N270" s="1642"/>
      <c r="O270" s="1642"/>
      <c r="P270" s="1642"/>
      <c r="Q270" s="1642"/>
      <c r="R270" s="1642"/>
      <c r="S270" s="1642"/>
      <c r="T270" s="1642"/>
      <c r="U270" s="1642"/>
      <c r="V270" s="1642"/>
      <c r="W270" s="1642"/>
      <c r="X270" s="1642"/>
      <c r="Y270" s="1642"/>
      <c r="Z270" s="1642"/>
      <c r="AA270" s="1642"/>
      <c r="AB270" s="1642"/>
      <c r="AC270" s="1642"/>
      <c r="AD270" s="1642"/>
      <c r="AE270" s="1642"/>
      <c r="AF270" s="1642"/>
      <c r="AG270" s="1642"/>
      <c r="AH270" s="1642"/>
      <c r="AI270" s="1642"/>
      <c r="AJ270" s="1642"/>
      <c r="AK270" s="1642"/>
      <c r="AL270" s="1642"/>
      <c r="AM270" s="1642"/>
      <c r="AN270" s="1642"/>
      <c r="AO270" s="1642"/>
      <c r="AP270" s="1642"/>
      <c r="AQ270" s="1642"/>
      <c r="AR270" s="1642"/>
      <c r="AS270" s="1642"/>
      <c r="AT270" s="1642"/>
      <c r="AU270" s="1642"/>
      <c r="AV270" s="1642"/>
      <c r="AW270" s="1642"/>
      <c r="AX270" s="1642"/>
      <c r="AY270" s="1642"/>
      <c r="AZ270" s="1642"/>
      <c r="BA270" s="1642"/>
      <c r="BB270" s="1642"/>
      <c r="BC270" s="1642"/>
      <c r="BE270" s="1161"/>
      <c r="BF270" s="1637"/>
      <c r="BG270" s="1637"/>
      <c r="BH270" s="1161"/>
      <c r="BI270" s="1161"/>
      <c r="BJ270" s="1161"/>
      <c r="BK270" s="1161"/>
      <c r="BL270" s="1637"/>
      <c r="BM270" s="1161"/>
      <c r="BN270" s="1161"/>
      <c r="BO270" s="545"/>
      <c r="BP270" s="1161"/>
      <c r="BQ270" s="1161"/>
      <c r="BR270" s="1161"/>
      <c r="BS270" s="1161"/>
      <c r="BT270" s="1161"/>
      <c r="BU270" s="1633"/>
      <c r="BV270" s="567"/>
      <c r="BW270" s="567"/>
      <c r="BX270" s="567"/>
      <c r="BY270" s="567"/>
      <c r="BZ270" s="1642">
        <v>11</v>
      </c>
    </row>
    <row s="1642" customFormat="1" customHeight="1" ht="11.549999999999999">
      <c r="A271" s="988"/>
      <c r="B271" s="1637"/>
      <c r="C271" s="1637"/>
      <c r="D271" s="352"/>
      <c r="J271" s="1642"/>
      <c r="K271" s="1642"/>
      <c r="L271" s="1642"/>
      <c r="M271" s="1642"/>
      <c r="N271" s="1642"/>
      <c r="O271" s="1642"/>
      <c r="P271" s="1642"/>
      <c r="Q271" s="1642"/>
      <c r="R271" s="1642"/>
      <c r="S271" s="1642"/>
      <c r="T271" s="1642"/>
      <c r="U271" s="1642"/>
      <c r="V271" s="1642"/>
      <c r="W271" s="1642"/>
      <c r="X271" s="1642"/>
      <c r="Y271" s="1642"/>
      <c r="Z271" s="1642"/>
      <c r="AA271" s="1642"/>
      <c r="AB271" s="1642"/>
      <c r="AC271" s="1642"/>
      <c r="AD271" s="1642"/>
      <c r="AE271" s="1642"/>
      <c r="AF271" s="1642"/>
      <c r="AG271" s="1642"/>
      <c r="AH271" s="1642"/>
      <c r="AI271" s="1642"/>
      <c r="AJ271" s="1642"/>
      <c r="AK271" s="1642"/>
      <c r="AL271" s="1642"/>
      <c r="AM271" s="1642"/>
      <c r="AN271" s="1642"/>
      <c r="AO271" s="1642"/>
      <c r="AP271" s="1642"/>
      <c r="AQ271" s="1642"/>
      <c r="AR271" s="1642"/>
      <c r="AS271" s="1642"/>
      <c r="AT271" s="1642"/>
      <c r="AU271" s="1642"/>
      <c r="AV271" s="1642"/>
      <c r="AW271" s="1642"/>
      <c r="AX271" s="1642"/>
      <c r="AY271" s="1642"/>
      <c r="AZ271" s="1642"/>
      <c r="BA271" s="1642"/>
      <c r="BB271" s="1642"/>
      <c r="BC271" s="1642"/>
      <c r="BE271" s="1161"/>
      <c r="BF271" s="1637"/>
      <c r="BG271" s="1637"/>
      <c r="BH271" s="1161"/>
      <c r="BI271" s="1161"/>
      <c r="BJ271" s="1161"/>
      <c r="BK271" s="1161"/>
      <c r="BL271" s="1637"/>
      <c r="BM271" s="1161"/>
      <c r="BN271" s="1161"/>
      <c r="BO271" s="545"/>
      <c r="BP271" s="1161"/>
      <c r="BQ271" s="1161"/>
      <c r="BR271" s="1161"/>
      <c r="BS271" s="1161"/>
      <c r="BT271" s="1161"/>
      <c r="BU271" s="1633"/>
      <c r="BV271" s="567"/>
      <c r="BW271" s="567"/>
      <c r="BX271" s="567"/>
      <c r="BY271" s="567"/>
      <c r="BZ271" s="1642">
        <v>11</v>
      </c>
    </row>
    <row s="1642" customFormat="1" customHeight="1" ht="11.549999999999999">
      <c r="A272" s="988"/>
      <c r="B272" s="1637"/>
      <c r="C272" s="1637"/>
      <c r="D272" s="352"/>
      <c r="J272" s="1642"/>
      <c r="K272" s="1642"/>
      <c r="L272" s="1642"/>
      <c r="M272" s="1642"/>
      <c r="N272" s="1642"/>
      <c r="O272" s="1642"/>
      <c r="P272" s="1642"/>
      <c r="Q272" s="1642"/>
      <c r="R272" s="1642"/>
      <c r="S272" s="1642"/>
      <c r="T272" s="1642"/>
      <c r="U272" s="1642"/>
      <c r="V272" s="1642"/>
      <c r="W272" s="1642"/>
      <c r="X272" s="1642"/>
      <c r="Y272" s="1642"/>
      <c r="Z272" s="1642"/>
      <c r="AA272" s="1642"/>
      <c r="AB272" s="1642"/>
      <c r="AC272" s="1642"/>
      <c r="AD272" s="1642"/>
      <c r="AE272" s="1642"/>
      <c r="AF272" s="1642"/>
      <c r="AG272" s="1642"/>
      <c r="AH272" s="1642"/>
      <c r="AI272" s="1642"/>
      <c r="AJ272" s="1642"/>
      <c r="AK272" s="1642"/>
      <c r="AL272" s="1642"/>
      <c r="AM272" s="1642"/>
      <c r="AN272" s="1642"/>
      <c r="AO272" s="1642"/>
      <c r="AP272" s="1642"/>
      <c r="AQ272" s="1642"/>
      <c r="AR272" s="1642"/>
      <c r="AS272" s="1642"/>
      <c r="AT272" s="1642"/>
      <c r="AU272" s="1642"/>
      <c r="AV272" s="1642"/>
      <c r="AW272" s="1642"/>
      <c r="AX272" s="1642"/>
      <c r="AY272" s="1642"/>
      <c r="AZ272" s="1642"/>
      <c r="BA272" s="1642"/>
      <c r="BB272" s="1642"/>
      <c r="BC272" s="1642"/>
      <c r="BE272" s="1161"/>
      <c r="BF272" s="1637"/>
      <c r="BG272" s="1637"/>
      <c r="BH272" s="1161"/>
      <c r="BI272" s="1161"/>
      <c r="BJ272" s="1161"/>
      <c r="BK272" s="1161"/>
      <c r="BL272" s="1637"/>
      <c r="BM272" s="1161"/>
      <c r="BN272" s="1161"/>
      <c r="BO272" s="545"/>
      <c r="BP272" s="1161"/>
      <c r="BQ272" s="1161"/>
      <c r="BR272" s="1161"/>
      <c r="BS272" s="1161"/>
      <c r="BT272" s="1161"/>
      <c r="BU272" s="1633"/>
      <c r="BV272" s="567"/>
      <c r="BW272" s="567"/>
      <c r="BX272" s="567"/>
      <c r="BY272" s="567"/>
      <c r="BZ272" s="1642">
        <v>11</v>
      </c>
    </row>
    <row s="1642" customFormat="1" customHeight="1" ht="11.549999999999999">
      <c r="A273" s="988"/>
      <c r="B273" s="1637"/>
      <c r="C273" s="1637"/>
      <c r="D273" s="352"/>
      <c r="J273" s="1642"/>
      <c r="K273" s="1642"/>
      <c r="L273" s="1642"/>
      <c r="M273" s="1642"/>
      <c r="N273" s="1642"/>
      <c r="O273" s="1642"/>
      <c r="P273" s="1642"/>
      <c r="Q273" s="1642"/>
      <c r="R273" s="1642"/>
      <c r="S273" s="1642"/>
      <c r="T273" s="1642"/>
      <c r="U273" s="1642"/>
      <c r="V273" s="1642"/>
      <c r="W273" s="1642"/>
      <c r="X273" s="1642"/>
      <c r="Y273" s="1642"/>
      <c r="Z273" s="1642"/>
      <c r="AA273" s="1642"/>
      <c r="AB273" s="1642"/>
      <c r="AC273" s="1642"/>
      <c r="AD273" s="1642"/>
      <c r="AE273" s="1642"/>
      <c r="AF273" s="1642"/>
      <c r="AG273" s="1642"/>
      <c r="AH273" s="1642"/>
      <c r="AI273" s="1642"/>
      <c r="AJ273" s="1642"/>
      <c r="AK273" s="1642"/>
      <c r="AL273" s="1642"/>
      <c r="AM273" s="1642"/>
      <c r="AN273" s="1642"/>
      <c r="AO273" s="1642"/>
      <c r="AP273" s="1642"/>
      <c r="AQ273" s="1642"/>
      <c r="AR273" s="1642"/>
      <c r="AS273" s="1642"/>
      <c r="AT273" s="1642"/>
      <c r="AU273" s="1642"/>
      <c r="AV273" s="1642"/>
      <c r="AW273" s="1642"/>
      <c r="AX273" s="1642"/>
      <c r="AY273" s="1642"/>
      <c r="AZ273" s="1642"/>
      <c r="BA273" s="1642"/>
      <c r="BB273" s="1642"/>
      <c r="BC273" s="1642"/>
      <c r="BE273" s="1161"/>
      <c r="BF273" s="1637"/>
      <c r="BG273" s="1637"/>
      <c r="BH273" s="1161"/>
      <c r="BI273" s="1161"/>
      <c r="BJ273" s="1161"/>
      <c r="BK273" s="1161"/>
      <c r="BL273" s="1637"/>
      <c r="BM273" s="1161"/>
      <c r="BN273" s="1161"/>
      <c r="BO273" s="545"/>
      <c r="BP273" s="1161"/>
      <c r="BQ273" s="1161"/>
      <c r="BR273" s="1161"/>
      <c r="BS273" s="1161"/>
      <c r="BT273" s="1161"/>
      <c r="BU273" s="1633"/>
      <c r="BV273" s="567"/>
      <c r="BW273" s="567"/>
      <c r="BX273" s="567"/>
      <c r="BY273" s="567"/>
      <c r="BZ273" s="1642">
        <v>11</v>
      </c>
    </row>
    <row s="1642" customFormat="1" customHeight="1" ht="11.549999999999999">
      <c r="A274" s="988"/>
      <c r="B274" s="1637"/>
      <c r="C274" s="1637"/>
      <c r="D274" s="352"/>
      <c r="J274" s="1642"/>
      <c r="K274" s="1642"/>
      <c r="L274" s="1642"/>
      <c r="M274" s="1642"/>
      <c r="N274" s="1642"/>
      <c r="O274" s="1642"/>
      <c r="P274" s="1642"/>
      <c r="Q274" s="1642"/>
      <c r="R274" s="1642"/>
      <c r="S274" s="1642"/>
      <c r="T274" s="1642"/>
      <c r="U274" s="1642"/>
      <c r="V274" s="1642"/>
      <c r="W274" s="1642"/>
      <c r="X274" s="1642"/>
      <c r="Y274" s="1642"/>
      <c r="Z274" s="1642"/>
      <c r="AA274" s="1642"/>
      <c r="AB274" s="1642"/>
      <c r="AC274" s="1642"/>
      <c r="AD274" s="1642"/>
      <c r="AE274" s="1642"/>
      <c r="AF274" s="1642"/>
      <c r="AG274" s="1642"/>
      <c r="AH274" s="1642"/>
      <c r="AI274" s="1642"/>
      <c r="AJ274" s="1642"/>
      <c r="AK274" s="1642"/>
      <c r="AL274" s="1642"/>
      <c r="AM274" s="1642"/>
      <c r="AN274" s="1642"/>
      <c r="AO274" s="1642"/>
      <c r="AP274" s="1642"/>
      <c r="AQ274" s="1642"/>
      <c r="AR274" s="1642"/>
      <c r="AS274" s="1642"/>
      <c r="AT274" s="1642"/>
      <c r="AU274" s="1642"/>
      <c r="AV274" s="1642"/>
      <c r="AW274" s="1642"/>
      <c r="AX274" s="1642"/>
      <c r="AY274" s="1642"/>
      <c r="AZ274" s="1642"/>
      <c r="BA274" s="1642"/>
      <c r="BB274" s="1642"/>
      <c r="BC274" s="1642"/>
      <c r="BE274" s="1161"/>
      <c r="BF274" s="1637"/>
      <c r="BG274" s="1637"/>
      <c r="BH274" s="1161"/>
      <c r="BI274" s="1161"/>
      <c r="BJ274" s="1161"/>
      <c r="BK274" s="1161"/>
      <c r="BL274" s="1637"/>
      <c r="BM274" s="1161"/>
      <c r="BN274" s="1161"/>
      <c r="BO274" s="545"/>
      <c r="BP274" s="1161"/>
      <c r="BQ274" s="1161"/>
      <c r="BR274" s="1161"/>
      <c r="BS274" s="1161"/>
      <c r="BT274" s="1161"/>
      <c r="BU274" s="1633"/>
      <c r="BV274" s="567"/>
      <c r="BW274" s="567"/>
      <c r="BX274" s="567"/>
      <c r="BY274" s="567"/>
      <c r="BZ274" s="1642">
        <v>11</v>
      </c>
    </row>
    <row s="1642" customFormat="1" customHeight="1" ht="11.549999999999999">
      <c r="A275" s="988"/>
      <c r="B275" s="1637"/>
      <c r="C275" s="1637"/>
      <c r="D275" s="35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E275" s="1642"/>
      <c r="AF275" s="1642"/>
      <c r="AG275" s="1642"/>
      <c r="AH275" s="1642"/>
      <c r="AI275" s="1642"/>
      <c r="AJ275" s="1642"/>
      <c r="AK275" s="1642"/>
      <c r="AL275" s="1642"/>
      <c r="AM275" s="1642"/>
      <c r="AN275" s="1642"/>
      <c r="AO275" s="1642"/>
      <c r="AP275" s="1642"/>
      <c r="AQ275" s="1642"/>
      <c r="AR275" s="1642"/>
      <c r="AS275" s="1642"/>
      <c r="AT275" s="1642"/>
      <c r="AU275" s="1642"/>
      <c r="AV275" s="1642"/>
      <c r="AW275" s="1642"/>
      <c r="AX275" s="1642"/>
      <c r="AY275" s="1642"/>
      <c r="AZ275" s="1642"/>
      <c r="BA275" s="1642"/>
      <c r="BB275" s="1642"/>
      <c r="BC275" s="1642"/>
      <c r="BE275" s="1161"/>
      <c r="BF275" s="1637"/>
      <c r="BG275" s="1637"/>
      <c r="BH275" s="1161"/>
      <c r="BI275" s="1161"/>
      <c r="BJ275" s="1161"/>
      <c r="BK275" s="1161"/>
      <c r="BL275" s="1637"/>
      <c r="BM275" s="1161"/>
      <c r="BN275" s="1161"/>
      <c r="BO275" s="545"/>
      <c r="BP275" s="1161"/>
      <c r="BQ275" s="1161"/>
      <c r="BR275" s="1161"/>
      <c r="BS275" s="1161"/>
      <c r="BT275" s="1161"/>
      <c r="BU275" s="1633"/>
      <c r="BV275" s="567"/>
      <c r="BW275" s="567"/>
      <c r="BX275" s="567"/>
      <c r="BY275" s="567"/>
      <c r="BZ275" s="1642">
        <v>11</v>
      </c>
    </row>
    <row s="1642" customFormat="1" customHeight="1" ht="11.549999999999999">
      <c r="A276" s="988"/>
      <c r="B276" s="1637"/>
      <c r="C276" s="1637"/>
      <c r="D276" s="35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642"/>
      <c r="AF276" s="1642"/>
      <c r="AG276" s="1642"/>
      <c r="AH276" s="1642"/>
      <c r="AI276" s="1642"/>
      <c r="AJ276" s="1642"/>
      <c r="AK276" s="1642"/>
      <c r="AL276" s="1642"/>
      <c r="AM276" s="1642"/>
      <c r="AN276" s="1642"/>
      <c r="AO276" s="1642"/>
      <c r="AP276" s="1642"/>
      <c r="AQ276" s="1642"/>
      <c r="AR276" s="1642"/>
      <c r="AS276" s="1642"/>
      <c r="AT276" s="1642"/>
      <c r="AU276" s="1642"/>
      <c r="AV276" s="1642"/>
      <c r="AW276" s="1642"/>
      <c r="AX276" s="1642"/>
      <c r="AY276" s="1642"/>
      <c r="AZ276" s="1642"/>
      <c r="BA276" s="1642"/>
      <c r="BB276" s="1642"/>
      <c r="BC276" s="1642"/>
      <c r="BE276" s="1161"/>
      <c r="BF276" s="1637"/>
      <c r="BG276" s="1637"/>
      <c r="BH276" s="1161"/>
      <c r="BI276" s="1161"/>
      <c r="BJ276" s="1161"/>
      <c r="BK276" s="1161"/>
      <c r="BL276" s="1637"/>
      <c r="BM276" s="1161"/>
      <c r="BN276" s="1161"/>
      <c r="BO276" s="545"/>
      <c r="BP276" s="1161"/>
      <c r="BQ276" s="1161"/>
      <c r="BR276" s="1161"/>
      <c r="BS276" s="1161"/>
      <c r="BT276" s="1161"/>
      <c r="BU276" s="1633"/>
      <c r="BV276" s="567"/>
      <c r="BW276" s="567"/>
      <c r="BX276" s="567"/>
      <c r="BY276" s="567"/>
      <c r="BZ276" s="1642">
        <v>11</v>
      </c>
    </row>
    <row s="1642" customFormat="1" customHeight="1" ht="11.549999999999999">
      <c r="A277" s="988"/>
      <c r="B277" s="1637"/>
      <c r="C277" s="1637"/>
      <c r="D277" s="35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642"/>
      <c r="AF277" s="1642"/>
      <c r="AG277" s="1642"/>
      <c r="AH277" s="1642"/>
      <c r="AI277" s="1642"/>
      <c r="AJ277" s="1642"/>
      <c r="AK277" s="1642"/>
      <c r="AL277" s="1642"/>
      <c r="AM277" s="1642"/>
      <c r="AN277" s="1642"/>
      <c r="AO277" s="1642"/>
      <c r="AP277" s="1642"/>
      <c r="AQ277" s="1642"/>
      <c r="AR277" s="1642"/>
      <c r="AS277" s="1642"/>
      <c r="AT277" s="1642"/>
      <c r="AU277" s="1642"/>
      <c r="AV277" s="1642"/>
      <c r="AW277" s="1642"/>
      <c r="AX277" s="1642"/>
      <c r="AY277" s="1642"/>
      <c r="AZ277" s="1642"/>
      <c r="BA277" s="1642"/>
      <c r="BB277" s="1642"/>
      <c r="BC277" s="1642"/>
      <c r="BE277" s="1161"/>
      <c r="BF277" s="1637"/>
      <c r="BG277" s="1637"/>
      <c r="BH277" s="1161"/>
      <c r="BI277" s="1161"/>
      <c r="BJ277" s="1161"/>
      <c r="BK277" s="1161"/>
      <c r="BL277" s="1637"/>
      <c r="BM277" s="1161"/>
      <c r="BN277" s="1161"/>
      <c r="BO277" s="545"/>
      <c r="BP277" s="1161"/>
      <c r="BQ277" s="1161"/>
      <c r="BR277" s="1161"/>
      <c r="BS277" s="1161"/>
      <c r="BT277" s="1161"/>
      <c r="BU277" s="1633"/>
      <c r="BV277" s="567"/>
      <c r="BW277" s="567"/>
      <c r="BX277" s="567"/>
      <c r="BY277" s="567"/>
      <c r="BZ277" s="1642">
        <v>11</v>
      </c>
    </row>
    <row s="1642" customFormat="1" customHeight="1" ht="11.549999999999999">
      <c r="A278" s="988"/>
      <c r="B278" s="1637"/>
      <c r="C278" s="1637"/>
      <c r="D278" s="352"/>
      <c r="J278" s="1642"/>
      <c r="K278" s="1642"/>
      <c r="L278" s="1642"/>
      <c r="M278" s="1642"/>
      <c r="N278" s="1642"/>
      <c r="O278" s="1642"/>
      <c r="P278" s="1642"/>
      <c r="Q278" s="1642"/>
      <c r="R278" s="1642"/>
      <c r="S278" s="1642"/>
      <c r="T278" s="1642"/>
      <c r="U278" s="1642"/>
      <c r="V278" s="1642"/>
      <c r="W278" s="1642"/>
      <c r="X278" s="1642"/>
      <c r="Y278" s="1642"/>
      <c r="Z278" s="1642"/>
      <c r="AA278" s="1642"/>
      <c r="AB278" s="1642"/>
      <c r="AC278" s="1642"/>
      <c r="AD278" s="1642"/>
      <c r="AE278" s="1642"/>
      <c r="AF278" s="1642"/>
      <c r="AG278" s="1642"/>
      <c r="AH278" s="1642"/>
      <c r="AI278" s="1642"/>
      <c r="AJ278" s="1642"/>
      <c r="AK278" s="1642"/>
      <c r="AL278" s="1642"/>
      <c r="AM278" s="1642"/>
      <c r="AN278" s="1642"/>
      <c r="AO278" s="1642"/>
      <c r="AP278" s="1642"/>
      <c r="AQ278" s="1642"/>
      <c r="AR278" s="1642"/>
      <c r="AS278" s="1642"/>
      <c r="AT278" s="1642"/>
      <c r="AU278" s="1642"/>
      <c r="AV278" s="1642"/>
      <c r="AW278" s="1642"/>
      <c r="AX278" s="1642"/>
      <c r="AY278" s="1642"/>
      <c r="AZ278" s="1642"/>
      <c r="BA278" s="1642"/>
      <c r="BB278" s="1642"/>
      <c r="BC278" s="1642"/>
      <c r="BE278" s="1161"/>
      <c r="BF278" s="1637"/>
      <c r="BG278" s="1637"/>
      <c r="BH278" s="1161"/>
      <c r="BI278" s="1161"/>
      <c r="BJ278" s="1161"/>
      <c r="BK278" s="1161"/>
      <c r="BL278" s="1637"/>
      <c r="BM278" s="1161"/>
      <c r="BN278" s="1161"/>
      <c r="BO278" s="545"/>
      <c r="BP278" s="1161"/>
      <c r="BQ278" s="1161"/>
      <c r="BR278" s="1161"/>
      <c r="BS278" s="1161"/>
      <c r="BT278" s="1161"/>
      <c r="BU278" s="1633"/>
      <c r="BV278" s="567"/>
      <c r="BW278" s="567"/>
      <c r="BX278" s="567"/>
      <c r="BY278" s="567"/>
      <c r="BZ278" s="1642">
        <v>11</v>
      </c>
    </row>
    <row s="1642" customFormat="1" customHeight="1" ht="11.549999999999999">
      <c r="A279" s="988"/>
      <c r="B279" s="1637"/>
      <c r="C279" s="1637"/>
      <c r="D279" s="352"/>
      <c r="J279" s="1642"/>
      <c r="K279" s="1642"/>
      <c r="L279" s="1642"/>
      <c r="M279" s="1642"/>
      <c r="N279" s="1642"/>
      <c r="O279" s="1642"/>
      <c r="P279" s="1642"/>
      <c r="Q279" s="1642"/>
      <c r="R279" s="1642"/>
      <c r="S279" s="1642"/>
      <c r="T279" s="1642"/>
      <c r="U279" s="1642"/>
      <c r="V279" s="1642"/>
      <c r="W279" s="1642"/>
      <c r="X279" s="1642"/>
      <c r="Y279" s="1642"/>
      <c r="Z279" s="1642"/>
      <c r="AA279" s="1642"/>
      <c r="AB279" s="1642"/>
      <c r="AC279" s="1642"/>
      <c r="AD279" s="1642"/>
      <c r="AE279" s="1642"/>
      <c r="AF279" s="1642"/>
      <c r="AG279" s="1642"/>
      <c r="AH279" s="1642"/>
      <c r="AI279" s="1642"/>
      <c r="AJ279" s="1642"/>
      <c r="AK279" s="1642"/>
      <c r="AL279" s="1642"/>
      <c r="AM279" s="1642"/>
      <c r="AN279" s="1642"/>
      <c r="AO279" s="1642"/>
      <c r="AP279" s="1642"/>
      <c r="AQ279" s="1642"/>
      <c r="AR279" s="1642"/>
      <c r="AS279" s="1642"/>
      <c r="AT279" s="1642"/>
      <c r="AU279" s="1642"/>
      <c r="AV279" s="1642"/>
      <c r="AW279" s="1642"/>
      <c r="AX279" s="1642"/>
      <c r="AY279" s="1642"/>
      <c r="AZ279" s="1642"/>
      <c r="BA279" s="1642"/>
      <c r="BB279" s="1642"/>
      <c r="BC279" s="1642"/>
      <c r="BE279" s="1161"/>
      <c r="BF279" s="1637"/>
      <c r="BG279" s="1637"/>
      <c r="BH279" s="1161"/>
      <c r="BI279" s="1161"/>
      <c r="BJ279" s="1161"/>
      <c r="BK279" s="1161"/>
      <c r="BL279" s="1637"/>
      <c r="BM279" s="1161"/>
      <c r="BN279" s="1161"/>
      <c r="BO279" s="545"/>
      <c r="BP279" s="1161"/>
      <c r="BQ279" s="1161"/>
      <c r="BR279" s="1161"/>
      <c r="BS279" s="1161"/>
      <c r="BT279" s="1161"/>
      <c r="BU279" s="1633"/>
      <c r="BV279" s="567"/>
      <c r="BW279" s="567"/>
      <c r="BX279" s="567"/>
      <c r="BY279" s="567"/>
      <c r="BZ279" s="1642">
        <v>11</v>
      </c>
    </row>
    <row s="1642" customFormat="1" customHeight="1" ht="11.549999999999999">
      <c r="A280" s="988"/>
      <c r="B280" s="1637"/>
      <c r="C280" s="1637"/>
      <c r="D280" s="352"/>
      <c r="J280" s="1642"/>
      <c r="K280" s="1642"/>
      <c r="L280" s="1642"/>
      <c r="M280" s="1642"/>
      <c r="N280" s="1642"/>
      <c r="O280" s="1642"/>
      <c r="P280" s="1642"/>
      <c r="Q280" s="1642"/>
      <c r="R280" s="1642"/>
      <c r="S280" s="1642"/>
      <c r="T280" s="1642"/>
      <c r="U280" s="1642"/>
      <c r="V280" s="1642"/>
      <c r="W280" s="1642"/>
      <c r="X280" s="1642"/>
      <c r="Y280" s="1642"/>
      <c r="Z280" s="1642"/>
      <c r="AA280" s="1642"/>
      <c r="AB280" s="1642"/>
      <c r="AC280" s="1642"/>
      <c r="AD280" s="1642"/>
      <c r="AE280" s="1642"/>
      <c r="AF280" s="1642"/>
      <c r="AG280" s="1642"/>
      <c r="AH280" s="1642"/>
      <c r="AI280" s="1642"/>
      <c r="AJ280" s="1642"/>
      <c r="AK280" s="1642"/>
      <c r="AL280" s="1642"/>
      <c r="AM280" s="1642"/>
      <c r="AN280" s="1642"/>
      <c r="AO280" s="1642"/>
      <c r="AP280" s="1642"/>
      <c r="AQ280" s="1642"/>
      <c r="AR280" s="1642"/>
      <c r="AS280" s="1642"/>
      <c r="AT280" s="1642"/>
      <c r="AU280" s="1642"/>
      <c r="AV280" s="1642"/>
      <c r="AW280" s="1642"/>
      <c r="AX280" s="1642"/>
      <c r="AY280" s="1642"/>
      <c r="AZ280" s="1642"/>
      <c r="BA280" s="1642"/>
      <c r="BB280" s="1642"/>
      <c r="BC280" s="1642"/>
      <c r="BE280" s="1161"/>
      <c r="BF280" s="1637"/>
      <c r="BG280" s="1637"/>
      <c r="BH280" s="1161"/>
      <c r="BI280" s="1161"/>
      <c r="BJ280" s="1161"/>
      <c r="BK280" s="1161"/>
      <c r="BL280" s="1637"/>
      <c r="BM280" s="1161"/>
      <c r="BN280" s="1161"/>
      <c r="BO280" s="545"/>
      <c r="BP280" s="1161"/>
      <c r="BQ280" s="1161"/>
      <c r="BR280" s="1161"/>
      <c r="BS280" s="1161"/>
      <c r="BT280" s="1161"/>
      <c r="BU280" s="1633"/>
      <c r="BV280" s="567"/>
      <c r="BW280" s="567"/>
      <c r="BX280" s="567"/>
      <c r="BY280" s="567"/>
      <c r="BZ280" s="1642">
        <v>11</v>
      </c>
    </row>
    <row s="1642" customFormat="1" customHeight="1" ht="11.549999999999999">
      <c r="A281" s="988"/>
      <c r="B281" s="1637"/>
      <c r="C281" s="1637"/>
      <c r="D281" s="352"/>
      <c r="J281" s="1642"/>
      <c r="K281" s="1642"/>
      <c r="L281" s="1642"/>
      <c r="M281" s="1642"/>
      <c r="N281" s="1642"/>
      <c r="O281" s="1642"/>
      <c r="P281" s="1642"/>
      <c r="Q281" s="1642"/>
      <c r="R281" s="1642"/>
      <c r="S281" s="1642"/>
      <c r="T281" s="1642"/>
      <c r="U281" s="1642"/>
      <c r="V281" s="1642"/>
      <c r="W281" s="1642"/>
      <c r="X281" s="1642"/>
      <c r="Y281" s="1642"/>
      <c r="Z281" s="1642"/>
      <c r="AA281" s="1642"/>
      <c r="AB281" s="1642"/>
      <c r="AC281" s="1642"/>
      <c r="AD281" s="1642"/>
      <c r="AE281" s="1642"/>
      <c r="AF281" s="1642"/>
      <c r="AG281" s="1642"/>
      <c r="AH281" s="1642"/>
      <c r="AI281" s="1642"/>
      <c r="AJ281" s="1642"/>
      <c r="AK281" s="1642"/>
      <c r="AL281" s="1642"/>
      <c r="AM281" s="1642"/>
      <c r="AN281" s="1642"/>
      <c r="AO281" s="1642"/>
      <c r="AP281" s="1642"/>
      <c r="AQ281" s="1642"/>
      <c r="AR281" s="1642"/>
      <c r="AS281" s="1642"/>
      <c r="AT281" s="1642"/>
      <c r="AU281" s="1642"/>
      <c r="AV281" s="1642"/>
      <c r="AW281" s="1642"/>
      <c r="AX281" s="1642"/>
      <c r="AY281" s="1642"/>
      <c r="AZ281" s="1642"/>
      <c r="BA281" s="1642"/>
      <c r="BB281" s="1642"/>
      <c r="BC281" s="1642"/>
      <c r="BE281" s="1161"/>
      <c r="BF281" s="1637"/>
      <c r="BG281" s="1637"/>
      <c r="BH281" s="1161"/>
      <c r="BI281" s="1161"/>
      <c r="BJ281" s="1161"/>
      <c r="BK281" s="1161"/>
      <c r="BL281" s="1637"/>
      <c r="BM281" s="1161"/>
      <c r="BN281" s="1161"/>
      <c r="BO281" s="545"/>
      <c r="BP281" s="1161"/>
      <c r="BQ281" s="1161"/>
      <c r="BR281" s="1161"/>
      <c r="BS281" s="1161"/>
      <c r="BT281" s="1161"/>
      <c r="BU281" s="1633"/>
      <c r="BV281" s="567"/>
      <c r="BW281" s="567"/>
      <c r="BX281" s="567"/>
      <c r="BY281" s="567"/>
      <c r="BZ281" s="1642">
        <v>11</v>
      </c>
    </row>
    <row s="1642" customFormat="1" customHeight="1" ht="11.549999999999999">
      <c r="A282" s="988"/>
      <c r="B282" s="1637"/>
      <c r="C282" s="1637"/>
      <c r="D282" s="352"/>
      <c r="J282" s="1642"/>
      <c r="K282" s="1642"/>
      <c r="L282" s="1642"/>
      <c r="M282" s="1642"/>
      <c r="N282" s="1642"/>
      <c r="O282" s="1642"/>
      <c r="P282" s="1642"/>
      <c r="Q282" s="1642"/>
      <c r="R282" s="1642"/>
      <c r="S282" s="1642"/>
      <c r="T282" s="1642"/>
      <c r="U282" s="1642"/>
      <c r="V282" s="1642"/>
      <c r="W282" s="1642"/>
      <c r="X282" s="1642"/>
      <c r="Y282" s="1642"/>
      <c r="Z282" s="1642"/>
      <c r="AA282" s="1642"/>
      <c r="AB282" s="1642"/>
      <c r="AC282" s="1642"/>
      <c r="AD282" s="1642"/>
      <c r="AE282" s="1642"/>
      <c r="AF282" s="1642"/>
      <c r="AG282" s="1642"/>
      <c r="AH282" s="1642"/>
      <c r="AI282" s="1642"/>
      <c r="AJ282" s="1642"/>
      <c r="AK282" s="1642"/>
      <c r="AL282" s="1642"/>
      <c r="AM282" s="1642"/>
      <c r="AN282" s="1642"/>
      <c r="AO282" s="1642"/>
      <c r="AP282" s="1642"/>
      <c r="AQ282" s="1642"/>
      <c r="AR282" s="1642"/>
      <c r="AS282" s="1642"/>
      <c r="AT282" s="1642"/>
      <c r="AU282" s="1642"/>
      <c r="AV282" s="1642"/>
      <c r="AW282" s="1642"/>
      <c r="AX282" s="1642"/>
      <c r="AY282" s="1642"/>
      <c r="AZ282" s="1642"/>
      <c r="BA282" s="1642"/>
      <c r="BB282" s="1642"/>
      <c r="BC282" s="1642"/>
      <c r="BE282" s="1161"/>
      <c r="BF282" s="1637"/>
      <c r="BG282" s="1637"/>
      <c r="BH282" s="1161"/>
      <c r="BI282" s="1161"/>
      <c r="BJ282" s="1161"/>
      <c r="BK282" s="1161"/>
      <c r="BL282" s="1637"/>
      <c r="BM282" s="1161"/>
      <c r="BN282" s="1161"/>
      <c r="BO282" s="545"/>
      <c r="BP282" s="1161"/>
      <c r="BQ282" s="1161"/>
      <c r="BR282" s="1161"/>
      <c r="BS282" s="1161"/>
      <c r="BT282" s="1161"/>
      <c r="BU282" s="1633"/>
      <c r="BV282" s="567"/>
      <c r="BW282" s="567"/>
      <c r="BX282" s="567"/>
      <c r="BY282" s="567"/>
      <c r="BZ282" s="1642">
        <v>11</v>
      </c>
    </row>
    <row s="1642" customFormat="1" customHeight="1" ht="11.549999999999999">
      <c r="A283" s="988"/>
      <c r="B283" s="1637"/>
      <c r="C283" s="1637"/>
      <c r="D283" s="352"/>
      <c r="J283" s="1642"/>
      <c r="K283" s="1642"/>
      <c r="L283" s="1642"/>
      <c r="M283" s="1642"/>
      <c r="N283" s="1642"/>
      <c r="O283" s="1642"/>
      <c r="P283" s="1642"/>
      <c r="Q283" s="1642"/>
      <c r="R283" s="1642"/>
      <c r="S283" s="1642"/>
      <c r="T283" s="1642"/>
      <c r="U283" s="1642"/>
      <c r="V283" s="1642"/>
      <c r="W283" s="1642"/>
      <c r="X283" s="1642"/>
      <c r="Y283" s="1642"/>
      <c r="Z283" s="1642"/>
      <c r="AA283" s="1642"/>
      <c r="AB283" s="1642"/>
      <c r="AC283" s="1642"/>
      <c r="AD283" s="1642"/>
      <c r="AE283" s="1642"/>
      <c r="AF283" s="1642"/>
      <c r="AG283" s="1642"/>
      <c r="AH283" s="1642"/>
      <c r="AI283" s="1642"/>
      <c r="AJ283" s="1642"/>
      <c r="AK283" s="1642"/>
      <c r="AL283" s="1642"/>
      <c r="AM283" s="1642"/>
      <c r="AN283" s="1642"/>
      <c r="AO283" s="1642"/>
      <c r="AP283" s="1642"/>
      <c r="AQ283" s="1642"/>
      <c r="AR283" s="1642"/>
      <c r="AS283" s="1642"/>
      <c r="AT283" s="1642"/>
      <c r="AU283" s="1642"/>
      <c r="AV283" s="1642"/>
      <c r="AW283" s="1642"/>
      <c r="AX283" s="1642"/>
      <c r="AY283" s="1642"/>
      <c r="AZ283" s="1642"/>
      <c r="BA283" s="1642"/>
      <c r="BB283" s="1642"/>
      <c r="BC283" s="1642"/>
      <c r="BE283" s="1161"/>
      <c r="BF283" s="1637"/>
      <c r="BG283" s="1637"/>
      <c r="BH283" s="1161"/>
      <c r="BI283" s="1161"/>
      <c r="BJ283" s="1161"/>
      <c r="BK283" s="1161"/>
      <c r="BL283" s="1637"/>
      <c r="BM283" s="1161"/>
      <c r="BN283" s="1161"/>
      <c r="BO283" s="545"/>
      <c r="BP283" s="1161"/>
      <c r="BQ283" s="1161"/>
      <c r="BR283" s="1161"/>
      <c r="BS283" s="1161"/>
      <c r="BT283" s="1161"/>
      <c r="BU283" s="1633"/>
      <c r="BV283" s="567"/>
      <c r="BW283" s="567"/>
      <c r="BX283" s="567"/>
      <c r="BY283" s="567"/>
      <c r="BZ283" s="1642">
        <v>11</v>
      </c>
    </row>
    <row s="1642" customFormat="1" customHeight="1" ht="11.549999999999999">
      <c r="A284" s="988"/>
      <c r="B284" s="1637"/>
      <c r="C284" s="1637"/>
      <c r="D284" s="352"/>
      <c r="J284" s="1642"/>
      <c r="K284" s="1642"/>
      <c r="L284" s="1642"/>
      <c r="M284" s="1642"/>
      <c r="N284" s="1642"/>
      <c r="O284" s="1642"/>
      <c r="P284" s="1642"/>
      <c r="Q284" s="1642"/>
      <c r="R284" s="1642"/>
      <c r="S284" s="1642"/>
      <c r="T284" s="1642"/>
      <c r="U284" s="1642"/>
      <c r="V284" s="1642"/>
      <c r="W284" s="1642"/>
      <c r="X284" s="1642"/>
      <c r="Y284" s="1642"/>
      <c r="Z284" s="1642"/>
      <c r="AA284" s="1642"/>
      <c r="AB284" s="1642"/>
      <c r="AC284" s="1642"/>
      <c r="AD284" s="1642"/>
      <c r="AE284" s="1642"/>
      <c r="AF284" s="1642"/>
      <c r="AG284" s="1642"/>
      <c r="AH284" s="1642"/>
      <c r="AI284" s="1642"/>
      <c r="AJ284" s="1642"/>
      <c r="AK284" s="1642"/>
      <c r="AL284" s="1642"/>
      <c r="AM284" s="1642"/>
      <c r="AN284" s="1642"/>
      <c r="AO284" s="1642"/>
      <c r="AP284" s="1642"/>
      <c r="AQ284" s="1642"/>
      <c r="AR284" s="1642"/>
      <c r="AS284" s="1642"/>
      <c r="AT284" s="1642"/>
      <c r="AU284" s="1642"/>
      <c r="AV284" s="1642"/>
      <c r="AW284" s="1642"/>
      <c r="AX284" s="1642"/>
      <c r="AY284" s="1642"/>
      <c r="AZ284" s="1642"/>
      <c r="BA284" s="1642"/>
      <c r="BB284" s="1642"/>
      <c r="BC284" s="1642"/>
      <c r="BE284" s="1161"/>
      <c r="BF284" s="1637"/>
      <c r="BG284" s="1637"/>
      <c r="BH284" s="1161"/>
      <c r="BI284" s="1161"/>
      <c r="BJ284" s="1161"/>
      <c r="BK284" s="1161"/>
      <c r="BL284" s="1637"/>
      <c r="BM284" s="1161"/>
      <c r="BN284" s="1161"/>
      <c r="BO284" s="545"/>
      <c r="BP284" s="1161"/>
      <c r="BQ284" s="1161"/>
      <c r="BR284" s="1161"/>
      <c r="BS284" s="1161"/>
      <c r="BT284" s="1161"/>
      <c r="BU284" s="1633"/>
      <c r="BV284" s="567"/>
      <c r="BW284" s="567"/>
      <c r="BX284" s="567"/>
      <c r="BY284" s="567"/>
      <c r="BZ284" s="1642">
        <v>11</v>
      </c>
    </row>
    <row s="1642" customFormat="1" customHeight="1" ht="11.549999999999999">
      <c r="A285" s="988"/>
      <c r="B285" s="1637"/>
      <c r="C285" s="1637"/>
      <c r="D285" s="352"/>
      <c r="J285" s="1642"/>
      <c r="K285" s="1642"/>
      <c r="L285" s="1642"/>
      <c r="M285" s="1642"/>
      <c r="N285" s="1642"/>
      <c r="O285" s="1642"/>
      <c r="P285" s="1642"/>
      <c r="Q285" s="1642"/>
      <c r="R285" s="1642"/>
      <c r="S285" s="1642"/>
      <c r="T285" s="1642"/>
      <c r="U285" s="1642"/>
      <c r="V285" s="1642"/>
      <c r="W285" s="1642"/>
      <c r="X285" s="1642"/>
      <c r="Y285" s="1642"/>
      <c r="Z285" s="1642"/>
      <c r="AA285" s="1642"/>
      <c r="AB285" s="1642"/>
      <c r="AC285" s="1642"/>
      <c r="AD285" s="1642"/>
      <c r="AE285" s="1642"/>
      <c r="AF285" s="1642"/>
      <c r="AG285" s="1642"/>
      <c r="AH285" s="1642"/>
      <c r="AI285" s="1642"/>
      <c r="AJ285" s="1642"/>
      <c r="AK285" s="1642"/>
      <c r="AL285" s="1642"/>
      <c r="AM285" s="1642"/>
      <c r="AN285" s="1642"/>
      <c r="AO285" s="1642"/>
      <c r="AP285" s="1642"/>
      <c r="AQ285" s="1642"/>
      <c r="AR285" s="1642"/>
      <c r="AS285" s="1642"/>
      <c r="AT285" s="1642"/>
      <c r="AU285" s="1642"/>
      <c r="AV285" s="1642"/>
      <c r="AW285" s="1642"/>
      <c r="AX285" s="1642"/>
      <c r="AY285" s="1642"/>
      <c r="AZ285" s="1642"/>
      <c r="BA285" s="1642"/>
      <c r="BB285" s="1642"/>
      <c r="BC285" s="1642"/>
      <c r="BE285" s="1161"/>
      <c r="BF285" s="1637"/>
      <c r="BG285" s="1637"/>
      <c r="BH285" s="1161"/>
      <c r="BI285" s="1161"/>
      <c r="BJ285" s="1161"/>
      <c r="BK285" s="1161"/>
      <c r="BL285" s="1637"/>
      <c r="BM285" s="1161"/>
      <c r="BN285" s="1161"/>
      <c r="BO285" s="545"/>
      <c r="BP285" s="1161"/>
      <c r="BQ285" s="1161"/>
      <c r="BR285" s="1161"/>
      <c r="BS285" s="1161"/>
      <c r="BT285" s="1161"/>
      <c r="BU285" s="1633"/>
      <c r="BV285" s="567"/>
      <c r="BW285" s="567"/>
      <c r="BX285" s="567"/>
      <c r="BY285" s="567"/>
      <c r="BZ285" s="1642">
        <v>11</v>
      </c>
    </row>
    <row s="1642" customFormat="1" customHeight="1" ht="11.549999999999999">
      <c r="A286" s="988"/>
      <c r="B286" s="1637"/>
      <c r="C286" s="1637"/>
      <c r="D286" s="352"/>
      <c r="J286" s="1642"/>
      <c r="K286" s="1642"/>
      <c r="L286" s="1642"/>
      <c r="M286" s="1642"/>
      <c r="N286" s="1642"/>
      <c r="O286" s="1642"/>
      <c r="P286" s="1642"/>
      <c r="Q286" s="1642"/>
      <c r="R286" s="1642"/>
      <c r="S286" s="1642"/>
      <c r="T286" s="1642"/>
      <c r="U286" s="1642"/>
      <c r="V286" s="1642"/>
      <c r="W286" s="1642"/>
      <c r="X286" s="1642"/>
      <c r="Y286" s="1642"/>
      <c r="Z286" s="1642"/>
      <c r="AA286" s="1642"/>
      <c r="AB286" s="1642"/>
      <c r="AC286" s="1642"/>
      <c r="AD286" s="1642"/>
      <c r="AE286" s="1642"/>
      <c r="AF286" s="1642"/>
      <c r="AG286" s="1642"/>
      <c r="AH286" s="1642"/>
      <c r="AI286" s="1642"/>
      <c r="AJ286" s="1642"/>
      <c r="AK286" s="1642"/>
      <c r="AL286" s="1642"/>
      <c r="AM286" s="1642"/>
      <c r="AN286" s="1642"/>
      <c r="AO286" s="1642"/>
      <c r="AP286" s="1642"/>
      <c r="AQ286" s="1642"/>
      <c r="AR286" s="1642"/>
      <c r="AS286" s="1642"/>
      <c r="AT286" s="1642"/>
      <c r="AU286" s="1642"/>
      <c r="AV286" s="1642"/>
      <c r="AW286" s="1642"/>
      <c r="AX286" s="1642"/>
      <c r="AY286" s="1642"/>
      <c r="AZ286" s="1642"/>
      <c r="BA286" s="1642"/>
      <c r="BB286" s="1642"/>
      <c r="BC286" s="1642"/>
      <c r="BE286" s="1161"/>
      <c r="BF286" s="1637"/>
      <c r="BG286" s="1637"/>
      <c r="BH286" s="1161"/>
      <c r="BI286" s="1161"/>
      <c r="BJ286" s="1161"/>
      <c r="BK286" s="1161"/>
      <c r="BL286" s="1637"/>
      <c r="BM286" s="1161"/>
      <c r="BN286" s="1161"/>
      <c r="BO286" s="545"/>
      <c r="BP286" s="1161"/>
      <c r="BQ286" s="1161"/>
      <c r="BR286" s="1161"/>
      <c r="BS286" s="1161"/>
      <c r="BT286" s="1161"/>
      <c r="BU286" s="1633"/>
      <c r="BV286" s="567"/>
      <c r="BW286" s="567"/>
      <c r="BX286" s="567"/>
      <c r="BY286" s="567"/>
      <c r="BZ286" s="1642">
        <v>11</v>
      </c>
    </row>
    <row s="1642" customFormat="1" customHeight="1" ht="11.549999999999999">
      <c r="A287" s="988"/>
      <c r="B287" s="1637"/>
      <c r="C287" s="1637"/>
      <c r="D287" s="352"/>
      <c r="J287" s="1642"/>
      <c r="K287" s="1642"/>
      <c r="L287" s="1642"/>
      <c r="M287" s="1642"/>
      <c r="N287" s="1642"/>
      <c r="O287" s="1642"/>
      <c r="P287" s="1642"/>
      <c r="Q287" s="1642"/>
      <c r="R287" s="1642"/>
      <c r="S287" s="1642"/>
      <c r="T287" s="1642"/>
      <c r="U287" s="1642"/>
      <c r="V287" s="1642"/>
      <c r="W287" s="1642"/>
      <c r="X287" s="1642"/>
      <c r="Y287" s="1642"/>
      <c r="Z287" s="1642"/>
      <c r="AA287" s="1642"/>
      <c r="AB287" s="1642"/>
      <c r="AC287" s="1642"/>
      <c r="AD287" s="1642"/>
      <c r="AE287" s="1642"/>
      <c r="AF287" s="1642"/>
      <c r="AG287" s="1642"/>
      <c r="AH287" s="1642"/>
      <c r="AI287" s="1642"/>
      <c r="AJ287" s="1642"/>
      <c r="AK287" s="1642"/>
      <c r="AL287" s="1642"/>
      <c r="AM287" s="1642"/>
      <c r="AN287" s="1642"/>
      <c r="AO287" s="1642"/>
      <c r="AP287" s="1642"/>
      <c r="AQ287" s="1642"/>
      <c r="AR287" s="1642"/>
      <c r="AS287" s="1642"/>
      <c r="AT287" s="1642"/>
      <c r="AU287" s="1642"/>
      <c r="AV287" s="1642"/>
      <c r="AW287" s="1642"/>
      <c r="AX287" s="1642"/>
      <c r="AY287" s="1642"/>
      <c r="AZ287" s="1642"/>
      <c r="BA287" s="1642"/>
      <c r="BB287" s="1642"/>
      <c r="BC287" s="1642"/>
      <c r="BE287" s="1161"/>
      <c r="BF287" s="1637"/>
      <c r="BG287" s="1637"/>
      <c r="BH287" s="1161"/>
      <c r="BI287" s="1161"/>
      <c r="BJ287" s="1161"/>
      <c r="BK287" s="1161"/>
      <c r="BL287" s="1637"/>
      <c r="BM287" s="1161"/>
      <c r="BN287" s="1161"/>
      <c r="BO287" s="545"/>
      <c r="BP287" s="1161"/>
      <c r="BQ287" s="1161"/>
      <c r="BR287" s="1161"/>
      <c r="BS287" s="1161"/>
      <c r="BT287" s="1161"/>
      <c r="BU287" s="1633"/>
      <c r="BV287" s="567"/>
      <c r="BW287" s="567"/>
      <c r="BX287" s="567"/>
      <c r="BY287" s="567"/>
      <c r="BZ287" s="1642">
        <v>11</v>
      </c>
    </row>
    <row s="1642" customFormat="1" customHeight="1" ht="11.549999999999999">
      <c r="A288" s="988"/>
      <c r="B288" s="1637"/>
      <c r="C288" s="1637"/>
      <c r="D288" s="352"/>
      <c r="J288" s="1642"/>
      <c r="K288" s="1642"/>
      <c r="L288" s="1642"/>
      <c r="M288" s="1642"/>
      <c r="N288" s="1642"/>
      <c r="O288" s="1642"/>
      <c r="P288" s="1642"/>
      <c r="Q288" s="1642"/>
      <c r="R288" s="1642"/>
      <c r="S288" s="1642"/>
      <c r="T288" s="1642"/>
      <c r="U288" s="1642"/>
      <c r="V288" s="1642"/>
      <c r="W288" s="1642"/>
      <c r="X288" s="1642"/>
      <c r="Y288" s="1642"/>
      <c r="Z288" s="1642"/>
      <c r="AA288" s="1642"/>
      <c r="AB288" s="1642"/>
      <c r="AC288" s="1642"/>
      <c r="AD288" s="1642"/>
      <c r="AE288" s="1642"/>
      <c r="AF288" s="1642"/>
      <c r="AG288" s="1642"/>
      <c r="AH288" s="1642"/>
      <c r="AI288" s="1642"/>
      <c r="AJ288" s="1642"/>
      <c r="AK288" s="1642"/>
      <c r="AL288" s="1642"/>
      <c r="AM288" s="1642"/>
      <c r="AN288" s="1642"/>
      <c r="AO288" s="1642"/>
      <c r="AP288" s="1642"/>
      <c r="AQ288" s="1642"/>
      <c r="AR288" s="1642"/>
      <c r="AS288" s="1642"/>
      <c r="AT288" s="1642"/>
      <c r="AU288" s="1642"/>
      <c r="AV288" s="1642"/>
      <c r="AW288" s="1642"/>
      <c r="AX288" s="1642"/>
      <c r="AY288" s="1642"/>
      <c r="AZ288" s="1642"/>
      <c r="BA288" s="1642"/>
      <c r="BB288" s="1642"/>
      <c r="BC288" s="1642"/>
      <c r="BE288" s="1161"/>
      <c r="BF288" s="1637"/>
      <c r="BG288" s="1637"/>
      <c r="BH288" s="1161"/>
      <c r="BI288" s="1161"/>
      <c r="BJ288" s="1161"/>
      <c r="BK288" s="1161"/>
      <c r="BL288" s="1637"/>
      <c r="BM288" s="1161"/>
      <c r="BN288" s="1161"/>
      <c r="BO288" s="545"/>
      <c r="BP288" s="1161"/>
      <c r="BQ288" s="1161"/>
      <c r="BR288" s="1161"/>
      <c r="BS288" s="1161"/>
      <c r="BT288" s="1161"/>
      <c r="BU288" s="1633"/>
      <c r="BV288" s="567"/>
      <c r="BW288" s="567"/>
      <c r="BX288" s="567"/>
      <c r="BY288" s="567"/>
      <c r="BZ288" s="1642">
        <v>11</v>
      </c>
    </row>
    <row customHeight="1" ht="11.549999999999999">
      <c r="J289" s="1636"/>
      <c r="K289" s="1636"/>
      <c r="L289" s="1636"/>
      <c r="M289" s="1636"/>
      <c r="N289" s="1636"/>
      <c r="O289" s="1636"/>
      <c r="P289" s="1636"/>
      <c r="Q289" s="1636"/>
      <c r="R289" s="1636"/>
      <c r="S289" s="1636"/>
      <c r="T289" s="1636"/>
      <c r="U289" s="1636"/>
      <c r="V289" s="1636"/>
      <c r="W289" s="1636"/>
      <c r="X289" s="1636"/>
      <c r="Y289" s="1636"/>
      <c r="Z289" s="1636"/>
      <c r="AA289" s="1636"/>
      <c r="AB289" s="1636"/>
      <c r="AC289" s="1636"/>
      <c r="AD289" s="1636"/>
      <c r="AE289" s="1636"/>
      <c r="AF289" s="1636"/>
      <c r="AG289" s="1636"/>
      <c r="AH289" s="1636"/>
      <c r="AI289" s="1636"/>
      <c r="AJ289" s="1636"/>
      <c r="AK289" s="1636"/>
      <c r="AL289" s="1636"/>
      <c r="AM289" s="1636"/>
      <c r="AN289" s="1636"/>
      <c r="AO289" s="1636"/>
      <c r="AP289" s="1636"/>
      <c r="AQ289" s="1636"/>
      <c r="AR289" s="1636"/>
      <c r="AS289" s="1636"/>
      <c r="AT289" s="1636"/>
      <c r="AU289" s="1636"/>
      <c r="AV289" s="1636"/>
      <c r="AW289" s="1636"/>
      <c r="AX289" s="1636"/>
      <c r="AY289" s="1636"/>
      <c r="AZ289" s="1636"/>
      <c r="BA289" s="1636"/>
      <c r="BB289" s="1636"/>
      <c r="BC289" s="1636"/>
      <c r="BZ289" s="1632">
        <v>11</v>
      </c>
    </row>
    <row customHeight="1" ht="11.549999999999999">
      <c r="J290" s="1636"/>
      <c r="K290" s="1636"/>
      <c r="L290" s="1636"/>
      <c r="M290" s="1636"/>
      <c r="N290" s="1636"/>
      <c r="O290" s="1636"/>
      <c r="P290" s="1636"/>
      <c r="Q290" s="1636"/>
      <c r="R290" s="1636"/>
      <c r="S290" s="1636"/>
      <c r="T290" s="1636"/>
      <c r="U290" s="1636"/>
      <c r="V290" s="1636"/>
      <c r="W290" s="1636"/>
      <c r="X290" s="1636"/>
      <c r="Y290" s="1636"/>
      <c r="Z290" s="1636"/>
      <c r="AA290" s="1636"/>
      <c r="AB290" s="1636"/>
      <c r="AC290" s="1636"/>
      <c r="AD290" s="1636"/>
      <c r="AE290" s="1636"/>
      <c r="AF290" s="1636"/>
      <c r="AG290" s="1636"/>
      <c r="AH290" s="1636"/>
      <c r="AI290" s="1636"/>
      <c r="AJ290" s="1636"/>
      <c r="AK290" s="1636"/>
      <c r="AL290" s="1636"/>
      <c r="AM290" s="1636"/>
      <c r="AN290" s="1636"/>
      <c r="AO290" s="1636"/>
      <c r="AP290" s="1636"/>
      <c r="AQ290" s="1636"/>
      <c r="AR290" s="1636"/>
      <c r="AS290" s="1636"/>
      <c r="AT290" s="1636"/>
      <c r="AU290" s="1636"/>
      <c r="AV290" s="1636"/>
      <c r="AW290" s="1636"/>
      <c r="AX290" s="1636"/>
      <c r="AY290" s="1636"/>
      <c r="AZ290" s="1636"/>
      <c r="BA290" s="1636"/>
      <c r="BB290" s="1636"/>
      <c r="BC290" s="1636"/>
      <c r="BZ290" s="1632">
        <v>11</v>
      </c>
    </row>
    <row customHeight="1" ht="11.549999999999999">
      <c r="J291" s="1636"/>
      <c r="K291" s="1636"/>
      <c r="L291" s="1636"/>
      <c r="M291" s="1636"/>
      <c r="N291" s="1636"/>
      <c r="O291" s="1636"/>
      <c r="P291" s="1636"/>
      <c r="Q291" s="1636"/>
      <c r="R291" s="1636"/>
      <c r="S291" s="1636"/>
      <c r="T291" s="1636"/>
      <c r="U291" s="1636"/>
      <c r="V291" s="1636"/>
      <c r="W291" s="1636"/>
      <c r="X291" s="1636"/>
      <c r="Y291" s="1636"/>
      <c r="Z291" s="1636"/>
      <c r="AA291" s="1636"/>
      <c r="AB291" s="1636"/>
      <c r="AC291" s="1636"/>
      <c r="AD291" s="1636"/>
      <c r="AE291" s="1636"/>
      <c r="AF291" s="1636"/>
      <c r="AG291" s="1636"/>
      <c r="AH291" s="1636"/>
      <c r="AI291" s="1636"/>
      <c r="AJ291" s="1636"/>
      <c r="AK291" s="1636"/>
      <c r="AL291" s="1636"/>
      <c r="AM291" s="1636"/>
      <c r="AN291" s="1636"/>
      <c r="AO291" s="1636"/>
      <c r="AP291" s="1636"/>
      <c r="AQ291" s="1636"/>
      <c r="AR291" s="1636"/>
      <c r="AS291" s="1636"/>
      <c r="AT291" s="1636"/>
      <c r="AU291" s="1636"/>
      <c r="AV291" s="1636"/>
      <c r="AW291" s="1636"/>
      <c r="AX291" s="1636"/>
      <c r="AY291" s="1636"/>
      <c r="AZ291" s="1636"/>
      <c r="BA291" s="1636"/>
      <c r="BB291" s="1636"/>
      <c r="BC291" s="1636"/>
      <c r="BZ291" s="1632">
        <v>11</v>
      </c>
    </row>
    <row customHeight="1" ht="11.549999999999999">
      <c r="A292" s="991"/>
      <c r="B292" s="1632"/>
      <c r="D292" s="1632"/>
      <c r="J292" s="1636"/>
      <c r="K292" s="1636"/>
      <c r="L292" s="1636"/>
      <c r="M292" s="1636"/>
      <c r="N292" s="1636"/>
      <c r="O292" s="1636"/>
      <c r="P292" s="1636"/>
      <c r="Q292" s="1636"/>
      <c r="R292" s="1636"/>
      <c r="S292" s="1636"/>
      <c r="T292" s="1636"/>
      <c r="U292" s="1636"/>
      <c r="V292" s="1636"/>
      <c r="W292" s="1636"/>
      <c r="X292" s="1636"/>
      <c r="Y292" s="1636"/>
      <c r="Z292" s="1636"/>
      <c r="AA292" s="1636"/>
      <c r="AB292" s="1636"/>
      <c r="AC292" s="1636"/>
      <c r="AD292" s="1636"/>
      <c r="AE292" s="1636"/>
      <c r="AF292" s="1636"/>
      <c r="AG292" s="1636"/>
      <c r="AH292" s="1636"/>
      <c r="AI292" s="1636"/>
      <c r="AJ292" s="1636"/>
      <c r="AK292" s="1636"/>
      <c r="AL292" s="1636"/>
      <c r="AM292" s="1636"/>
      <c r="AN292" s="1636"/>
      <c r="AO292" s="1636"/>
      <c r="AP292" s="1636"/>
      <c r="AQ292" s="1636"/>
      <c r="AR292" s="1636"/>
      <c r="AS292" s="1636"/>
      <c r="AT292" s="1636"/>
      <c r="AU292" s="1636"/>
      <c r="AV292" s="1636"/>
      <c r="AW292" s="1636"/>
      <c r="AX292" s="1636"/>
      <c r="AY292" s="1636"/>
      <c r="AZ292" s="1636"/>
      <c r="BA292" s="1636"/>
      <c r="BB292" s="1636"/>
      <c r="BC292" s="1636"/>
      <c r="BE292" s="1632"/>
      <c r="BH292" s="1632"/>
      <c r="BI292" s="1632"/>
      <c r="BJ292" s="1632"/>
      <c r="BK292" s="1632"/>
      <c r="BM292" s="1632"/>
      <c r="BN292" s="1632"/>
      <c r="BO292" s="1632"/>
      <c r="BP292" s="1632"/>
      <c r="BQ292" s="1632"/>
      <c r="BR292" s="1632"/>
      <c r="BS292" s="1632"/>
      <c r="BT292" s="1632"/>
      <c r="BU292" s="1632"/>
      <c r="BV292" s="1632"/>
      <c r="BW292" s="1632"/>
      <c r="BX292" s="1632"/>
      <c r="BY292" s="1632"/>
      <c r="BZ292" s="1632">
        <v>11</v>
      </c>
    </row>
    <row customHeight="1" ht="11.549999999999999">
      <c r="A293" s="991"/>
      <c r="B293" s="1632"/>
      <c r="D293" s="1632"/>
      <c r="J293" s="1636"/>
      <c r="K293" s="1636"/>
      <c r="L293" s="1636"/>
      <c r="M293" s="1636"/>
      <c r="N293" s="1636"/>
      <c r="O293" s="1636"/>
      <c r="P293" s="1636"/>
      <c r="Q293" s="1636"/>
      <c r="R293" s="1636"/>
      <c r="S293" s="1636"/>
      <c r="T293" s="1636"/>
      <c r="U293" s="1636"/>
      <c r="V293" s="1636"/>
      <c r="W293" s="1636"/>
      <c r="X293" s="1636"/>
      <c r="Y293" s="1636"/>
      <c r="Z293" s="1636"/>
      <c r="AA293" s="1636"/>
      <c r="AB293" s="1636"/>
      <c r="AC293" s="1636"/>
      <c r="AD293" s="1636"/>
      <c r="AE293" s="1636"/>
      <c r="AF293" s="1636"/>
      <c r="AG293" s="1636"/>
      <c r="AH293" s="1636"/>
      <c r="AI293" s="1636"/>
      <c r="AJ293" s="1636"/>
      <c r="AK293" s="1636"/>
      <c r="AL293" s="1636"/>
      <c r="AM293" s="1636"/>
      <c r="AN293" s="1636"/>
      <c r="AO293" s="1636"/>
      <c r="AP293" s="1636"/>
      <c r="AQ293" s="1636"/>
      <c r="AR293" s="1636"/>
      <c r="AS293" s="1636"/>
      <c r="AT293" s="1636"/>
      <c r="AU293" s="1636"/>
      <c r="AV293" s="1636"/>
      <c r="AW293" s="1636"/>
      <c r="AX293" s="1636"/>
      <c r="AY293" s="1636"/>
      <c r="AZ293" s="1636"/>
      <c r="BA293" s="1636"/>
      <c r="BB293" s="1636"/>
      <c r="BC293" s="1636"/>
      <c r="BE293" s="1632"/>
      <c r="BH293" s="1632"/>
      <c r="BI293" s="1632"/>
      <c r="BJ293" s="1632"/>
      <c r="BK293" s="1632"/>
      <c r="BM293" s="1632"/>
      <c r="BN293" s="1632"/>
      <c r="BO293" s="1632"/>
      <c r="BP293" s="1632"/>
      <c r="BQ293" s="1632"/>
      <c r="BR293" s="1632"/>
      <c r="BS293" s="1632"/>
      <c r="BT293" s="1632"/>
      <c r="BU293" s="1632"/>
      <c r="BV293" s="1632"/>
      <c r="BW293" s="1632"/>
      <c r="BX293" s="1632"/>
      <c r="BY293" s="1632"/>
      <c r="BZ293" s="1632">
        <v>11</v>
      </c>
    </row>
    <row customHeight="1" ht="11.549999999999999">
      <c r="A294" s="991"/>
      <c r="B294" s="1632"/>
      <c r="D294" s="1632"/>
      <c r="J294" s="1636"/>
      <c r="K294" s="1636"/>
      <c r="L294" s="1636"/>
      <c r="M294" s="1636"/>
      <c r="N294" s="1636"/>
      <c r="O294" s="1636"/>
      <c r="P294" s="1636"/>
      <c r="Q294" s="1636"/>
      <c r="R294" s="1636"/>
      <c r="S294" s="1636"/>
      <c r="T294" s="1636"/>
      <c r="U294" s="1636"/>
      <c r="V294" s="1636"/>
      <c r="W294" s="1636"/>
      <c r="X294" s="1636"/>
      <c r="Y294" s="1636"/>
      <c r="Z294" s="1636"/>
      <c r="AA294" s="1636"/>
      <c r="AB294" s="1636"/>
      <c r="AC294" s="1636"/>
      <c r="AD294" s="1636"/>
      <c r="AE294" s="1636"/>
      <c r="AF294" s="1636"/>
      <c r="AG294" s="1636"/>
      <c r="AH294" s="1636"/>
      <c r="AI294" s="1636"/>
      <c r="AJ294" s="1636"/>
      <c r="AK294" s="1636"/>
      <c r="AL294" s="1636"/>
      <c r="AM294" s="1636"/>
      <c r="AN294" s="1636"/>
      <c r="AO294" s="1636"/>
      <c r="AP294" s="1636"/>
      <c r="AQ294" s="1636"/>
      <c r="AR294" s="1636"/>
      <c r="AS294" s="1636"/>
      <c r="AT294" s="1636"/>
      <c r="AU294" s="1636"/>
      <c r="AV294" s="1636"/>
      <c r="AW294" s="1636"/>
      <c r="AX294" s="1636"/>
      <c r="AY294" s="1636"/>
      <c r="AZ294" s="1636"/>
      <c r="BA294" s="1636"/>
      <c r="BB294" s="1636"/>
      <c r="BC294" s="1636"/>
      <c r="BE294" s="1632"/>
      <c r="BH294" s="1632"/>
      <c r="BI294" s="1632"/>
      <c r="BJ294" s="1632"/>
      <c r="BK294" s="1632"/>
      <c r="BM294" s="1632"/>
      <c r="BN294" s="1632"/>
      <c r="BO294" s="1632"/>
      <c r="BP294" s="1632"/>
      <c r="BQ294" s="1632"/>
      <c r="BR294" s="1632"/>
      <c r="BS294" s="1632"/>
      <c r="BT294" s="1632"/>
      <c r="BU294" s="1632"/>
      <c r="BV294" s="1632"/>
      <c r="BW294" s="1632"/>
      <c r="BX294" s="1632"/>
      <c r="BY294" s="1632"/>
      <c r="BZ294" s="1632">
        <v>11</v>
      </c>
    </row>
    <row customHeight="1" ht="11.549999999999999">
      <c r="A295" s="991"/>
      <c r="B295" s="1632"/>
      <c r="D295" s="1632"/>
      <c r="J295" s="1636"/>
      <c r="K295" s="1636"/>
      <c r="L295" s="1636"/>
      <c r="M295" s="1636"/>
      <c r="N295" s="1636"/>
      <c r="O295" s="1636"/>
      <c r="P295" s="1636"/>
      <c r="Q295" s="1636"/>
      <c r="R295" s="1636"/>
      <c r="S295" s="1636"/>
      <c r="T295" s="1636"/>
      <c r="U295" s="1636"/>
      <c r="V295" s="1636"/>
      <c r="W295" s="1636"/>
      <c r="X295" s="1636"/>
      <c r="Y295" s="1636"/>
      <c r="Z295" s="1636"/>
      <c r="AA295" s="1636"/>
      <c r="AB295" s="1636"/>
      <c r="AC295" s="1636"/>
      <c r="AD295" s="1636"/>
      <c r="AE295" s="1636"/>
      <c r="AF295" s="1636"/>
      <c r="AG295" s="1636"/>
      <c r="AH295" s="1636"/>
      <c r="AI295" s="1636"/>
      <c r="AJ295" s="1636"/>
      <c r="AK295" s="1636"/>
      <c r="AL295" s="1636"/>
      <c r="AM295" s="1636"/>
      <c r="AN295" s="1636"/>
      <c r="AO295" s="1636"/>
      <c r="AP295" s="1636"/>
      <c r="AQ295" s="1636"/>
      <c r="AR295" s="1636"/>
      <c r="AS295" s="1636"/>
      <c r="AT295" s="1636"/>
      <c r="AU295" s="1636"/>
      <c r="AV295" s="1636"/>
      <c r="AW295" s="1636"/>
      <c r="AX295" s="1636"/>
      <c r="AY295" s="1636"/>
      <c r="AZ295" s="1636"/>
      <c r="BA295" s="1636"/>
      <c r="BB295" s="1636"/>
      <c r="BC295" s="1636"/>
      <c r="BE295" s="1632"/>
      <c r="BH295" s="1632"/>
      <c r="BI295" s="1632"/>
      <c r="BJ295" s="1632"/>
      <c r="BK295" s="1632"/>
      <c r="BM295" s="1632"/>
      <c r="BN295" s="1632"/>
      <c r="BO295" s="1632"/>
      <c r="BP295" s="1632"/>
      <c r="BQ295" s="1632"/>
      <c r="BR295" s="1632"/>
      <c r="BS295" s="1632"/>
      <c r="BT295" s="1632"/>
      <c r="BU295" s="1632"/>
      <c r="BV295" s="1632"/>
      <c r="BW295" s="1632"/>
      <c r="BX295" s="1632"/>
      <c r="BY295" s="1632"/>
      <c r="BZ295" s="1632">
        <v>11</v>
      </c>
    </row>
    <row customHeight="1" ht="11.549999999999999">
      <c r="A296" s="991"/>
      <c r="B296" s="1632"/>
      <c r="D296" s="1632"/>
      <c r="J296" s="1636"/>
      <c r="K296" s="1636"/>
      <c r="L296" s="1636"/>
      <c r="M296" s="1636"/>
      <c r="N296" s="1636"/>
      <c r="O296" s="1636"/>
      <c r="P296" s="1636"/>
      <c r="Q296" s="1636"/>
      <c r="R296" s="1636"/>
      <c r="S296" s="1636"/>
      <c r="T296" s="1636"/>
      <c r="U296" s="1636"/>
      <c r="V296" s="1636"/>
      <c r="W296" s="1636"/>
      <c r="X296" s="1636"/>
      <c r="Y296" s="1636"/>
      <c r="Z296" s="1636"/>
      <c r="AA296" s="1636"/>
      <c r="AB296" s="1636"/>
      <c r="AC296" s="1636"/>
      <c r="AD296" s="1636"/>
      <c r="AE296" s="1636"/>
      <c r="AF296" s="1636"/>
      <c r="AG296" s="1636"/>
      <c r="AH296" s="1636"/>
      <c r="AI296" s="1636"/>
      <c r="AJ296" s="1636"/>
      <c r="AK296" s="1636"/>
      <c r="AL296" s="1636"/>
      <c r="AM296" s="1636"/>
      <c r="AN296" s="1636"/>
      <c r="AO296" s="1636"/>
      <c r="AP296" s="1636"/>
      <c r="AQ296" s="1636"/>
      <c r="AR296" s="1636"/>
      <c r="AS296" s="1636"/>
      <c r="AT296" s="1636"/>
      <c r="AU296" s="1636"/>
      <c r="AV296" s="1636"/>
      <c r="AW296" s="1636"/>
      <c r="AX296" s="1636"/>
      <c r="AY296" s="1636"/>
      <c r="AZ296" s="1636"/>
      <c r="BA296" s="1636"/>
      <c r="BB296" s="1636"/>
      <c r="BC296" s="1636"/>
      <c r="BE296" s="1632"/>
      <c r="BH296" s="1632"/>
      <c r="BI296" s="1632"/>
      <c r="BJ296" s="1632"/>
      <c r="BK296" s="1632"/>
      <c r="BM296" s="1632"/>
      <c r="BN296" s="1632"/>
      <c r="BO296" s="1632"/>
      <c r="BP296" s="1632"/>
      <c r="BQ296" s="1632"/>
      <c r="BR296" s="1632"/>
      <c r="BS296" s="1632"/>
      <c r="BT296" s="1632"/>
      <c r="BU296" s="1632"/>
      <c r="BV296" s="1632"/>
      <c r="BW296" s="1632"/>
      <c r="BX296" s="1632"/>
      <c r="BY296" s="1632"/>
      <c r="BZ296" s="1632">
        <v>11</v>
      </c>
    </row>
    <row customHeight="1" ht="11.549999999999999">
      <c r="A297" s="991"/>
      <c r="B297" s="1632"/>
      <c r="D297" s="1632"/>
      <c r="J297" s="1636"/>
      <c r="K297" s="1636"/>
      <c r="L297" s="1636"/>
      <c r="M297" s="1636"/>
      <c r="N297" s="1636"/>
      <c r="O297" s="1636"/>
      <c r="P297" s="1636"/>
      <c r="Q297" s="1636"/>
      <c r="R297" s="1636"/>
      <c r="S297" s="1636"/>
      <c r="T297" s="1636"/>
      <c r="U297" s="1636"/>
      <c r="V297" s="1636"/>
      <c r="W297" s="1636"/>
      <c r="X297" s="1636"/>
      <c r="Y297" s="1636"/>
      <c r="Z297" s="1636"/>
      <c r="AA297" s="1636"/>
      <c r="AB297" s="1636"/>
      <c r="AC297" s="1636"/>
      <c r="AD297" s="1636"/>
      <c r="AE297" s="1636"/>
      <c r="AF297" s="1636"/>
      <c r="AG297" s="1636"/>
      <c r="AH297" s="1636"/>
      <c r="AI297" s="1636"/>
      <c r="AJ297" s="1636"/>
      <c r="AK297" s="1636"/>
      <c r="AL297" s="1636"/>
      <c r="AM297" s="1636"/>
      <c r="AN297" s="1636"/>
      <c r="AO297" s="1636"/>
      <c r="AP297" s="1636"/>
      <c r="AQ297" s="1636"/>
      <c r="AR297" s="1636"/>
      <c r="AS297" s="1636"/>
      <c r="AT297" s="1636"/>
      <c r="AU297" s="1636"/>
      <c r="AV297" s="1636"/>
      <c r="AW297" s="1636"/>
      <c r="AX297" s="1636"/>
      <c r="AY297" s="1636"/>
      <c r="AZ297" s="1636"/>
      <c r="BA297" s="1636"/>
      <c r="BB297" s="1636"/>
      <c r="BC297" s="1636"/>
      <c r="BE297" s="1632"/>
      <c r="BH297" s="1632"/>
      <c r="BI297" s="1632"/>
      <c r="BJ297" s="1632"/>
      <c r="BK297" s="1632"/>
      <c r="BM297" s="1632"/>
      <c r="BN297" s="1632"/>
      <c r="BO297" s="1632"/>
      <c r="BP297" s="1632"/>
      <c r="BQ297" s="1632"/>
      <c r="BR297" s="1632"/>
      <c r="BS297" s="1632"/>
      <c r="BT297" s="1632"/>
      <c r="BU297" s="1632"/>
      <c r="BV297" s="1632"/>
      <c r="BW297" s="1632"/>
      <c r="BX297" s="1632"/>
      <c r="BY297" s="1632"/>
      <c r="BZ297" s="1632">
        <v>11</v>
      </c>
    </row>
    <row customHeight="1" ht="11.549999999999999">
      <c r="A298" s="991"/>
      <c r="B298" s="1632"/>
      <c r="D298" s="1632"/>
      <c r="J298" s="1636"/>
      <c r="K298" s="1636"/>
      <c r="L298" s="1636"/>
      <c r="M298" s="1636"/>
      <c r="N298" s="1636"/>
      <c r="O298" s="1636"/>
      <c r="P298" s="1636"/>
      <c r="Q298" s="1636"/>
      <c r="R298" s="1636"/>
      <c r="S298" s="1636"/>
      <c r="T298" s="1636"/>
      <c r="U298" s="1636"/>
      <c r="V298" s="1636"/>
      <c r="W298" s="1636"/>
      <c r="X298" s="1636"/>
      <c r="Y298" s="1636"/>
      <c r="Z298" s="1636"/>
      <c r="AA298" s="1636"/>
      <c r="AB298" s="1636"/>
      <c r="AC298" s="1636"/>
      <c r="AD298" s="1636"/>
      <c r="AE298" s="1636"/>
      <c r="AF298" s="1636"/>
      <c r="AG298" s="1636"/>
      <c r="AH298" s="1636"/>
      <c r="AI298" s="1636"/>
      <c r="AJ298" s="1636"/>
      <c r="AK298" s="1636"/>
      <c r="AL298" s="1636"/>
      <c r="AM298" s="1636"/>
      <c r="AN298" s="1636"/>
      <c r="AO298" s="1636"/>
      <c r="AP298" s="1636"/>
      <c r="AQ298" s="1636"/>
      <c r="AR298" s="1636"/>
      <c r="AS298" s="1636"/>
      <c r="AT298" s="1636"/>
      <c r="AU298" s="1636"/>
      <c r="AV298" s="1636"/>
      <c r="AW298" s="1636"/>
      <c r="AX298" s="1636"/>
      <c r="AY298" s="1636"/>
      <c r="AZ298" s="1636"/>
      <c r="BA298" s="1636"/>
      <c r="BB298" s="1636"/>
      <c r="BC298" s="1636"/>
      <c r="BE298" s="1632"/>
      <c r="BH298" s="1632"/>
      <c r="BI298" s="1632"/>
      <c r="BJ298" s="1632"/>
      <c r="BK298" s="1632"/>
      <c r="BM298" s="1632"/>
      <c r="BN298" s="1632"/>
      <c r="BO298" s="1632"/>
      <c r="BP298" s="1632"/>
      <c r="BQ298" s="1632"/>
      <c r="BR298" s="1632"/>
      <c r="BS298" s="1632"/>
      <c r="BT298" s="1632"/>
      <c r="BU298" s="1632"/>
      <c r="BV298" s="1632"/>
      <c r="BW298" s="1632"/>
      <c r="BX298" s="1632"/>
      <c r="BY298" s="1632"/>
      <c r="BZ298" s="1632">
        <v>11</v>
      </c>
    </row>
    <row customHeight="1" ht="11.549999999999999">
      <c r="A299" s="991"/>
      <c r="B299" s="1632"/>
      <c r="D299" s="1632"/>
      <c r="J299" s="1636"/>
      <c r="K299" s="1636"/>
      <c r="L299" s="1636"/>
      <c r="M299" s="1636"/>
      <c r="N299" s="1636"/>
      <c r="O299" s="1636"/>
      <c r="P299" s="1636"/>
      <c r="Q299" s="1636"/>
      <c r="R299" s="1636"/>
      <c r="S299" s="1636"/>
      <c r="T299" s="1636"/>
      <c r="U299" s="1636"/>
      <c r="V299" s="1636"/>
      <c r="W299" s="1636"/>
      <c r="X299" s="1636"/>
      <c r="Y299" s="1636"/>
      <c r="Z299" s="1636"/>
      <c r="AA299" s="1636"/>
      <c r="AB299" s="1636"/>
      <c r="AC299" s="1636"/>
      <c r="AD299" s="1636"/>
      <c r="AE299" s="1636"/>
      <c r="AF299" s="1636"/>
      <c r="AG299" s="1636"/>
      <c r="AH299" s="1636"/>
      <c r="AI299" s="1636"/>
      <c r="AJ299" s="1636"/>
      <c r="AK299" s="1636"/>
      <c r="AL299" s="1636"/>
      <c r="AM299" s="1636"/>
      <c r="AN299" s="1636"/>
      <c r="AO299" s="1636"/>
      <c r="AP299" s="1636"/>
      <c r="AQ299" s="1636"/>
      <c r="AR299" s="1636"/>
      <c r="AS299" s="1636"/>
      <c r="AT299" s="1636"/>
      <c r="AU299" s="1636"/>
      <c r="AV299" s="1636"/>
      <c r="AW299" s="1636"/>
      <c r="AX299" s="1636"/>
      <c r="AY299" s="1636"/>
      <c r="AZ299" s="1636"/>
      <c r="BA299" s="1636"/>
      <c r="BB299" s="1636"/>
      <c r="BC299" s="1636"/>
      <c r="BE299" s="1632"/>
      <c r="BH299" s="1632"/>
      <c r="BI299" s="1632"/>
      <c r="BJ299" s="1632"/>
      <c r="BK299" s="1632"/>
      <c r="BM299" s="1632"/>
      <c r="BN299" s="1632"/>
      <c r="BO299" s="1632"/>
      <c r="BP299" s="1632"/>
      <c r="BQ299" s="1632"/>
      <c r="BR299" s="1632"/>
      <c r="BS299" s="1632"/>
      <c r="BT299" s="1632"/>
      <c r="BU299" s="1632"/>
      <c r="BV299" s="1632"/>
      <c r="BW299" s="1632"/>
      <c r="BX299" s="1632"/>
      <c r="BY299" s="1632"/>
      <c r="BZ299" s="1632">
        <v>11</v>
      </c>
    </row>
    <row customHeight="1" ht="11.549999999999999">
      <c r="A300" s="991"/>
      <c r="B300" s="1632"/>
      <c r="D300" s="1632"/>
      <c r="J300" s="1636"/>
      <c r="K300" s="1636"/>
      <c r="L300" s="1636"/>
      <c r="M300" s="1636"/>
      <c r="N300" s="1636"/>
      <c r="O300" s="1636"/>
      <c r="P300" s="1636"/>
      <c r="Q300" s="1636"/>
      <c r="R300" s="1636"/>
      <c r="S300" s="1636"/>
      <c r="T300" s="1636"/>
      <c r="U300" s="1636"/>
      <c r="V300" s="1636"/>
      <c r="W300" s="1636"/>
      <c r="X300" s="1636"/>
      <c r="Y300" s="1636"/>
      <c r="Z300" s="1636"/>
      <c r="AA300" s="1636"/>
      <c r="AB300" s="1636"/>
      <c r="AC300" s="1636"/>
      <c r="AD300" s="1636"/>
      <c r="AE300" s="1636"/>
      <c r="AF300" s="1636"/>
      <c r="AG300" s="1636"/>
      <c r="AH300" s="1636"/>
      <c r="AI300" s="1636"/>
      <c r="AJ300" s="1636"/>
      <c r="AK300" s="1636"/>
      <c r="AL300" s="1636"/>
      <c r="AM300" s="1636"/>
      <c r="AN300" s="1636"/>
      <c r="AO300" s="1636"/>
      <c r="AP300" s="1636"/>
      <c r="AQ300" s="1636"/>
      <c r="AR300" s="1636"/>
      <c r="AS300" s="1636"/>
      <c r="AT300" s="1636"/>
      <c r="AU300" s="1636"/>
      <c r="AV300" s="1636"/>
      <c r="AW300" s="1636"/>
      <c r="AX300" s="1636"/>
      <c r="AY300" s="1636"/>
      <c r="AZ300" s="1636"/>
      <c r="BA300" s="1636"/>
      <c r="BB300" s="1636"/>
      <c r="BC300" s="1636"/>
      <c r="BE300" s="1632"/>
      <c r="BH300" s="1632"/>
      <c r="BI300" s="1632"/>
      <c r="BJ300" s="1632"/>
      <c r="BK300" s="1632"/>
      <c r="BM300" s="1632"/>
      <c r="BN300" s="1632"/>
      <c r="BO300" s="1632"/>
      <c r="BP300" s="1632"/>
      <c r="BQ300" s="1632"/>
      <c r="BR300" s="1632"/>
      <c r="BS300" s="1632"/>
      <c r="BT300" s="1632"/>
      <c r="BU300" s="1632"/>
      <c r="BV300" s="1632"/>
      <c r="BW300" s="1632"/>
      <c r="BX300" s="1632"/>
      <c r="BY300" s="1632"/>
      <c r="BZ300" s="1632">
        <v>11</v>
      </c>
    </row>
    <row customHeight="1" ht="11.549999999999999">
      <c r="A301" s="991"/>
      <c r="B301" s="1632"/>
      <c r="D301" s="1632"/>
      <c r="J301" s="1636"/>
      <c r="K301" s="1636"/>
      <c r="L301" s="1636"/>
      <c r="M301" s="1636"/>
      <c r="N301" s="1636"/>
      <c r="O301" s="1636"/>
      <c r="P301" s="1636"/>
      <c r="Q301" s="1636"/>
      <c r="R301" s="1636"/>
      <c r="S301" s="1636"/>
      <c r="T301" s="1636"/>
      <c r="U301" s="1636"/>
      <c r="V301" s="1636"/>
      <c r="W301" s="1636"/>
      <c r="X301" s="1636"/>
      <c r="Y301" s="1636"/>
      <c r="Z301" s="1636"/>
      <c r="AA301" s="1636"/>
      <c r="AB301" s="1636"/>
      <c r="AC301" s="1636"/>
      <c r="AD301" s="1636"/>
      <c r="AE301" s="1636"/>
      <c r="AF301" s="1636"/>
      <c r="AG301" s="1636"/>
      <c r="AH301" s="1636"/>
      <c r="AI301" s="1636"/>
      <c r="AJ301" s="1636"/>
      <c r="AK301" s="1636"/>
      <c r="AL301" s="1636"/>
      <c r="AM301" s="1636"/>
      <c r="AN301" s="1636"/>
      <c r="AO301" s="1636"/>
      <c r="AP301" s="1636"/>
      <c r="AQ301" s="1636"/>
      <c r="AR301" s="1636"/>
      <c r="AS301" s="1636"/>
      <c r="AT301" s="1636"/>
      <c r="AU301" s="1636"/>
      <c r="AV301" s="1636"/>
      <c r="AW301" s="1636"/>
      <c r="AX301" s="1636"/>
      <c r="AY301" s="1636"/>
      <c r="AZ301" s="1636"/>
      <c r="BA301" s="1636"/>
      <c r="BB301" s="1636"/>
      <c r="BC301" s="1636"/>
      <c r="BE301" s="1632"/>
      <c r="BH301" s="1632"/>
      <c r="BI301" s="1632"/>
      <c r="BJ301" s="1632"/>
      <c r="BK301" s="1632"/>
      <c r="BM301" s="1632"/>
      <c r="BN301" s="1632"/>
      <c r="BO301" s="1632"/>
      <c r="BP301" s="1632"/>
      <c r="BQ301" s="1632"/>
      <c r="BR301" s="1632"/>
      <c r="BS301" s="1632"/>
      <c r="BT301" s="1632"/>
      <c r="BU301" s="1632"/>
      <c r="BV301" s="1632"/>
      <c r="BW301" s="1632"/>
      <c r="BX301" s="1632"/>
      <c r="BY301" s="1632"/>
      <c r="BZ301" s="1632">
        <v>11</v>
      </c>
    </row>
    <row customHeight="1" ht="11.549999999999999">
      <c r="A302" s="991"/>
      <c r="B302" s="1632"/>
      <c r="D302" s="1632"/>
      <c r="J302" s="1636"/>
      <c r="K302" s="1636"/>
      <c r="L302" s="1636"/>
      <c r="M302" s="1636"/>
      <c r="N302" s="1636"/>
      <c r="O302" s="1636"/>
      <c r="P302" s="1636"/>
      <c r="Q302" s="1636"/>
      <c r="R302" s="1636"/>
      <c r="S302" s="1636"/>
      <c r="T302" s="1636"/>
      <c r="U302" s="1636"/>
      <c r="V302" s="1636"/>
      <c r="W302" s="1636"/>
      <c r="X302" s="1636"/>
      <c r="Y302" s="1636"/>
      <c r="Z302" s="1636"/>
      <c r="AA302" s="1636"/>
      <c r="AB302" s="1636"/>
      <c r="AC302" s="1636"/>
      <c r="AD302" s="1636"/>
      <c r="AE302" s="1636"/>
      <c r="AF302" s="1636"/>
      <c r="AG302" s="1636"/>
      <c r="AH302" s="1636"/>
      <c r="AI302" s="1636"/>
      <c r="AJ302" s="1636"/>
      <c r="AK302" s="1636"/>
      <c r="AL302" s="1636"/>
      <c r="AM302" s="1636"/>
      <c r="AN302" s="1636"/>
      <c r="AO302" s="1636"/>
      <c r="AP302" s="1636"/>
      <c r="AQ302" s="1636"/>
      <c r="AR302" s="1636"/>
      <c r="AS302" s="1636"/>
      <c r="AT302" s="1636"/>
      <c r="AU302" s="1636"/>
      <c r="AV302" s="1636"/>
      <c r="AW302" s="1636"/>
      <c r="AX302" s="1636"/>
      <c r="AY302" s="1636"/>
      <c r="AZ302" s="1636"/>
      <c r="BA302" s="1636"/>
      <c r="BB302" s="1636"/>
      <c r="BC302" s="1636"/>
      <c r="BE302" s="1632"/>
      <c r="BH302" s="1632"/>
      <c r="BI302" s="1632"/>
      <c r="BJ302" s="1632"/>
      <c r="BK302" s="1632"/>
      <c r="BM302" s="1632"/>
      <c r="BN302" s="1632"/>
      <c r="BO302" s="1632"/>
      <c r="BP302" s="1632"/>
      <c r="BQ302" s="1632"/>
      <c r="BR302" s="1632"/>
      <c r="BS302" s="1632"/>
      <c r="BT302" s="1632"/>
      <c r="BU302" s="1632"/>
      <c r="BV302" s="1632"/>
      <c r="BW302" s="1632"/>
      <c r="BX302" s="1632"/>
      <c r="BY302" s="1632"/>
      <c r="BZ302" s="1632">
        <v>11</v>
      </c>
    </row>
    <row customHeight="1" ht="11.25" hidden="1">
      <c r="A303" s="988" t="s">
        <v>81</v>
      </c>
      <c r="B303" s="1161">
        <v>0</v>
      </c>
      <c r="C303" s="1637">
        <v>0</v>
      </c>
      <c r="D303" s="1636">
        <v>3</v>
      </c>
      <c r="E303" s="1632">
        <v>7</v>
      </c>
      <c r="F303" s="1632">
        <v>54</v>
      </c>
      <c r="G303" s="1632">
        <v>10</v>
      </c>
      <c r="H303" s="1632">
        <v>0</v>
      </c>
      <c r="I303" s="1632">
        <v>40</v>
      </c>
      <c r="J303" s="1636">
        <v>0</v>
      </c>
      <c r="K303" s="1636">
        <v>0</v>
      </c>
      <c r="L303" s="1636">
        <v>0</v>
      </c>
      <c r="M303" s="1636">
        <v>0</v>
      </c>
      <c r="N303" s="1636">
        <v>0</v>
      </c>
      <c r="O303" s="1636">
        <v>0</v>
      </c>
      <c r="P303" s="1636">
        <v>0</v>
      </c>
      <c r="Q303" s="1636">
        <v>0</v>
      </c>
      <c r="R303" s="1636">
        <v>0</v>
      </c>
      <c r="S303" s="1636">
        <v>0</v>
      </c>
      <c r="T303" s="1636">
        <v>0</v>
      </c>
      <c r="U303" s="1636">
        <v>0</v>
      </c>
      <c r="V303" s="1636">
        <v>0</v>
      </c>
      <c r="W303" s="1636">
        <v>0</v>
      </c>
      <c r="X303" s="1636">
        <v>0</v>
      </c>
      <c r="Y303" s="1636">
        <v>0</v>
      </c>
      <c r="Z303" s="1636">
        <v>0</v>
      </c>
      <c r="AA303" s="1636">
        <v>0</v>
      </c>
      <c r="AB303" s="1636">
        <v>0</v>
      </c>
      <c r="AC303" s="1636">
        <v>0</v>
      </c>
      <c r="AD303" s="1636">
        <v>0</v>
      </c>
      <c r="AE303" s="1636">
        <v>0</v>
      </c>
      <c r="AF303" s="1636">
        <v>0</v>
      </c>
      <c r="AG303" s="1636">
        <v>0</v>
      </c>
      <c r="AH303" s="1636">
        <v>0</v>
      </c>
      <c r="AI303" s="1636">
        <v>0</v>
      </c>
      <c r="AJ303" s="1636">
        <v>0</v>
      </c>
      <c r="AK303" s="1636">
        <v>0</v>
      </c>
      <c r="AL303" s="1636">
        <v>0</v>
      </c>
      <c r="AM303" s="1636">
        <v>0</v>
      </c>
      <c r="AN303" s="1636">
        <v>0</v>
      </c>
      <c r="AO303" s="1636">
        <v>0</v>
      </c>
      <c r="AP303" s="1636">
        <v>0</v>
      </c>
      <c r="AQ303" s="1636">
        <v>0</v>
      </c>
      <c r="AR303" s="1636">
        <v>0</v>
      </c>
      <c r="AS303" s="1636">
        <v>0</v>
      </c>
      <c r="AT303" s="1636">
        <v>0</v>
      </c>
      <c r="AU303" s="1636">
        <v>0</v>
      </c>
      <c r="AV303" s="1636">
        <v>0</v>
      </c>
      <c r="AW303" s="1636">
        <v>0</v>
      </c>
      <c r="AX303" s="1636">
        <v>0</v>
      </c>
      <c r="AY303" s="1636">
        <v>0</v>
      </c>
      <c r="AZ303" s="1636">
        <v>0</v>
      </c>
      <c r="BA303" s="1636">
        <v>0</v>
      </c>
      <c r="BB303" s="1636">
        <v>0</v>
      </c>
      <c r="BC303" s="1636">
        <v>0</v>
      </c>
      <c r="BD303" s="1632">
        <v>102</v>
      </c>
      <c r="BE303" s="1161">
        <v>9</v>
      </c>
      <c r="BF303" s="1637">
        <v>5</v>
      </c>
      <c r="BG303" s="1637">
        <v>3</v>
      </c>
      <c r="BH303" s="1161">
        <v>3</v>
      </c>
      <c r="BI303" s="1161">
        <v>3</v>
      </c>
      <c r="BJ303" s="1161">
        <v>3</v>
      </c>
      <c r="BK303" s="1161">
        <v>3</v>
      </c>
      <c r="BL303" s="1637">
        <v>10</v>
      </c>
      <c r="BM303" s="1161">
        <v>34</v>
      </c>
      <c r="BN303" s="1161">
        <v>9</v>
      </c>
      <c r="BO303" s="545">
        <v>8</v>
      </c>
      <c r="BP303" s="1161">
        <v>8</v>
      </c>
      <c r="BQ303" s="1161">
        <v>8</v>
      </c>
      <c r="BR303" s="1161">
        <v>8</v>
      </c>
      <c r="BS303" s="1161">
        <v>8</v>
      </c>
      <c r="BT303" s="1161">
        <v>8</v>
      </c>
      <c r="BU303" s="1633">
        <v>8</v>
      </c>
      <c r="BV303" s="1633">
        <v>8</v>
      </c>
      <c r="BW303" s="1633">
        <v>8</v>
      </c>
      <c r="BX303" s="1633">
        <v>8</v>
      </c>
      <c r="BY303" s="1633">
        <v>8</v>
      </c>
      <c r="BZ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BD25:BD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BC68 H66:BC66"/>
    <dataValidation type="decimal" allowBlank="1" showErrorMessage="1" errorTitle="Ошибка" error="Введите значение от 0 до 100%" sqref="H90:BC90 H95:BC95">
      <formula1>0</formula1>
      <formula2>100</formula2>
    </dataValidation>
    <dataValidation type="decimal" allowBlank="1" showErrorMessage="1" errorTitle="Ошибка" error="Допускается ввод только действительных чисел!" sqref="H123:BC123 H120:BC120 H126:BC126 H75:BC80">
      <formula1>-9.99999999999999E+37</formula1>
      <formula2>9.99999999999999E+37</formula2>
    </dataValidation>
    <dataValidation type="decimal" allowBlank="1" showErrorMessage="1" errorTitle="Ошибка" error="Допускается ввод только действительных чисел!" sqref="H72:BC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BC130 H81:BC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BC67 H69:BC69 H91:BC94 H127:BC127 H30:BC30 H32:BC33 H35:BC38 H40:BC65 H82:BC86 H17:BC17 H9:BC13 H15:BC15 H96:BC119 H74:BC74 H88:BC89 H4:BC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BC34 H39:BC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BC70">
      <formula1>900</formula1>
    </dataValidation>
    <dataValidation type="list" allowBlank="1" showInputMessage="1" showErrorMessage="1" errorTitle="Ошибка" error="Выберите значение из списка" prompt="Выберите значение из списка" sqref="H7:BC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1E337-1068-9871-2116-0.6F7BD0F5}" mc:Ignorable="x14ac xr xr2 xr3">
  <sheetPr>
    <tabColor theme="9" tint="-0.25"/>
  </sheetPr>
  <dimension ref="A1:CF443"/>
  <sheetViews>
    <sheetView topLeftCell="A1" showGridLines="0" zoomScale="90" workbookViewId="0">
      <selection activeCell="A428" sqref="A428:CF436"/>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ГУП "Белоблводоканал"</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555</v>
      </c>
      <c r="F9" s="2103"/>
      <c r="G9" s="2103"/>
      <c r="H9" s="2103"/>
      <c r="I9" s="2103"/>
      <c r="J9" s="2103"/>
      <c r="K9" s="2103"/>
      <c r="L9" s="2103"/>
      <c r="M9" s="2103"/>
      <c r="N9" s="2103"/>
      <c r="O9" s="2103"/>
      <c r="P9" s="2103"/>
      <c r="Q9" s="2103"/>
      <c r="R9" s="2104"/>
      <c r="S9" s="2128" t="s">
        <v>556</v>
      </c>
      <c r="T9" s="335"/>
      <c r="CF9" s="506">
        <v>19</v>
      </c>
    </row>
    <row customHeight="1" ht="48.29999999999999">
      <c r="D10" s="552" t="s">
        <v>87</v>
      </c>
      <c r="E10" s="2128" t="s">
        <v>87</v>
      </c>
      <c r="F10" s="2128"/>
      <c r="G10" s="522" t="s">
        <v>557</v>
      </c>
      <c r="H10" s="2128" t="s">
        <v>87</v>
      </c>
      <c r="I10" s="2128"/>
      <c r="J10" s="522" t="s">
        <v>857</v>
      </c>
      <c r="K10" s="522" t="s">
        <v>858</v>
      </c>
      <c r="L10" s="2128" t="s">
        <v>87</v>
      </c>
      <c r="M10" s="2128"/>
      <c r="N10" s="522" t="s">
        <v>859</v>
      </c>
      <c r="O10" s="522" t="s">
        <v>860</v>
      </c>
      <c r="P10" s="522" t="s">
        <v>861</v>
      </c>
      <c r="Q10" s="522" t="s">
        <v>862</v>
      </c>
      <c r="R10" s="522" t="s">
        <v>863</v>
      </c>
      <c r="S10" s="2128"/>
      <c r="T10" s="335"/>
      <c r="CF10" s="506">
        <v>46</v>
      </c>
    </row>
    <row s="1643" customFormat="1" customHeight="1" ht="15" hidden="1">
      <c r="A11" s="1053"/>
      <c r="D11" s="1026" t="s">
        <v>328</v>
      </c>
      <c r="E11" s="1026"/>
      <c r="F11" s="1026" t="s">
        <v>99</v>
      </c>
      <c r="G11" s="1026" t="s">
        <v>89</v>
      </c>
      <c r="H11" s="1026"/>
      <c r="I11" s="1026" t="s">
        <v>90</v>
      </c>
      <c r="J11" s="1026" t="s">
        <v>105</v>
      </c>
      <c r="K11" s="1026" t="s">
        <v>91</v>
      </c>
      <c r="L11" s="1026"/>
      <c r="M11" s="1026" t="s">
        <v>92</v>
      </c>
      <c r="N11" s="1026" t="s">
        <v>113</v>
      </c>
      <c r="O11" s="1026" t="s">
        <v>117</v>
      </c>
      <c r="P11" s="1026" t="s">
        <v>121</v>
      </c>
      <c r="Q11" s="1026" t="s">
        <v>139</v>
      </c>
      <c r="R11" s="1026" t="s">
        <v>144</v>
      </c>
      <c r="S11" s="1026" t="s">
        <v>125</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631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333</v>
      </c>
      <c r="B14" s="625"/>
      <c r="C14" s="625"/>
      <c r="D14" s="2381" t="s">
        <v>328</v>
      </c>
      <c r="E14" s="2378" t="s">
        <v>324</v>
      </c>
      <c r="F14" s="2379"/>
      <c r="G14" s="2380"/>
      <c r="H14" s="2384" t="str">
        <f>IF(A14="","",INDEX(DIFFERENTIATION_UNMERGE_VD,MATCH(A14,DIFFERENTIATION_ID_DIFF,0)))</f>
        <v>Водоотведение; Транспортировка; Подключение (технологическое присоединение) к централизованной системе водоотведения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864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819</v>
      </c>
      <c r="F15" s="2379"/>
      <c r="G15" s="2380"/>
      <c r="H15" s="2384" t="str">
        <f>IF(A14="","",INDEX(DIFFERENTIATION_UNMERGE_AREA,MATCH(A14,DIFFERENTIATION_ID_DIFF,0)))</f>
        <v>Алексеевский муниципальный округ</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820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865</v>
      </c>
      <c r="F17" s="2377"/>
      <c r="G17" s="2377"/>
      <c r="H17" s="2377"/>
      <c r="I17" s="2377"/>
      <c r="J17" s="2377"/>
      <c r="K17" s="2377"/>
      <c r="L17" s="2377"/>
      <c r="M17" s="2377"/>
      <c r="N17" s="2377"/>
      <c r="O17" s="2377"/>
      <c r="P17" s="2377"/>
      <c r="Q17" s="559">
        <f>SUMIF(T18:T19,"i",Q18:Q19)</f>
        <v>0</v>
      </c>
      <c r="R17" s="1018"/>
      <c r="S17" s="898" t="s">
        <v>866</v>
      </c>
      <c r="T17" s="718" t="s">
        <v>867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868</v>
      </c>
      <c r="F20" s="2377"/>
      <c r="G20" s="2377"/>
      <c r="H20" s="2377"/>
      <c r="I20" s="2377"/>
      <c r="J20" s="2377"/>
      <c r="K20" s="2377"/>
      <c r="L20" s="2377"/>
      <c r="M20" s="2377"/>
      <c r="N20" s="2377"/>
      <c r="O20" s="2377"/>
      <c r="P20" s="2377"/>
      <c r="Q20" s="559">
        <f>SUMIF(T21:T22,"i",Q21:Q22)</f>
        <v>0</v>
      </c>
      <c r="R20" s="1018"/>
      <c r="S20" s="710" t="s">
        <v>869</v>
      </c>
      <c r="T20" s="718" t="s">
        <v>867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337</v>
      </c>
      <c r="B23" s="625"/>
      <c r="C23" s="625" t="s">
        <v>22</v>
      </c>
      <c r="D23" s="2579" t="s">
        <v>139</v>
      </c>
      <c r="E23" s="2378" t="s">
        <v>324</v>
      </c>
      <c r="F23" s="2379"/>
      <c r="G23" s="2380"/>
      <c r="H23" s="2384" t="str">
        <f>IF(A23="","",INDEX(DIFFERENTIATION_UNMERGE_VD,MATCH(A23,DIFFERENTIATION_ID_DIFF,0)))</f>
        <v>Водоотведение; Транспортировка; Подключение (технологическое присоединение) к централизованной системе водоотведения</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864</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819</v>
      </c>
      <c r="F24" s="2379"/>
      <c r="G24" s="2380"/>
      <c r="H24" s="2384" t="str">
        <f>IF(A23="","",INDEX(DIFFERENTIATION_UNMERGE_AREA,MATCH(A23,DIFFERENTIATION_ID_DIFF,0)))</f>
        <v>Беловское</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820</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865</v>
      </c>
      <c r="F26" s="2377"/>
      <c r="G26" s="2377"/>
      <c r="H26" s="2377"/>
      <c r="I26" s="2377"/>
      <c r="J26" s="2377"/>
      <c r="K26" s="2377"/>
      <c r="L26" s="2377"/>
      <c r="M26" s="2377"/>
      <c r="N26" s="2377"/>
      <c r="O26" s="2377"/>
      <c r="P26" s="2377"/>
      <c r="Q26" s="559">
        <f>SUMIF(T27:T28,"i",Q27:Q28)</f>
        <v>0</v>
      </c>
      <c r="R26" s="1018"/>
      <c r="S26" s="1799" t="s">
        <v>866</v>
      </c>
      <c r="T26" s="718" t="s">
        <v>867</v>
      </c>
      <c r="U26" s="2375">
        <v>1</v>
      </c>
      <c r="V26" s="2375" t="s">
        <v>830</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870</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24.75" hidden="1">
      <c r="A29" s="1807"/>
      <c r="B29" s="1161"/>
      <c r="C29" s="413"/>
      <c r="D29" s="2580"/>
      <c r="E29" s="2377" t="s">
        <v>868</v>
      </c>
      <c r="F29" s="2377"/>
      <c r="G29" s="2377"/>
      <c r="H29" s="2377"/>
      <c r="I29" s="2377"/>
      <c r="J29" s="2377"/>
      <c r="K29" s="2377"/>
      <c r="L29" s="2377"/>
      <c r="M29" s="2377"/>
      <c r="N29" s="2377"/>
      <c r="O29" s="2377"/>
      <c r="P29" s="2377"/>
      <c r="Q29" s="559">
        <f>SUMIF(T30:T31,"i",Q30:Q31)</f>
        <v>0</v>
      </c>
      <c r="R29" s="1018"/>
      <c r="S29" s="1799" t="s">
        <v>869</v>
      </c>
      <c r="T29" s="718" t="s">
        <v>867</v>
      </c>
      <c r="U29" s="2375">
        <v>1</v>
      </c>
      <c r="V29" s="2375" t="s">
        <v>830</v>
      </c>
      <c r="W29" s="1161"/>
      <c r="X29" s="1161"/>
      <c r="Y29" s="1161"/>
      <c r="Z29" s="1161"/>
      <c r="AA29" s="1637"/>
      <c r="AB29" s="1161"/>
      <c r="AC29" s="1797"/>
      <c r="AD29" s="630"/>
      <c r="AE29" s="1161"/>
      <c r="AF29" s="1161"/>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161"/>
      <c r="BW29" s="1161"/>
      <c r="BX29" s="1161"/>
      <c r="BY29" s="1161"/>
      <c r="BZ29" s="1161"/>
      <c r="CA29" s="1161"/>
      <c r="CB29" s="1161"/>
      <c r="CC29" s="1161"/>
      <c r="CD29" s="1161"/>
      <c r="CE29" s="1161"/>
      <c r="CF29" s="1851"/>
    </row>
    <row customHeight="1" ht="11.25" hidden="1">
      <c r="A30" s="1794"/>
      <c r="B30" s="1637"/>
      <c r="C30" s="1637"/>
      <c r="D30" s="2580"/>
      <c r="E30" s="636"/>
      <c r="F30" s="636">
        <v>0</v>
      </c>
      <c r="G30" s="636"/>
      <c r="H30" s="636"/>
      <c r="I30" s="636"/>
      <c r="J30" s="636"/>
      <c r="K30" s="636"/>
      <c r="L30" s="636"/>
      <c r="M30" s="636"/>
      <c r="N30" s="636"/>
      <c r="O30" s="636"/>
      <c r="P30" s="636"/>
      <c r="Q30" s="636"/>
      <c r="R30" s="636"/>
      <c r="S30" s="637"/>
      <c r="T30" s="719"/>
      <c r="U30" s="2375"/>
      <c r="V30" s="2375"/>
      <c r="W30" s="1637"/>
      <c r="X30" s="1637"/>
      <c r="Y30" s="1637"/>
      <c r="Z30" s="1637"/>
      <c r="AA30" s="1637"/>
      <c r="AB30" s="1161"/>
      <c r="AC30" s="1797"/>
      <c r="AD30" s="630"/>
      <c r="AE30" s="1161"/>
      <c r="AF30" s="1161"/>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851"/>
    </row>
    <row customHeight="1" ht="11.25" hidden="1">
      <c r="A31" s="1807"/>
      <c r="B31" s="1161"/>
      <c r="C31" s="413"/>
      <c r="D31" s="2581"/>
      <c r="E31" s="650" t="s">
        <v>22</v>
      </c>
      <c r="F31" s="1169" t="s">
        <v>22</v>
      </c>
      <c r="G31" s="1169" t="s">
        <v>870</v>
      </c>
      <c r="H31" s="652" t="s">
        <v>22</v>
      </c>
      <c r="I31" s="652"/>
      <c r="J31" s="652"/>
      <c r="K31" s="652"/>
      <c r="L31" s="652"/>
      <c r="M31" s="652"/>
      <c r="N31" s="652"/>
      <c r="O31" s="652"/>
      <c r="P31" s="652"/>
      <c r="Q31" s="652"/>
      <c r="R31" s="653"/>
      <c r="S31" s="654"/>
      <c r="T31" s="719"/>
      <c r="U31" s="2375"/>
      <c r="V31" s="2375"/>
      <c r="W31" s="1161"/>
      <c r="X31" s="1161"/>
      <c r="Y31" s="1161"/>
      <c r="Z31" s="1161"/>
      <c r="AA31" s="1637"/>
      <c r="AB31" s="1161"/>
      <c r="AC31" s="1797"/>
      <c r="AD31" s="630"/>
      <c r="AE31" s="1161"/>
      <c r="AF31" s="1161"/>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161"/>
      <c r="BW31" s="1161"/>
      <c r="BX31" s="1161"/>
      <c r="BY31" s="1161"/>
      <c r="BZ31" s="1161"/>
      <c r="CA31" s="1161"/>
      <c r="CB31" s="1161"/>
      <c r="CC31" s="1161"/>
      <c r="CD31" s="1161"/>
      <c r="CE31" s="1161"/>
      <c r="CF31" s="1851"/>
    </row>
    <row customHeight="1" ht="15" hidden="1">
      <c r="A32" s="624" t="s">
        <v>338</v>
      </c>
      <c r="B32" s="625"/>
      <c r="C32" s="625" t="s">
        <v>22</v>
      </c>
      <c r="D32" s="2579" t="s">
        <v>226</v>
      </c>
      <c r="E32" s="2378" t="s">
        <v>324</v>
      </c>
      <c r="F32" s="2379"/>
      <c r="G32" s="2380"/>
      <c r="H32" s="2384" t="str">
        <f>IF(A32="","",INDEX(DIFFERENTIATION_UNMERGE_VD,MATCH(A32,DIFFERENTIATION_ID_DIFF,0)))</f>
        <v>Водоотведение; Транспортировка; Подключение (технологическое присоединение) к централизованной системе водоотведения</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864</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819</v>
      </c>
      <c r="F33" s="2379"/>
      <c r="G33" s="2380"/>
      <c r="H33" s="2384" t="str">
        <f>IF(A32="","",INDEX(DIFFERENTIATION_UNMERGE_AREA,MATCH(A32,DIFFERENTIATION_ID_DIFF,0)))</f>
        <v>Беломестненское</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820</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865</v>
      </c>
      <c r="F35" s="2377"/>
      <c r="G35" s="2377"/>
      <c r="H35" s="2377"/>
      <c r="I35" s="2377"/>
      <c r="J35" s="2377"/>
      <c r="K35" s="2377"/>
      <c r="L35" s="2377"/>
      <c r="M35" s="2377"/>
      <c r="N35" s="2377"/>
      <c r="O35" s="2377"/>
      <c r="P35" s="2377"/>
      <c r="Q35" s="559">
        <f>SUMIF(T36:T37,"i",Q36:Q37)</f>
        <v>0</v>
      </c>
      <c r="R35" s="1018"/>
      <c r="S35" s="1799" t="s">
        <v>866</v>
      </c>
      <c r="T35" s="718" t="s">
        <v>867</v>
      </c>
      <c r="U35" s="2375">
        <v>1</v>
      </c>
      <c r="V35" s="2375" t="s">
        <v>830</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870</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24.75" hidden="1">
      <c r="A38" s="1807"/>
      <c r="B38" s="1161"/>
      <c r="C38" s="413"/>
      <c r="D38" s="2580"/>
      <c r="E38" s="2377" t="s">
        <v>868</v>
      </c>
      <c r="F38" s="2377"/>
      <c r="G38" s="2377"/>
      <c r="H38" s="2377"/>
      <c r="I38" s="2377"/>
      <c r="J38" s="2377"/>
      <c r="K38" s="2377"/>
      <c r="L38" s="2377"/>
      <c r="M38" s="2377"/>
      <c r="N38" s="2377"/>
      <c r="O38" s="2377"/>
      <c r="P38" s="2377"/>
      <c r="Q38" s="559">
        <f>SUMIF(T39:T40,"i",Q39:Q40)</f>
        <v>0</v>
      </c>
      <c r="R38" s="1018"/>
      <c r="S38" s="1799" t="s">
        <v>869</v>
      </c>
      <c r="T38" s="718" t="s">
        <v>867</v>
      </c>
      <c r="U38" s="2375">
        <v>1</v>
      </c>
      <c r="V38" s="2375" t="s">
        <v>830</v>
      </c>
      <c r="W38" s="1161"/>
      <c r="X38" s="1161"/>
      <c r="Y38" s="1161"/>
      <c r="Z38" s="1161"/>
      <c r="AA38" s="1637"/>
      <c r="AB38" s="1161"/>
      <c r="AC38" s="1797"/>
      <c r="AD38" s="630"/>
      <c r="AE38" s="1161"/>
      <c r="AF38" s="1161"/>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161"/>
      <c r="BW38" s="1161"/>
      <c r="BX38" s="1161"/>
      <c r="BY38" s="1161"/>
      <c r="BZ38" s="1161"/>
      <c r="CA38" s="1161"/>
      <c r="CB38" s="1161"/>
      <c r="CC38" s="1161"/>
      <c r="CD38" s="1161"/>
      <c r="CE38" s="1161"/>
      <c r="CF38" s="1851"/>
    </row>
    <row customHeight="1" ht="11.25" hidden="1">
      <c r="A39" s="1794"/>
      <c r="B39" s="1637"/>
      <c r="C39" s="1637"/>
      <c r="D39" s="2580"/>
      <c r="E39" s="636"/>
      <c r="F39" s="636">
        <v>0</v>
      </c>
      <c r="G39" s="636"/>
      <c r="H39" s="636"/>
      <c r="I39" s="636"/>
      <c r="J39" s="636"/>
      <c r="K39" s="636"/>
      <c r="L39" s="636"/>
      <c r="M39" s="636"/>
      <c r="N39" s="636"/>
      <c r="O39" s="636"/>
      <c r="P39" s="636"/>
      <c r="Q39" s="636"/>
      <c r="R39" s="636"/>
      <c r="S39" s="637"/>
      <c r="T39" s="719"/>
      <c r="U39" s="2375"/>
      <c r="V39" s="2375"/>
      <c r="W39" s="1637"/>
      <c r="X39" s="1637"/>
      <c r="Y39" s="1637"/>
      <c r="Z39" s="1637"/>
      <c r="AA39" s="1637"/>
      <c r="AB39" s="1161"/>
      <c r="AC39" s="1797"/>
      <c r="AD39" s="630"/>
      <c r="AE39" s="1161"/>
      <c r="AF39" s="1161"/>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851"/>
    </row>
    <row customHeight="1" ht="11.25" hidden="1">
      <c r="A40" s="1807"/>
      <c r="B40" s="1161"/>
      <c r="C40" s="413"/>
      <c r="D40" s="2581"/>
      <c r="E40" s="650" t="s">
        <v>22</v>
      </c>
      <c r="F40" s="1169" t="s">
        <v>22</v>
      </c>
      <c r="G40" s="1169" t="s">
        <v>870</v>
      </c>
      <c r="H40" s="652" t="s">
        <v>22</v>
      </c>
      <c r="I40" s="652"/>
      <c r="J40" s="652"/>
      <c r="K40" s="652"/>
      <c r="L40" s="652"/>
      <c r="M40" s="652"/>
      <c r="N40" s="652"/>
      <c r="O40" s="652"/>
      <c r="P40" s="652"/>
      <c r="Q40" s="652"/>
      <c r="R40" s="653"/>
      <c r="S40" s="654"/>
      <c r="T40" s="719"/>
      <c r="U40" s="2375"/>
      <c r="V40" s="2375"/>
      <c r="W40" s="1161"/>
      <c r="X40" s="1161"/>
      <c r="Y40" s="1161"/>
      <c r="Z40" s="1161"/>
      <c r="AA40" s="1637"/>
      <c r="AB40" s="1161"/>
      <c r="AC40" s="1797"/>
      <c r="AD40" s="630"/>
      <c r="AE40" s="1161"/>
      <c r="AF40" s="1161"/>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161"/>
      <c r="BW40" s="1161"/>
      <c r="BX40" s="1161"/>
      <c r="BY40" s="1161"/>
      <c r="BZ40" s="1161"/>
      <c r="CA40" s="1161"/>
      <c r="CB40" s="1161"/>
      <c r="CC40" s="1161"/>
      <c r="CD40" s="1161"/>
      <c r="CE40" s="1161"/>
      <c r="CF40" s="1851"/>
    </row>
    <row customHeight="1" ht="15" hidden="1">
      <c r="A41" s="624" t="s">
        <v>339</v>
      </c>
      <c r="B41" s="625"/>
      <c r="C41" s="625" t="s">
        <v>22</v>
      </c>
      <c r="D41" s="2579" t="s">
        <v>871</v>
      </c>
      <c r="E41" s="2378" t="s">
        <v>324</v>
      </c>
      <c r="F41" s="2379"/>
      <c r="G41" s="2380"/>
      <c r="H41" s="2384" t="str">
        <f>IF(A41="","",INDEX(DIFFERENTIATION_UNMERGE_VD,MATCH(A41,DIFFERENTIATION_ID_DIFF,0)))</f>
        <v>Водоотведение; Транспортировка; Подключение (технологическое присоединение) к централизованной системе водоотведения</v>
      </c>
      <c r="I41" s="2384"/>
      <c r="J41" s="2384"/>
      <c r="K41" s="2384"/>
      <c r="L41" s="2384"/>
      <c r="M41" s="2384"/>
      <c r="N41" s="2384"/>
      <c r="O41" s="2384"/>
      <c r="P41" s="2384"/>
      <c r="Q41" s="2384"/>
      <c r="R41" s="2384"/>
      <c r="S41" s="720"/>
      <c r="T41" s="717"/>
      <c r="U41" s="626"/>
      <c r="V41" s="626"/>
      <c r="W41" s="627"/>
      <c r="X41" s="627"/>
      <c r="Y41" s="627"/>
      <c r="Z41" s="627"/>
      <c r="AA41" s="628"/>
      <c r="AB41" s="629"/>
      <c r="AC41" s="2376"/>
      <c r="AD41" s="630"/>
      <c r="AE41" s="631" t="s">
        <v>22</v>
      </c>
      <c r="AF41" s="631"/>
      <c r="AG41" s="632" t="s">
        <v>864</v>
      </c>
      <c r="AH41" s="633">
        <v>3</v>
      </c>
      <c r="AI41" s="626"/>
      <c r="AJ41" s="626"/>
      <c r="AK41" s="626"/>
      <c r="AL41" s="626"/>
      <c r="AM41" s="626"/>
      <c r="AN41" s="626"/>
      <c r="AO41" s="626"/>
      <c r="AP41" s="626"/>
      <c r="AQ41" s="626"/>
      <c r="AR41" s="626"/>
      <c r="AS41" s="626"/>
      <c r="AT41" s="626"/>
      <c r="AU41" s="626"/>
      <c r="AV41" s="626"/>
      <c r="AW41" s="626"/>
      <c r="AX41" s="626"/>
      <c r="AY41" s="626"/>
      <c r="AZ41" s="626"/>
      <c r="BA41" s="626"/>
      <c r="BB41" s="626"/>
      <c r="BC41" s="626"/>
      <c r="BD41" s="626"/>
      <c r="BE41" s="626"/>
      <c r="BF41" s="626"/>
      <c r="BG41" s="626"/>
      <c r="BH41" s="626"/>
      <c r="BI41" s="626"/>
      <c r="BJ41" s="626"/>
      <c r="BK41" s="626"/>
      <c r="BL41" s="626"/>
      <c r="BM41" s="626"/>
      <c r="BN41" s="626"/>
      <c r="BO41" s="626"/>
      <c r="BP41" s="626"/>
      <c r="BQ41" s="626"/>
      <c r="BR41" s="626"/>
      <c r="BS41" s="626"/>
      <c r="BT41" s="626"/>
      <c r="BU41" s="626"/>
      <c r="BV41" s="627"/>
      <c r="BW41" s="627"/>
      <c r="BX41" s="627"/>
      <c r="BY41" s="627"/>
      <c r="BZ41" s="627"/>
      <c r="CA41" s="627"/>
      <c r="CB41" s="627"/>
      <c r="CC41" s="627"/>
      <c r="CD41" s="627"/>
      <c r="CE41" s="627"/>
      <c r="CF41" s="1851"/>
    </row>
    <row customHeight="1" ht="15" hidden="1">
      <c r="A42" s="624"/>
      <c r="B42" s="625"/>
      <c r="C42" s="625"/>
      <c r="D42" s="2580"/>
      <c r="E42" s="2378" t="s">
        <v>819</v>
      </c>
      <c r="F42" s="2379"/>
      <c r="G42" s="2380"/>
      <c r="H42" s="2384" t="str">
        <f>IF(A41="","",INDEX(DIFFERENTIATION_UNMERGE_AREA,MATCH(A41,DIFFERENTIATION_ID_DIFF,0)))</f>
        <v>Веселолопанское</v>
      </c>
      <c r="I42" s="2384"/>
      <c r="J42" s="2384"/>
      <c r="K42" s="2384"/>
      <c r="L42" s="2384"/>
      <c r="M42" s="2384"/>
      <c r="N42" s="2384"/>
      <c r="O42" s="2384"/>
      <c r="P42" s="2384"/>
      <c r="Q42" s="2384"/>
      <c r="R42" s="2384"/>
      <c r="S42" s="720"/>
      <c r="T42" s="717"/>
      <c r="U42" s="626"/>
      <c r="V42" s="626"/>
      <c r="W42" s="627"/>
      <c r="X42" s="627"/>
      <c r="Y42" s="627"/>
      <c r="Z42" s="627"/>
      <c r="AA42" s="628"/>
      <c r="AB42" s="629"/>
      <c r="AC42" s="2376"/>
      <c r="AD42" s="630"/>
      <c r="AE42" s="631"/>
      <c r="AF42" s="631"/>
      <c r="AG42" s="632"/>
      <c r="AH42" s="633"/>
      <c r="AI42" s="626"/>
      <c r="AJ42" s="626"/>
      <c r="AK42" s="626"/>
      <c r="AL42" s="626"/>
      <c r="AM42" s="626"/>
      <c r="AN42" s="626"/>
      <c r="AO42" s="626"/>
      <c r="AP42" s="626"/>
      <c r="AQ42" s="626"/>
      <c r="AR42" s="626"/>
      <c r="AS42" s="626"/>
      <c r="AT42" s="626"/>
      <c r="AU42" s="626"/>
      <c r="AV42" s="626"/>
      <c r="AW42" s="626"/>
      <c r="AX42" s="626"/>
      <c r="AY42" s="626"/>
      <c r="AZ42" s="626"/>
      <c r="BA42" s="626"/>
      <c r="BB42" s="626"/>
      <c r="BC42" s="626"/>
      <c r="BD42" s="626"/>
      <c r="BE42" s="626"/>
      <c r="BF42" s="626"/>
      <c r="BG42" s="626"/>
      <c r="BH42" s="626"/>
      <c r="BI42" s="626"/>
      <c r="BJ42" s="626"/>
      <c r="BK42" s="626"/>
      <c r="BL42" s="626"/>
      <c r="BM42" s="626"/>
      <c r="BN42" s="626"/>
      <c r="BO42" s="626"/>
      <c r="BP42" s="626"/>
      <c r="BQ42" s="626"/>
      <c r="BR42" s="626"/>
      <c r="BS42" s="626"/>
      <c r="BT42" s="626"/>
      <c r="BU42" s="626"/>
      <c r="BV42" s="627"/>
      <c r="BW42" s="627"/>
      <c r="BX42" s="627"/>
      <c r="BY42" s="627"/>
      <c r="BZ42" s="627"/>
      <c r="CA42" s="627"/>
      <c r="CB42" s="627"/>
      <c r="CC42" s="627"/>
      <c r="CD42" s="627"/>
      <c r="CE42" s="627"/>
      <c r="CF42" s="1851"/>
    </row>
    <row customHeight="1" ht="15" hidden="1">
      <c r="A43" s="624"/>
      <c r="B43" s="625"/>
      <c r="C43" s="625"/>
      <c r="D43" s="2580"/>
      <c r="E43" s="2378" t="s">
        <v>820</v>
      </c>
      <c r="F43" s="2379"/>
      <c r="G43" s="2380"/>
      <c r="H43" s="2384" t="str">
        <f>IF(A41="","",INDEX(DIFFERENTIATION_UNMERGE_SYSTEM,MATCH(A41,DIFFERENTIATION_ID_DIFF,0)))</f>
        <v>без дифференциации</v>
      </c>
      <c r="I43" s="2384"/>
      <c r="J43" s="2384"/>
      <c r="K43" s="2384"/>
      <c r="L43" s="2384"/>
      <c r="M43" s="2384"/>
      <c r="N43" s="2384"/>
      <c r="O43" s="2384"/>
      <c r="P43" s="2384"/>
      <c r="Q43" s="2384"/>
      <c r="R43" s="2384"/>
      <c r="S43" s="720"/>
      <c r="T43" s="717"/>
      <c r="U43" s="626"/>
      <c r="V43" s="626"/>
      <c r="W43" s="627"/>
      <c r="X43" s="627"/>
      <c r="Y43" s="627"/>
      <c r="Z43" s="627"/>
      <c r="AA43" s="628"/>
      <c r="AB43" s="629"/>
      <c r="AC43" s="2376"/>
      <c r="AD43" s="630"/>
      <c r="AE43" s="631"/>
      <c r="AF43" s="631"/>
      <c r="AG43" s="632"/>
      <c r="AH43" s="633"/>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7"/>
      <c r="BW43" s="627"/>
      <c r="BX43" s="627"/>
      <c r="BY43" s="627"/>
      <c r="BZ43" s="627"/>
      <c r="CA43" s="627"/>
      <c r="CB43" s="627"/>
      <c r="CC43" s="627"/>
      <c r="CD43" s="627"/>
      <c r="CE43" s="627"/>
      <c r="CF43" s="1851"/>
    </row>
    <row customHeight="1" ht="24.75" hidden="1">
      <c r="A44" s="1807"/>
      <c r="B44" s="1161"/>
      <c r="C44" s="413"/>
      <c r="D44" s="2580"/>
      <c r="E44" s="2377" t="s">
        <v>865</v>
      </c>
      <c r="F44" s="2377"/>
      <c r="G44" s="2377"/>
      <c r="H44" s="2377"/>
      <c r="I44" s="2377"/>
      <c r="J44" s="2377"/>
      <c r="K44" s="2377"/>
      <c r="L44" s="2377"/>
      <c r="M44" s="2377"/>
      <c r="N44" s="2377"/>
      <c r="O44" s="2377"/>
      <c r="P44" s="2377"/>
      <c r="Q44" s="559">
        <f>SUMIF(T45:T46,"i",Q45:Q46)</f>
        <v>0</v>
      </c>
      <c r="R44" s="1018"/>
      <c r="S44" s="1799" t="s">
        <v>866</v>
      </c>
      <c r="T44" s="718" t="s">
        <v>867</v>
      </c>
      <c r="U44" s="2375">
        <v>1</v>
      </c>
      <c r="V44" s="2375" t="s">
        <v>830</v>
      </c>
      <c r="W44" s="1161"/>
      <c r="X44" s="1161"/>
      <c r="Y44" s="1161"/>
      <c r="Z44" s="1161"/>
      <c r="AA44" s="1637"/>
      <c r="AB44" s="1161"/>
      <c r="AC44" s="2376"/>
      <c r="AD44" s="630"/>
      <c r="AE44" s="1161"/>
      <c r="AF44" s="1161"/>
      <c r="AG44" s="1637"/>
      <c r="AH44" s="1637"/>
      <c r="AI44" s="1637"/>
      <c r="AJ44" s="1637"/>
      <c r="AK44" s="1637"/>
      <c r="AL44" s="1637"/>
      <c r="AM44" s="1637"/>
      <c r="AN44" s="1637"/>
      <c r="AO44" s="1637"/>
      <c r="AP44" s="1637"/>
      <c r="AQ44" s="1637"/>
      <c r="AR44" s="1637"/>
      <c r="AS44" s="1637"/>
      <c r="AT44" s="1637"/>
      <c r="AU44" s="1637"/>
      <c r="AV44" s="1637"/>
      <c r="AW44" s="1637"/>
      <c r="AX44" s="1637"/>
      <c r="AY44" s="1637"/>
      <c r="AZ44" s="1637"/>
      <c r="BA44" s="1637"/>
      <c r="BB44" s="1637"/>
      <c r="BC44" s="1637"/>
      <c r="BD44" s="1637"/>
      <c r="BE44" s="1637"/>
      <c r="BF44" s="1637"/>
      <c r="BG44" s="1637"/>
      <c r="BH44" s="1637"/>
      <c r="BI44" s="1637"/>
      <c r="BJ44" s="1637"/>
      <c r="BK44" s="1637"/>
      <c r="BL44" s="1637"/>
      <c r="BM44" s="1637"/>
      <c r="BN44" s="1637"/>
      <c r="BO44" s="1637"/>
      <c r="BP44" s="1637"/>
      <c r="BQ44" s="1637"/>
      <c r="BR44" s="1637"/>
      <c r="BS44" s="1637"/>
      <c r="BT44" s="1637"/>
      <c r="BU44" s="1637"/>
      <c r="BV44" s="1161"/>
      <c r="BW44" s="1161"/>
      <c r="BX44" s="1161"/>
      <c r="BY44" s="1161"/>
      <c r="BZ44" s="1161"/>
      <c r="CA44" s="1161"/>
      <c r="CB44" s="1161"/>
      <c r="CC44" s="1161"/>
      <c r="CD44" s="1161"/>
      <c r="CE44" s="1161"/>
      <c r="CF44" s="1851"/>
    </row>
    <row customHeight="1" ht="11.25" hidden="1">
      <c r="A45" s="1794"/>
      <c r="B45" s="1637"/>
      <c r="C45" s="1637"/>
      <c r="D45" s="2580"/>
      <c r="E45" s="636"/>
      <c r="F45" s="636">
        <v>0</v>
      </c>
      <c r="G45" s="636"/>
      <c r="H45" s="636"/>
      <c r="I45" s="636"/>
      <c r="J45" s="636"/>
      <c r="K45" s="636"/>
      <c r="L45" s="636"/>
      <c r="M45" s="636"/>
      <c r="N45" s="636"/>
      <c r="O45" s="636"/>
      <c r="P45" s="636"/>
      <c r="Q45" s="636"/>
      <c r="R45" s="636"/>
      <c r="S45" s="637"/>
      <c r="T45" s="719"/>
      <c r="U45" s="2375"/>
      <c r="V45" s="2375"/>
      <c r="W45" s="1637"/>
      <c r="X45" s="1637"/>
      <c r="Y45" s="1637"/>
      <c r="Z45" s="1637"/>
      <c r="AA45" s="1637"/>
      <c r="AB45" s="1161"/>
      <c r="AC45" s="2376"/>
      <c r="AD45" s="630"/>
      <c r="AE45" s="1161"/>
      <c r="AF45" s="1161"/>
      <c r="AG45" s="1637"/>
      <c r="AH45" s="1637"/>
      <c r="AI45" s="1637"/>
      <c r="AJ45" s="1637"/>
      <c r="AK45" s="1637"/>
      <c r="AL45" s="1637"/>
      <c r="AM45" s="1637"/>
      <c r="AN45" s="1637"/>
      <c r="AO45" s="1637"/>
      <c r="AP45" s="1637"/>
      <c r="AQ45" s="1637"/>
      <c r="AR45" s="1637"/>
      <c r="AS45" s="1637"/>
      <c r="AT45" s="1637"/>
      <c r="AU45" s="1637"/>
      <c r="AV45" s="1637"/>
      <c r="AW45" s="1637"/>
      <c r="AX45" s="1637"/>
      <c r="AY45" s="1637"/>
      <c r="AZ45" s="1637"/>
      <c r="BA45" s="1637"/>
      <c r="BB45" s="1637"/>
      <c r="BC45" s="1637"/>
      <c r="BD45" s="1637"/>
      <c r="BE45" s="1637"/>
      <c r="BF45" s="1637"/>
      <c r="BG45" s="1637"/>
      <c r="BH45" s="1637"/>
      <c r="BI45" s="1637"/>
      <c r="BJ45" s="1637"/>
      <c r="BK45" s="1637"/>
      <c r="BL45" s="1637"/>
      <c r="BM45" s="1637"/>
      <c r="BN45" s="1637"/>
      <c r="BO45" s="1637"/>
      <c r="BP45" s="1637"/>
      <c r="BQ45" s="1637"/>
      <c r="BR45" s="1637"/>
      <c r="BS45" s="1637"/>
      <c r="BT45" s="1637"/>
      <c r="BU45" s="1637"/>
      <c r="BV45" s="1637"/>
      <c r="BW45" s="1637"/>
      <c r="BX45" s="1637"/>
      <c r="BY45" s="1637"/>
      <c r="BZ45" s="1637"/>
      <c r="CA45" s="1637"/>
      <c r="CB45" s="1637"/>
      <c r="CC45" s="1637"/>
      <c r="CD45" s="1637"/>
      <c r="CE45" s="1637"/>
      <c r="CF45" s="1851"/>
    </row>
    <row customHeight="1" ht="11.25" hidden="1">
      <c r="A46" s="1807"/>
      <c r="B46" s="1161"/>
      <c r="C46" s="413"/>
      <c r="D46" s="2580"/>
      <c r="E46" s="650" t="s">
        <v>22</v>
      </c>
      <c r="F46" s="1169" t="s">
        <v>22</v>
      </c>
      <c r="G46" s="1169" t="s">
        <v>870</v>
      </c>
      <c r="H46" s="652" t="s">
        <v>22</v>
      </c>
      <c r="I46" s="652"/>
      <c r="J46" s="652"/>
      <c r="K46" s="652"/>
      <c r="L46" s="652"/>
      <c r="M46" s="652"/>
      <c r="N46" s="652"/>
      <c r="O46" s="652"/>
      <c r="P46" s="652"/>
      <c r="Q46" s="652"/>
      <c r="R46" s="653"/>
      <c r="S46" s="654"/>
      <c r="T46" s="719"/>
      <c r="U46" s="2375"/>
      <c r="V46" s="2375"/>
      <c r="W46" s="1161"/>
      <c r="X46" s="1161"/>
      <c r="Y46" s="1161"/>
      <c r="Z46" s="1161"/>
      <c r="AA46" s="1637"/>
      <c r="AB46" s="1161"/>
      <c r="AC46" s="2376"/>
      <c r="AD46" s="630"/>
      <c r="AE46" s="1161"/>
      <c r="AF46" s="1161"/>
      <c r="AG46" s="1637"/>
      <c r="AH46" s="1637"/>
      <c r="AI46" s="1637"/>
      <c r="AJ46" s="1637"/>
      <c r="AK46" s="1637"/>
      <c r="AL46" s="1637"/>
      <c r="AM46" s="1637"/>
      <c r="AN46" s="1637"/>
      <c r="AO46" s="1637"/>
      <c r="AP46" s="1637"/>
      <c r="AQ46" s="1637"/>
      <c r="AR46" s="1637"/>
      <c r="AS46" s="1637"/>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1637"/>
      <c r="BO46" s="1637"/>
      <c r="BP46" s="1637"/>
      <c r="BQ46" s="1637"/>
      <c r="BR46" s="1637"/>
      <c r="BS46" s="1637"/>
      <c r="BT46" s="1637"/>
      <c r="BU46" s="1637"/>
      <c r="BV46" s="1161"/>
      <c r="BW46" s="1161"/>
      <c r="BX46" s="1161"/>
      <c r="BY46" s="1161"/>
      <c r="BZ46" s="1161"/>
      <c r="CA46" s="1161"/>
      <c r="CB46" s="1161"/>
      <c r="CC46" s="1161"/>
      <c r="CD46" s="1161"/>
      <c r="CE46" s="1161"/>
      <c r="CF46" s="1851"/>
    </row>
    <row customHeight="1" ht="24.75" hidden="1">
      <c r="A47" s="1807"/>
      <c r="B47" s="1161"/>
      <c r="C47" s="413"/>
      <c r="D47" s="2580"/>
      <c r="E47" s="2377" t="s">
        <v>868</v>
      </c>
      <c r="F47" s="2377"/>
      <c r="G47" s="2377"/>
      <c r="H47" s="2377"/>
      <c r="I47" s="2377"/>
      <c r="J47" s="2377"/>
      <c r="K47" s="2377"/>
      <c r="L47" s="2377"/>
      <c r="M47" s="2377"/>
      <c r="N47" s="2377"/>
      <c r="O47" s="2377"/>
      <c r="P47" s="2377"/>
      <c r="Q47" s="559">
        <f>SUMIF(T48:T49,"i",Q48:Q49)</f>
        <v>0</v>
      </c>
      <c r="R47" s="1018"/>
      <c r="S47" s="1799" t="s">
        <v>869</v>
      </c>
      <c r="T47" s="718" t="s">
        <v>867</v>
      </c>
      <c r="U47" s="2375">
        <v>1</v>
      </c>
      <c r="V47" s="2375" t="s">
        <v>830</v>
      </c>
      <c r="W47" s="1161"/>
      <c r="X47" s="1161"/>
      <c r="Y47" s="1161"/>
      <c r="Z47" s="1161"/>
      <c r="AA47" s="1637"/>
      <c r="AB47" s="1161"/>
      <c r="AC47" s="1797"/>
      <c r="AD47" s="630"/>
      <c r="AE47" s="1161"/>
      <c r="AF47" s="1161"/>
      <c r="AG47" s="1637"/>
      <c r="AH47" s="1637"/>
      <c r="AI47" s="1637"/>
      <c r="AJ47" s="1637"/>
      <c r="AK47" s="1637"/>
      <c r="AL47" s="1637"/>
      <c r="AM47" s="1637"/>
      <c r="AN47" s="1637"/>
      <c r="AO47" s="1637"/>
      <c r="AP47" s="1637"/>
      <c r="AQ47" s="1637"/>
      <c r="AR47" s="1637"/>
      <c r="AS47" s="1637"/>
      <c r="AT47" s="1637"/>
      <c r="AU47" s="1637"/>
      <c r="AV47" s="1637"/>
      <c r="AW47" s="1637"/>
      <c r="AX47" s="1637"/>
      <c r="AY47" s="1637"/>
      <c r="AZ47" s="1637"/>
      <c r="BA47" s="1637"/>
      <c r="BB47" s="1637"/>
      <c r="BC47" s="1637"/>
      <c r="BD47" s="1637"/>
      <c r="BE47" s="1637"/>
      <c r="BF47" s="1637"/>
      <c r="BG47" s="1637"/>
      <c r="BH47" s="1637"/>
      <c r="BI47" s="1637"/>
      <c r="BJ47" s="1637"/>
      <c r="BK47" s="1637"/>
      <c r="BL47" s="1637"/>
      <c r="BM47" s="1637"/>
      <c r="BN47" s="1637"/>
      <c r="BO47" s="1637"/>
      <c r="BP47" s="1637"/>
      <c r="BQ47" s="1637"/>
      <c r="BR47" s="1637"/>
      <c r="BS47" s="1637"/>
      <c r="BT47" s="1637"/>
      <c r="BU47" s="1637"/>
      <c r="BV47" s="1161"/>
      <c r="BW47" s="1161"/>
      <c r="BX47" s="1161"/>
      <c r="BY47" s="1161"/>
      <c r="BZ47" s="1161"/>
      <c r="CA47" s="1161"/>
      <c r="CB47" s="1161"/>
      <c r="CC47" s="1161"/>
      <c r="CD47" s="1161"/>
      <c r="CE47" s="1161"/>
      <c r="CF47" s="1851"/>
    </row>
    <row customHeight="1" ht="11.25" hidden="1">
      <c r="A48" s="1794"/>
      <c r="B48" s="1637"/>
      <c r="C48" s="1637"/>
      <c r="D48" s="2580"/>
      <c r="E48" s="636"/>
      <c r="F48" s="636">
        <v>0</v>
      </c>
      <c r="G48" s="636"/>
      <c r="H48" s="636"/>
      <c r="I48" s="636"/>
      <c r="J48" s="636"/>
      <c r="K48" s="636"/>
      <c r="L48" s="636"/>
      <c r="M48" s="636"/>
      <c r="N48" s="636"/>
      <c r="O48" s="636"/>
      <c r="P48" s="636"/>
      <c r="Q48" s="636"/>
      <c r="R48" s="636"/>
      <c r="S48" s="637"/>
      <c r="T48" s="719"/>
      <c r="U48" s="2375"/>
      <c r="V48" s="2375"/>
      <c r="W48" s="1637"/>
      <c r="X48" s="1637"/>
      <c r="Y48" s="1637"/>
      <c r="Z48" s="1637"/>
      <c r="AA48" s="1637"/>
      <c r="AB48" s="1161"/>
      <c r="AC48" s="1797"/>
      <c r="AD48" s="630"/>
      <c r="AE48" s="1161"/>
      <c r="AF48" s="1161"/>
      <c r="AG48" s="1637"/>
      <c r="AH48" s="1637"/>
      <c r="AI48" s="1637"/>
      <c r="AJ48" s="1637"/>
      <c r="AK48" s="1637"/>
      <c r="AL48" s="1637"/>
      <c r="AM48" s="1637"/>
      <c r="AN48" s="1637"/>
      <c r="AO48" s="1637"/>
      <c r="AP48" s="1637"/>
      <c r="AQ48" s="1637"/>
      <c r="AR48" s="1637"/>
      <c r="AS48" s="1637"/>
      <c r="AT48" s="1637"/>
      <c r="AU48" s="1637"/>
      <c r="AV48" s="1637"/>
      <c r="AW48" s="1637"/>
      <c r="AX48" s="1637"/>
      <c r="AY48" s="1637"/>
      <c r="AZ48" s="1637"/>
      <c r="BA48" s="1637"/>
      <c r="BB48" s="1637"/>
      <c r="BC48" s="1637"/>
      <c r="BD48" s="1637"/>
      <c r="BE48" s="1637"/>
      <c r="BF48" s="1637"/>
      <c r="BG48" s="1637"/>
      <c r="BH48" s="1637"/>
      <c r="BI48" s="1637"/>
      <c r="BJ48" s="1637"/>
      <c r="BK48" s="1637"/>
      <c r="BL48" s="1637"/>
      <c r="BM48" s="1637"/>
      <c r="BN48" s="1637"/>
      <c r="BO48" s="1637"/>
      <c r="BP48" s="1637"/>
      <c r="BQ48" s="1637"/>
      <c r="BR48" s="1637"/>
      <c r="BS48" s="1637"/>
      <c r="BT48" s="1637"/>
      <c r="BU48" s="1637"/>
      <c r="BV48" s="1637"/>
      <c r="BW48" s="1637"/>
      <c r="BX48" s="1637"/>
      <c r="BY48" s="1637"/>
      <c r="BZ48" s="1637"/>
      <c r="CA48" s="1637"/>
      <c r="CB48" s="1637"/>
      <c r="CC48" s="1637"/>
      <c r="CD48" s="1637"/>
      <c r="CE48" s="1637"/>
      <c r="CF48" s="1851"/>
    </row>
    <row customHeight="1" ht="11.25" hidden="1">
      <c r="A49" s="1807"/>
      <c r="B49" s="1161"/>
      <c r="C49" s="413"/>
      <c r="D49" s="2581"/>
      <c r="E49" s="650" t="s">
        <v>22</v>
      </c>
      <c r="F49" s="1169" t="s">
        <v>22</v>
      </c>
      <c r="G49" s="1169" t="s">
        <v>870</v>
      </c>
      <c r="H49" s="652" t="s">
        <v>22</v>
      </c>
      <c r="I49" s="652"/>
      <c r="J49" s="652"/>
      <c r="K49" s="652"/>
      <c r="L49" s="652"/>
      <c r="M49" s="652"/>
      <c r="N49" s="652"/>
      <c r="O49" s="652"/>
      <c r="P49" s="652"/>
      <c r="Q49" s="652"/>
      <c r="R49" s="653"/>
      <c r="S49" s="654"/>
      <c r="T49" s="719"/>
      <c r="U49" s="2375"/>
      <c r="V49" s="2375"/>
      <c r="W49" s="1161"/>
      <c r="X49" s="1161"/>
      <c r="Y49" s="1161"/>
      <c r="Z49" s="1161"/>
      <c r="AA49" s="1637"/>
      <c r="AB49" s="1161"/>
      <c r="AC49" s="1797"/>
      <c r="AD49" s="630"/>
      <c r="AE49" s="1161"/>
      <c r="AF49" s="1161"/>
      <c r="AG49" s="1637"/>
      <c r="AH49" s="1637"/>
      <c r="AI49" s="1637"/>
      <c r="AJ49" s="1637"/>
      <c r="AK49" s="1637"/>
      <c r="AL49" s="1637"/>
      <c r="AM49" s="1637"/>
      <c r="AN49" s="1637"/>
      <c r="AO49" s="1637"/>
      <c r="AP49" s="1637"/>
      <c r="AQ49" s="1637"/>
      <c r="AR49" s="1637"/>
      <c r="AS49" s="1637"/>
      <c r="AT49" s="1637"/>
      <c r="AU49" s="1637"/>
      <c r="AV49" s="1637"/>
      <c r="AW49" s="1637"/>
      <c r="AX49" s="1637"/>
      <c r="AY49" s="1637"/>
      <c r="AZ49" s="1637"/>
      <c r="BA49" s="1637"/>
      <c r="BB49" s="1637"/>
      <c r="BC49" s="1637"/>
      <c r="BD49" s="1637"/>
      <c r="BE49" s="1637"/>
      <c r="BF49" s="1637"/>
      <c r="BG49" s="1637"/>
      <c r="BH49" s="1637"/>
      <c r="BI49" s="1637"/>
      <c r="BJ49" s="1637"/>
      <c r="BK49" s="1637"/>
      <c r="BL49" s="1637"/>
      <c r="BM49" s="1637"/>
      <c r="BN49" s="1637"/>
      <c r="BO49" s="1637"/>
      <c r="BP49" s="1637"/>
      <c r="BQ49" s="1637"/>
      <c r="BR49" s="1637"/>
      <c r="BS49" s="1637"/>
      <c r="BT49" s="1637"/>
      <c r="BU49" s="1637"/>
      <c r="BV49" s="1161"/>
      <c r="BW49" s="1161"/>
      <c r="BX49" s="1161"/>
      <c r="BY49" s="1161"/>
      <c r="BZ49" s="1161"/>
      <c r="CA49" s="1161"/>
      <c r="CB49" s="1161"/>
      <c r="CC49" s="1161"/>
      <c r="CD49" s="1161"/>
      <c r="CE49" s="1161"/>
      <c r="CF49" s="1851"/>
    </row>
    <row customHeight="1" ht="15" hidden="1">
      <c r="A50" s="624" t="s">
        <v>340</v>
      </c>
      <c r="B50" s="625"/>
      <c r="C50" s="625" t="s">
        <v>22</v>
      </c>
      <c r="D50" s="2579" t="s">
        <v>872</v>
      </c>
      <c r="E50" s="2378" t="s">
        <v>324</v>
      </c>
      <c r="F50" s="2379"/>
      <c r="G50" s="2380"/>
      <c r="H50" s="2384" t="str">
        <f>IF(A50="","",INDEX(DIFFERENTIATION_UNMERGE_VD,MATCH(A50,DIFFERENTIATION_ID_DIFF,0)))</f>
        <v>Водоотведение; Транспортировка; Подключение (технологическое присоединение) к централизованной системе водоотведения</v>
      </c>
      <c r="I50" s="2384"/>
      <c r="J50" s="2384"/>
      <c r="K50" s="2384"/>
      <c r="L50" s="2384"/>
      <c r="M50" s="2384"/>
      <c r="N50" s="2384"/>
      <c r="O50" s="2384"/>
      <c r="P50" s="2384"/>
      <c r="Q50" s="2384"/>
      <c r="R50" s="2384"/>
      <c r="S50" s="720"/>
      <c r="T50" s="717"/>
      <c r="U50" s="626"/>
      <c r="V50" s="626"/>
      <c r="W50" s="627"/>
      <c r="X50" s="627"/>
      <c r="Y50" s="627"/>
      <c r="Z50" s="627"/>
      <c r="AA50" s="628"/>
      <c r="AB50" s="629"/>
      <c r="AC50" s="2376"/>
      <c r="AD50" s="630"/>
      <c r="AE50" s="631" t="s">
        <v>22</v>
      </c>
      <c r="AF50" s="631"/>
      <c r="AG50" s="632" t="s">
        <v>864</v>
      </c>
      <c r="AH50" s="633">
        <v>3</v>
      </c>
      <c r="AI50" s="626"/>
      <c r="AJ50" s="626"/>
      <c r="AK50" s="626"/>
      <c r="AL50" s="626"/>
      <c r="AM50" s="626"/>
      <c r="AN50" s="626"/>
      <c r="AO50" s="626"/>
      <c r="AP50" s="626"/>
      <c r="AQ50" s="626"/>
      <c r="AR50" s="626"/>
      <c r="AS50" s="626"/>
      <c r="AT50" s="626"/>
      <c r="AU50" s="626"/>
      <c r="AV50" s="626"/>
      <c r="AW50" s="626"/>
      <c r="AX50" s="626"/>
      <c r="AY50" s="626"/>
      <c r="AZ50" s="626"/>
      <c r="BA50" s="626"/>
      <c r="BB50" s="626"/>
      <c r="BC50" s="626"/>
      <c r="BD50" s="626"/>
      <c r="BE50" s="626"/>
      <c r="BF50" s="626"/>
      <c r="BG50" s="626"/>
      <c r="BH50" s="626"/>
      <c r="BI50" s="626"/>
      <c r="BJ50" s="626"/>
      <c r="BK50" s="626"/>
      <c r="BL50" s="626"/>
      <c r="BM50" s="626"/>
      <c r="BN50" s="626"/>
      <c r="BO50" s="626"/>
      <c r="BP50" s="626"/>
      <c r="BQ50" s="626"/>
      <c r="BR50" s="626"/>
      <c r="BS50" s="626"/>
      <c r="BT50" s="626"/>
      <c r="BU50" s="626"/>
      <c r="BV50" s="627"/>
      <c r="BW50" s="627"/>
      <c r="BX50" s="627"/>
      <c r="BY50" s="627"/>
      <c r="BZ50" s="627"/>
      <c r="CA50" s="627"/>
      <c r="CB50" s="627"/>
      <c r="CC50" s="627"/>
      <c r="CD50" s="627"/>
      <c r="CE50" s="627"/>
      <c r="CF50" s="1851"/>
    </row>
    <row customHeight="1" ht="15" hidden="1">
      <c r="A51" s="624"/>
      <c r="B51" s="625"/>
      <c r="C51" s="625"/>
      <c r="D51" s="2580"/>
      <c r="E51" s="2378" t="s">
        <v>819</v>
      </c>
      <c r="F51" s="2379"/>
      <c r="G51" s="2380"/>
      <c r="H51" s="2384" t="str">
        <f>IF(A50="","",INDEX(DIFFERENTIATION_UNMERGE_AREA,MATCH(A50,DIFFERENTIATION_ID_DIFF,0)))</f>
        <v>Головинское</v>
      </c>
      <c r="I51" s="2384"/>
      <c r="J51" s="2384"/>
      <c r="K51" s="2384"/>
      <c r="L51" s="2384"/>
      <c r="M51" s="2384"/>
      <c r="N51" s="2384"/>
      <c r="O51" s="2384"/>
      <c r="P51" s="2384"/>
      <c r="Q51" s="2384"/>
      <c r="R51" s="2384"/>
      <c r="S51" s="720"/>
      <c r="T51" s="717"/>
      <c r="U51" s="626"/>
      <c r="V51" s="626"/>
      <c r="W51" s="627"/>
      <c r="X51" s="627"/>
      <c r="Y51" s="627"/>
      <c r="Z51" s="627"/>
      <c r="AA51" s="628"/>
      <c r="AB51" s="629"/>
      <c r="AC51" s="2376"/>
      <c r="AD51" s="630"/>
      <c r="AE51" s="631"/>
      <c r="AF51" s="631"/>
      <c r="AG51" s="632"/>
      <c r="AH51" s="633"/>
      <c r="AI51" s="626"/>
      <c r="AJ51" s="626"/>
      <c r="AK51" s="626"/>
      <c r="AL51" s="626"/>
      <c r="AM51" s="626"/>
      <c r="AN51" s="626"/>
      <c r="AO51" s="626"/>
      <c r="AP51" s="626"/>
      <c r="AQ51" s="626"/>
      <c r="AR51" s="626"/>
      <c r="AS51" s="626"/>
      <c r="AT51" s="626"/>
      <c r="AU51" s="626"/>
      <c r="AV51" s="626"/>
      <c r="AW51" s="626"/>
      <c r="AX51" s="626"/>
      <c r="AY51" s="626"/>
      <c r="AZ51" s="626"/>
      <c r="BA51" s="626"/>
      <c r="BB51" s="626"/>
      <c r="BC51" s="626"/>
      <c r="BD51" s="626"/>
      <c r="BE51" s="626"/>
      <c r="BF51" s="626"/>
      <c r="BG51" s="626"/>
      <c r="BH51" s="626"/>
      <c r="BI51" s="626"/>
      <c r="BJ51" s="626"/>
      <c r="BK51" s="626"/>
      <c r="BL51" s="626"/>
      <c r="BM51" s="626"/>
      <c r="BN51" s="626"/>
      <c r="BO51" s="626"/>
      <c r="BP51" s="626"/>
      <c r="BQ51" s="626"/>
      <c r="BR51" s="626"/>
      <c r="BS51" s="626"/>
      <c r="BT51" s="626"/>
      <c r="BU51" s="626"/>
      <c r="BV51" s="627"/>
      <c r="BW51" s="627"/>
      <c r="BX51" s="627"/>
      <c r="BY51" s="627"/>
      <c r="BZ51" s="627"/>
      <c r="CA51" s="627"/>
      <c r="CB51" s="627"/>
      <c r="CC51" s="627"/>
      <c r="CD51" s="627"/>
      <c r="CE51" s="627"/>
      <c r="CF51" s="1851"/>
    </row>
    <row customHeight="1" ht="15" hidden="1">
      <c r="A52" s="624"/>
      <c r="B52" s="625"/>
      <c r="C52" s="625"/>
      <c r="D52" s="2580"/>
      <c r="E52" s="2378" t="s">
        <v>820</v>
      </c>
      <c r="F52" s="2379"/>
      <c r="G52" s="2380"/>
      <c r="H52" s="2384" t="str">
        <f>IF(A50="","",INDEX(DIFFERENTIATION_UNMERGE_SYSTEM,MATCH(A50,DIFFERENTIATION_ID_DIFF,0)))</f>
        <v>без дифференциации</v>
      </c>
      <c r="I52" s="2384"/>
      <c r="J52" s="2384"/>
      <c r="K52" s="2384"/>
      <c r="L52" s="2384"/>
      <c r="M52" s="2384"/>
      <c r="N52" s="2384"/>
      <c r="O52" s="2384"/>
      <c r="P52" s="2384"/>
      <c r="Q52" s="2384"/>
      <c r="R52" s="2384"/>
      <c r="S52" s="720"/>
      <c r="T52" s="717"/>
      <c r="U52" s="626"/>
      <c r="V52" s="626"/>
      <c r="W52" s="627"/>
      <c r="X52" s="627"/>
      <c r="Y52" s="627"/>
      <c r="Z52" s="627"/>
      <c r="AA52" s="628"/>
      <c r="AB52" s="629"/>
      <c r="AC52" s="2376"/>
      <c r="AD52" s="630"/>
      <c r="AE52" s="631"/>
      <c r="AF52" s="631"/>
      <c r="AG52" s="632"/>
      <c r="AH52" s="633"/>
      <c r="AI52" s="626"/>
      <c r="AJ52" s="626"/>
      <c r="AK52" s="626"/>
      <c r="AL52" s="626"/>
      <c r="AM52" s="626"/>
      <c r="AN52" s="626"/>
      <c r="AO52" s="626"/>
      <c r="AP52" s="626"/>
      <c r="AQ52" s="626"/>
      <c r="AR52" s="626"/>
      <c r="AS52" s="626"/>
      <c r="AT52" s="626"/>
      <c r="AU52" s="626"/>
      <c r="AV52" s="626"/>
      <c r="AW52" s="626"/>
      <c r="AX52" s="626"/>
      <c r="AY52" s="626"/>
      <c r="AZ52" s="626"/>
      <c r="BA52" s="626"/>
      <c r="BB52" s="626"/>
      <c r="BC52" s="626"/>
      <c r="BD52" s="626"/>
      <c r="BE52" s="626"/>
      <c r="BF52" s="626"/>
      <c r="BG52" s="626"/>
      <c r="BH52" s="626"/>
      <c r="BI52" s="626"/>
      <c r="BJ52" s="626"/>
      <c r="BK52" s="626"/>
      <c r="BL52" s="626"/>
      <c r="BM52" s="626"/>
      <c r="BN52" s="626"/>
      <c r="BO52" s="626"/>
      <c r="BP52" s="626"/>
      <c r="BQ52" s="626"/>
      <c r="BR52" s="626"/>
      <c r="BS52" s="626"/>
      <c r="BT52" s="626"/>
      <c r="BU52" s="626"/>
      <c r="BV52" s="627"/>
      <c r="BW52" s="627"/>
      <c r="BX52" s="627"/>
      <c r="BY52" s="627"/>
      <c r="BZ52" s="627"/>
      <c r="CA52" s="627"/>
      <c r="CB52" s="627"/>
      <c r="CC52" s="627"/>
      <c r="CD52" s="627"/>
      <c r="CE52" s="627"/>
      <c r="CF52" s="1851"/>
    </row>
    <row customHeight="1" ht="24.75" hidden="1">
      <c r="A53" s="1807"/>
      <c r="B53" s="1161"/>
      <c r="C53" s="413"/>
      <c r="D53" s="2580"/>
      <c r="E53" s="2377" t="s">
        <v>865</v>
      </c>
      <c r="F53" s="2377"/>
      <c r="G53" s="2377"/>
      <c r="H53" s="2377"/>
      <c r="I53" s="2377"/>
      <c r="J53" s="2377"/>
      <c r="K53" s="2377"/>
      <c r="L53" s="2377"/>
      <c r="M53" s="2377"/>
      <c r="N53" s="2377"/>
      <c r="O53" s="2377"/>
      <c r="P53" s="2377"/>
      <c r="Q53" s="559">
        <f>SUMIF(T54:T55,"i",Q54:Q55)</f>
        <v>0</v>
      </c>
      <c r="R53" s="1018"/>
      <c r="S53" s="1799" t="s">
        <v>866</v>
      </c>
      <c r="T53" s="718" t="s">
        <v>867</v>
      </c>
      <c r="U53" s="2375">
        <v>1</v>
      </c>
      <c r="V53" s="2375" t="s">
        <v>830</v>
      </c>
      <c r="W53" s="1161"/>
      <c r="X53" s="1161"/>
      <c r="Y53" s="1161"/>
      <c r="Z53" s="1161"/>
      <c r="AA53" s="1637"/>
      <c r="AB53" s="1161"/>
      <c r="AC53" s="2376"/>
      <c r="AD53" s="630"/>
      <c r="AE53" s="1161"/>
      <c r="AF53" s="1161"/>
      <c r="AG53" s="1637"/>
      <c r="AH53" s="1637"/>
      <c r="AI53" s="1637"/>
      <c r="AJ53" s="1637"/>
      <c r="AK53" s="1637"/>
      <c r="AL53" s="1637"/>
      <c r="AM53" s="1637"/>
      <c r="AN53" s="1637"/>
      <c r="AO53" s="1637"/>
      <c r="AP53" s="1637"/>
      <c r="AQ53" s="1637"/>
      <c r="AR53" s="1637"/>
      <c r="AS53" s="1637"/>
      <c r="AT53" s="1637"/>
      <c r="AU53" s="1637"/>
      <c r="AV53" s="1637"/>
      <c r="AW53" s="1637"/>
      <c r="AX53" s="1637"/>
      <c r="AY53" s="1637"/>
      <c r="AZ53" s="1637"/>
      <c r="BA53" s="1637"/>
      <c r="BB53" s="1637"/>
      <c r="BC53" s="1637"/>
      <c r="BD53" s="1637"/>
      <c r="BE53" s="1637"/>
      <c r="BF53" s="1637"/>
      <c r="BG53" s="1637"/>
      <c r="BH53" s="1637"/>
      <c r="BI53" s="1637"/>
      <c r="BJ53" s="1637"/>
      <c r="BK53" s="1637"/>
      <c r="BL53" s="1637"/>
      <c r="BM53" s="1637"/>
      <c r="BN53" s="1637"/>
      <c r="BO53" s="1637"/>
      <c r="BP53" s="1637"/>
      <c r="BQ53" s="1637"/>
      <c r="BR53" s="1637"/>
      <c r="BS53" s="1637"/>
      <c r="BT53" s="1637"/>
      <c r="BU53" s="1637"/>
      <c r="BV53" s="1161"/>
      <c r="BW53" s="1161"/>
      <c r="BX53" s="1161"/>
      <c r="BY53" s="1161"/>
      <c r="BZ53" s="1161"/>
      <c r="CA53" s="1161"/>
      <c r="CB53" s="1161"/>
      <c r="CC53" s="1161"/>
      <c r="CD53" s="1161"/>
      <c r="CE53" s="1161"/>
      <c r="CF53" s="1851"/>
    </row>
    <row customHeight="1" ht="11.25" hidden="1">
      <c r="A54" s="1794"/>
      <c r="B54" s="1637"/>
      <c r="C54" s="1637"/>
      <c r="D54" s="2580"/>
      <c r="E54" s="636"/>
      <c r="F54" s="636">
        <v>0</v>
      </c>
      <c r="G54" s="636"/>
      <c r="H54" s="636"/>
      <c r="I54" s="636"/>
      <c r="J54" s="636"/>
      <c r="K54" s="636"/>
      <c r="L54" s="636"/>
      <c r="M54" s="636"/>
      <c r="N54" s="636"/>
      <c r="O54" s="636"/>
      <c r="P54" s="636"/>
      <c r="Q54" s="636"/>
      <c r="R54" s="636"/>
      <c r="S54" s="637"/>
      <c r="T54" s="719"/>
      <c r="U54" s="2375"/>
      <c r="V54" s="2375"/>
      <c r="W54" s="1637"/>
      <c r="X54" s="1637"/>
      <c r="Y54" s="1637"/>
      <c r="Z54" s="1637"/>
      <c r="AA54" s="1637"/>
      <c r="AB54" s="1161"/>
      <c r="AC54" s="2376"/>
      <c r="AD54" s="630"/>
      <c r="AE54" s="1161"/>
      <c r="AF54" s="1161"/>
      <c r="AG54" s="1637"/>
      <c r="AH54" s="1637"/>
      <c r="AI54" s="1637"/>
      <c r="AJ54" s="1637"/>
      <c r="AK54" s="1637"/>
      <c r="AL54" s="1637"/>
      <c r="AM54" s="1637"/>
      <c r="AN54" s="1637"/>
      <c r="AO54" s="1637"/>
      <c r="AP54" s="1637"/>
      <c r="AQ54" s="1637"/>
      <c r="AR54" s="1637"/>
      <c r="AS54" s="1637"/>
      <c r="AT54" s="1637"/>
      <c r="AU54" s="1637"/>
      <c r="AV54" s="1637"/>
      <c r="AW54" s="1637"/>
      <c r="AX54" s="1637"/>
      <c r="AY54" s="1637"/>
      <c r="AZ54" s="1637"/>
      <c r="BA54" s="1637"/>
      <c r="BB54" s="1637"/>
      <c r="BC54" s="1637"/>
      <c r="BD54" s="1637"/>
      <c r="BE54" s="1637"/>
      <c r="BF54" s="1637"/>
      <c r="BG54" s="1637"/>
      <c r="BH54" s="1637"/>
      <c r="BI54" s="1637"/>
      <c r="BJ54" s="1637"/>
      <c r="BK54" s="1637"/>
      <c r="BL54" s="1637"/>
      <c r="BM54" s="1637"/>
      <c r="BN54" s="1637"/>
      <c r="BO54" s="1637"/>
      <c r="BP54" s="1637"/>
      <c r="BQ54" s="1637"/>
      <c r="BR54" s="1637"/>
      <c r="BS54" s="1637"/>
      <c r="BT54" s="1637"/>
      <c r="BU54" s="1637"/>
      <c r="BV54" s="1637"/>
      <c r="BW54" s="1637"/>
      <c r="BX54" s="1637"/>
      <c r="BY54" s="1637"/>
      <c r="BZ54" s="1637"/>
      <c r="CA54" s="1637"/>
      <c r="CB54" s="1637"/>
      <c r="CC54" s="1637"/>
      <c r="CD54" s="1637"/>
      <c r="CE54" s="1637"/>
      <c r="CF54" s="1851"/>
    </row>
    <row customHeight="1" ht="11.25" hidden="1">
      <c r="A55" s="1807"/>
      <c r="B55" s="1161"/>
      <c r="C55" s="413"/>
      <c r="D55" s="2580"/>
      <c r="E55" s="650" t="s">
        <v>22</v>
      </c>
      <c r="F55" s="1169" t="s">
        <v>22</v>
      </c>
      <c r="G55" s="1169" t="s">
        <v>870</v>
      </c>
      <c r="H55" s="652" t="s">
        <v>22</v>
      </c>
      <c r="I55" s="652"/>
      <c r="J55" s="652"/>
      <c r="K55" s="652"/>
      <c r="L55" s="652"/>
      <c r="M55" s="652"/>
      <c r="N55" s="652"/>
      <c r="O55" s="652"/>
      <c r="P55" s="652"/>
      <c r="Q55" s="652"/>
      <c r="R55" s="653"/>
      <c r="S55" s="654"/>
      <c r="T55" s="719"/>
      <c r="U55" s="2375"/>
      <c r="V55" s="2375"/>
      <c r="W55" s="1161"/>
      <c r="X55" s="1161"/>
      <c r="Y55" s="1161"/>
      <c r="Z55" s="1161"/>
      <c r="AA55" s="1637"/>
      <c r="AB55" s="1161"/>
      <c r="AC55" s="2376"/>
      <c r="AD55" s="630"/>
      <c r="AE55" s="1161"/>
      <c r="AF55" s="1161"/>
      <c r="AG55" s="1637"/>
      <c r="AH55" s="1637"/>
      <c r="AI55" s="1637"/>
      <c r="AJ55" s="1637"/>
      <c r="AK55" s="1637"/>
      <c r="AL55" s="1637"/>
      <c r="AM55" s="1637"/>
      <c r="AN55" s="1637"/>
      <c r="AO55" s="1637"/>
      <c r="AP55" s="1637"/>
      <c r="AQ55" s="1637"/>
      <c r="AR55" s="1637"/>
      <c r="AS55" s="1637"/>
      <c r="AT55" s="1637"/>
      <c r="AU55" s="1637"/>
      <c r="AV55" s="1637"/>
      <c r="AW55" s="1637"/>
      <c r="AX55" s="1637"/>
      <c r="AY55" s="1637"/>
      <c r="AZ55" s="1637"/>
      <c r="BA55" s="1637"/>
      <c r="BB55" s="1637"/>
      <c r="BC55" s="1637"/>
      <c r="BD55" s="1637"/>
      <c r="BE55" s="1637"/>
      <c r="BF55" s="1637"/>
      <c r="BG55" s="1637"/>
      <c r="BH55" s="1637"/>
      <c r="BI55" s="1637"/>
      <c r="BJ55" s="1637"/>
      <c r="BK55" s="1637"/>
      <c r="BL55" s="1637"/>
      <c r="BM55" s="1637"/>
      <c r="BN55" s="1637"/>
      <c r="BO55" s="1637"/>
      <c r="BP55" s="1637"/>
      <c r="BQ55" s="1637"/>
      <c r="BR55" s="1637"/>
      <c r="BS55" s="1637"/>
      <c r="BT55" s="1637"/>
      <c r="BU55" s="1637"/>
      <c r="BV55" s="1161"/>
      <c r="BW55" s="1161"/>
      <c r="BX55" s="1161"/>
      <c r="BY55" s="1161"/>
      <c r="BZ55" s="1161"/>
      <c r="CA55" s="1161"/>
      <c r="CB55" s="1161"/>
      <c r="CC55" s="1161"/>
      <c r="CD55" s="1161"/>
      <c r="CE55" s="1161"/>
      <c r="CF55" s="1851"/>
    </row>
    <row customHeight="1" ht="24.75" hidden="1">
      <c r="A56" s="1807"/>
      <c r="B56" s="1161"/>
      <c r="C56" s="413"/>
      <c r="D56" s="2580"/>
      <c r="E56" s="2377" t="s">
        <v>868</v>
      </c>
      <c r="F56" s="2377"/>
      <c r="G56" s="2377"/>
      <c r="H56" s="2377"/>
      <c r="I56" s="2377"/>
      <c r="J56" s="2377"/>
      <c r="K56" s="2377"/>
      <c r="L56" s="2377"/>
      <c r="M56" s="2377"/>
      <c r="N56" s="2377"/>
      <c r="O56" s="2377"/>
      <c r="P56" s="2377"/>
      <c r="Q56" s="559">
        <f>SUMIF(T57:T58,"i",Q57:Q58)</f>
        <v>0</v>
      </c>
      <c r="R56" s="1018"/>
      <c r="S56" s="1799" t="s">
        <v>869</v>
      </c>
      <c r="T56" s="718" t="s">
        <v>867</v>
      </c>
      <c r="U56" s="2375">
        <v>1</v>
      </c>
      <c r="V56" s="2375" t="s">
        <v>830</v>
      </c>
      <c r="W56" s="1161"/>
      <c r="X56" s="1161"/>
      <c r="Y56" s="1161"/>
      <c r="Z56" s="1161"/>
      <c r="AA56" s="1637"/>
      <c r="AB56" s="1161"/>
      <c r="AC56" s="1797"/>
      <c r="AD56" s="630"/>
      <c r="AE56" s="1161"/>
      <c r="AF56" s="1161"/>
      <c r="AG56" s="1637"/>
      <c r="AH56" s="1637"/>
      <c r="AI56" s="1637"/>
      <c r="AJ56" s="1637"/>
      <c r="AK56" s="1637"/>
      <c r="AL56" s="1637"/>
      <c r="AM56" s="1637"/>
      <c r="AN56" s="1637"/>
      <c r="AO56" s="1637"/>
      <c r="AP56" s="1637"/>
      <c r="AQ56" s="1637"/>
      <c r="AR56" s="1637"/>
      <c r="AS56" s="1637"/>
      <c r="AT56" s="1637"/>
      <c r="AU56" s="1637"/>
      <c r="AV56" s="1637"/>
      <c r="AW56" s="1637"/>
      <c r="AX56" s="1637"/>
      <c r="AY56" s="1637"/>
      <c r="AZ56" s="1637"/>
      <c r="BA56" s="1637"/>
      <c r="BB56" s="1637"/>
      <c r="BC56" s="1637"/>
      <c r="BD56" s="1637"/>
      <c r="BE56" s="1637"/>
      <c r="BF56" s="1637"/>
      <c r="BG56" s="1637"/>
      <c r="BH56" s="1637"/>
      <c r="BI56" s="1637"/>
      <c r="BJ56" s="1637"/>
      <c r="BK56" s="1637"/>
      <c r="BL56" s="1637"/>
      <c r="BM56" s="1637"/>
      <c r="BN56" s="1637"/>
      <c r="BO56" s="1637"/>
      <c r="BP56" s="1637"/>
      <c r="BQ56" s="1637"/>
      <c r="BR56" s="1637"/>
      <c r="BS56" s="1637"/>
      <c r="BT56" s="1637"/>
      <c r="BU56" s="1637"/>
      <c r="BV56" s="1161"/>
      <c r="BW56" s="1161"/>
      <c r="BX56" s="1161"/>
      <c r="BY56" s="1161"/>
      <c r="BZ56" s="1161"/>
      <c r="CA56" s="1161"/>
      <c r="CB56" s="1161"/>
      <c r="CC56" s="1161"/>
      <c r="CD56" s="1161"/>
      <c r="CE56" s="1161"/>
      <c r="CF56" s="1851"/>
    </row>
    <row customHeight="1" ht="11.25" hidden="1">
      <c r="A57" s="1794"/>
      <c r="B57" s="1637"/>
      <c r="C57" s="1637"/>
      <c r="D57" s="2580"/>
      <c r="E57" s="636"/>
      <c r="F57" s="636">
        <v>0</v>
      </c>
      <c r="G57" s="636"/>
      <c r="H57" s="636"/>
      <c r="I57" s="636"/>
      <c r="J57" s="636"/>
      <c r="K57" s="636"/>
      <c r="L57" s="636"/>
      <c r="M57" s="636"/>
      <c r="N57" s="636"/>
      <c r="O57" s="636"/>
      <c r="P57" s="636"/>
      <c r="Q57" s="636"/>
      <c r="R57" s="636"/>
      <c r="S57" s="637"/>
      <c r="T57" s="719"/>
      <c r="U57" s="2375"/>
      <c r="V57" s="2375"/>
      <c r="W57" s="1637"/>
      <c r="X57" s="1637"/>
      <c r="Y57" s="1637"/>
      <c r="Z57" s="1637"/>
      <c r="AA57" s="1637"/>
      <c r="AB57" s="1161"/>
      <c r="AC57" s="1797"/>
      <c r="AD57" s="630"/>
      <c r="AE57" s="1161"/>
      <c r="AF57" s="1161"/>
      <c r="AG57" s="1637"/>
      <c r="AH57" s="1637"/>
      <c r="AI57" s="1637"/>
      <c r="AJ57" s="1637"/>
      <c r="AK57" s="1637"/>
      <c r="AL57" s="1637"/>
      <c r="AM57" s="1637"/>
      <c r="AN57" s="1637"/>
      <c r="AO57" s="1637"/>
      <c r="AP57" s="1637"/>
      <c r="AQ57" s="1637"/>
      <c r="AR57" s="1637"/>
      <c r="AS57" s="1637"/>
      <c r="AT57" s="1637"/>
      <c r="AU57" s="1637"/>
      <c r="AV57" s="1637"/>
      <c r="AW57" s="1637"/>
      <c r="AX57" s="1637"/>
      <c r="AY57" s="1637"/>
      <c r="AZ57" s="1637"/>
      <c r="BA57" s="1637"/>
      <c r="BB57" s="1637"/>
      <c r="BC57" s="1637"/>
      <c r="BD57" s="1637"/>
      <c r="BE57" s="1637"/>
      <c r="BF57" s="1637"/>
      <c r="BG57" s="1637"/>
      <c r="BH57" s="1637"/>
      <c r="BI57" s="1637"/>
      <c r="BJ57" s="1637"/>
      <c r="BK57" s="1637"/>
      <c r="BL57" s="1637"/>
      <c r="BM57" s="1637"/>
      <c r="BN57" s="1637"/>
      <c r="BO57" s="1637"/>
      <c r="BP57" s="1637"/>
      <c r="BQ57" s="1637"/>
      <c r="BR57" s="1637"/>
      <c r="BS57" s="1637"/>
      <c r="BT57" s="1637"/>
      <c r="BU57" s="1637"/>
      <c r="BV57" s="1637"/>
      <c r="BW57" s="1637"/>
      <c r="BX57" s="1637"/>
      <c r="BY57" s="1637"/>
      <c r="BZ57" s="1637"/>
      <c r="CA57" s="1637"/>
      <c r="CB57" s="1637"/>
      <c r="CC57" s="1637"/>
      <c r="CD57" s="1637"/>
      <c r="CE57" s="1637"/>
      <c r="CF57" s="1851"/>
    </row>
    <row customHeight="1" ht="11.25" hidden="1">
      <c r="A58" s="1807"/>
      <c r="B58" s="1161"/>
      <c r="C58" s="413"/>
      <c r="D58" s="2581"/>
      <c r="E58" s="650" t="s">
        <v>22</v>
      </c>
      <c r="F58" s="1169" t="s">
        <v>22</v>
      </c>
      <c r="G58" s="1169" t="s">
        <v>870</v>
      </c>
      <c r="H58" s="652" t="s">
        <v>22</v>
      </c>
      <c r="I58" s="652"/>
      <c r="J58" s="652"/>
      <c r="K58" s="652"/>
      <c r="L58" s="652"/>
      <c r="M58" s="652"/>
      <c r="N58" s="652"/>
      <c r="O58" s="652"/>
      <c r="P58" s="652"/>
      <c r="Q58" s="652"/>
      <c r="R58" s="653"/>
      <c r="S58" s="654"/>
      <c r="T58" s="719"/>
      <c r="U58" s="2375"/>
      <c r="V58" s="2375"/>
      <c r="W58" s="1161"/>
      <c r="X58" s="1161"/>
      <c r="Y58" s="1161"/>
      <c r="Z58" s="1161"/>
      <c r="AA58" s="1637"/>
      <c r="AB58" s="1161"/>
      <c r="AC58" s="1797"/>
      <c r="AD58" s="630"/>
      <c r="AE58" s="1161"/>
      <c r="AF58" s="1161"/>
      <c r="AG58" s="1637"/>
      <c r="AH58" s="1637"/>
      <c r="AI58" s="1637"/>
      <c r="AJ58" s="1637"/>
      <c r="AK58" s="1637"/>
      <c r="AL58" s="1637"/>
      <c r="AM58" s="1637"/>
      <c r="AN58" s="1637"/>
      <c r="AO58" s="1637"/>
      <c r="AP58" s="1637"/>
      <c r="AQ58" s="1637"/>
      <c r="AR58" s="1637"/>
      <c r="AS58" s="1637"/>
      <c r="AT58" s="1637"/>
      <c r="AU58" s="1637"/>
      <c r="AV58" s="1637"/>
      <c r="AW58" s="1637"/>
      <c r="AX58" s="1637"/>
      <c r="AY58" s="1637"/>
      <c r="AZ58" s="1637"/>
      <c r="BA58" s="1637"/>
      <c r="BB58" s="1637"/>
      <c r="BC58" s="1637"/>
      <c r="BD58" s="1637"/>
      <c r="BE58" s="1637"/>
      <c r="BF58" s="1637"/>
      <c r="BG58" s="1637"/>
      <c r="BH58" s="1637"/>
      <c r="BI58" s="1637"/>
      <c r="BJ58" s="1637"/>
      <c r="BK58" s="1637"/>
      <c r="BL58" s="1637"/>
      <c r="BM58" s="1637"/>
      <c r="BN58" s="1637"/>
      <c r="BO58" s="1637"/>
      <c r="BP58" s="1637"/>
      <c r="BQ58" s="1637"/>
      <c r="BR58" s="1637"/>
      <c r="BS58" s="1637"/>
      <c r="BT58" s="1637"/>
      <c r="BU58" s="1637"/>
      <c r="BV58" s="1161"/>
      <c r="BW58" s="1161"/>
      <c r="BX58" s="1161"/>
      <c r="BY58" s="1161"/>
      <c r="BZ58" s="1161"/>
      <c r="CA58" s="1161"/>
      <c r="CB58" s="1161"/>
      <c r="CC58" s="1161"/>
      <c r="CD58" s="1161"/>
      <c r="CE58" s="1161"/>
      <c r="CF58" s="1851"/>
    </row>
    <row customHeight="1" ht="15" hidden="1">
      <c r="A59" s="624" t="s">
        <v>341</v>
      </c>
      <c r="B59" s="625"/>
      <c r="C59" s="625" t="s">
        <v>22</v>
      </c>
      <c r="D59" s="2579" t="s">
        <v>873</v>
      </c>
      <c r="E59" s="2378" t="s">
        <v>324</v>
      </c>
      <c r="F59" s="2379"/>
      <c r="G59" s="2380"/>
      <c r="H59" s="2384" t="str">
        <f>IF(A59="","",INDEX(DIFFERENTIATION_UNMERGE_VD,MATCH(A59,DIFFERENTIATION_ID_DIFF,0)))</f>
        <v>Водоотведение; Транспортировка; Подключение (технологическое присоединение) к централизованной системе водоотведения</v>
      </c>
      <c r="I59" s="2384"/>
      <c r="J59" s="2384"/>
      <c r="K59" s="2384"/>
      <c r="L59" s="2384"/>
      <c r="M59" s="2384"/>
      <c r="N59" s="2384"/>
      <c r="O59" s="2384"/>
      <c r="P59" s="2384"/>
      <c r="Q59" s="2384"/>
      <c r="R59" s="2384"/>
      <c r="S59" s="720"/>
      <c r="T59" s="717"/>
      <c r="U59" s="626"/>
      <c r="V59" s="626"/>
      <c r="W59" s="627"/>
      <c r="X59" s="627"/>
      <c r="Y59" s="627"/>
      <c r="Z59" s="627"/>
      <c r="AA59" s="628"/>
      <c r="AB59" s="629"/>
      <c r="AC59" s="2376"/>
      <c r="AD59" s="630"/>
      <c r="AE59" s="631" t="s">
        <v>22</v>
      </c>
      <c r="AF59" s="631"/>
      <c r="AG59" s="632" t="s">
        <v>864</v>
      </c>
      <c r="AH59" s="633">
        <v>3</v>
      </c>
      <c r="AI59" s="626"/>
      <c r="AJ59" s="626"/>
      <c r="AK59" s="626"/>
      <c r="AL59" s="626"/>
      <c r="AM59" s="626"/>
      <c r="AN59" s="626"/>
      <c r="AO59" s="626"/>
      <c r="AP59" s="626"/>
      <c r="AQ59" s="626"/>
      <c r="AR59" s="626"/>
      <c r="AS59" s="626"/>
      <c r="AT59" s="626"/>
      <c r="AU59" s="626"/>
      <c r="AV59" s="626"/>
      <c r="AW59" s="626"/>
      <c r="AX59" s="626"/>
      <c r="AY59" s="626"/>
      <c r="AZ59" s="626"/>
      <c r="BA59" s="626"/>
      <c r="BB59" s="626"/>
      <c r="BC59" s="626"/>
      <c r="BD59" s="626"/>
      <c r="BE59" s="626"/>
      <c r="BF59" s="626"/>
      <c r="BG59" s="626"/>
      <c r="BH59" s="626"/>
      <c r="BI59" s="626"/>
      <c r="BJ59" s="626"/>
      <c r="BK59" s="626"/>
      <c r="BL59" s="626"/>
      <c r="BM59" s="626"/>
      <c r="BN59" s="626"/>
      <c r="BO59" s="626"/>
      <c r="BP59" s="626"/>
      <c r="BQ59" s="626"/>
      <c r="BR59" s="626"/>
      <c r="BS59" s="626"/>
      <c r="BT59" s="626"/>
      <c r="BU59" s="626"/>
      <c r="BV59" s="627"/>
      <c r="BW59" s="627"/>
      <c r="BX59" s="627"/>
      <c r="BY59" s="627"/>
      <c r="BZ59" s="627"/>
      <c r="CA59" s="627"/>
      <c r="CB59" s="627"/>
      <c r="CC59" s="627"/>
      <c r="CD59" s="627"/>
      <c r="CE59" s="627"/>
      <c r="CF59" s="1851"/>
    </row>
    <row customHeight="1" ht="15" hidden="1">
      <c r="A60" s="624"/>
      <c r="B60" s="625"/>
      <c r="C60" s="625"/>
      <c r="D60" s="2580"/>
      <c r="E60" s="2378" t="s">
        <v>819</v>
      </c>
      <c r="F60" s="2379"/>
      <c r="G60" s="2380"/>
      <c r="H60" s="2384" t="str">
        <f>IF(A59="","",INDEX(DIFFERENTIATION_UNMERGE_AREA,MATCH(A59,DIFFERENTIATION_ID_DIFF,0)))</f>
        <v>Дубовское</v>
      </c>
      <c r="I60" s="2384"/>
      <c r="J60" s="2384"/>
      <c r="K60" s="2384"/>
      <c r="L60" s="2384"/>
      <c r="M60" s="2384"/>
      <c r="N60" s="2384"/>
      <c r="O60" s="2384"/>
      <c r="P60" s="2384"/>
      <c r="Q60" s="2384"/>
      <c r="R60" s="2384"/>
      <c r="S60" s="720"/>
      <c r="T60" s="717"/>
      <c r="U60" s="626"/>
      <c r="V60" s="626"/>
      <c r="W60" s="627"/>
      <c r="X60" s="627"/>
      <c r="Y60" s="627"/>
      <c r="Z60" s="627"/>
      <c r="AA60" s="628"/>
      <c r="AB60" s="629"/>
      <c r="AC60" s="2376"/>
      <c r="AD60" s="630"/>
      <c r="AE60" s="631"/>
      <c r="AF60" s="631"/>
      <c r="AG60" s="632"/>
      <c r="AH60" s="633"/>
      <c r="AI60" s="626"/>
      <c r="AJ60" s="626"/>
      <c r="AK60" s="626"/>
      <c r="AL60" s="626"/>
      <c r="AM60" s="626"/>
      <c r="AN60" s="626"/>
      <c r="AO60" s="626"/>
      <c r="AP60" s="626"/>
      <c r="AQ60" s="626"/>
      <c r="AR60" s="626"/>
      <c r="AS60" s="626"/>
      <c r="AT60" s="626"/>
      <c r="AU60" s="626"/>
      <c r="AV60" s="626"/>
      <c r="AW60" s="626"/>
      <c r="AX60" s="626"/>
      <c r="AY60" s="626"/>
      <c r="AZ60" s="626"/>
      <c r="BA60" s="626"/>
      <c r="BB60" s="626"/>
      <c r="BC60" s="626"/>
      <c r="BD60" s="626"/>
      <c r="BE60" s="626"/>
      <c r="BF60" s="626"/>
      <c r="BG60" s="626"/>
      <c r="BH60" s="626"/>
      <c r="BI60" s="626"/>
      <c r="BJ60" s="626"/>
      <c r="BK60" s="626"/>
      <c r="BL60" s="626"/>
      <c r="BM60" s="626"/>
      <c r="BN60" s="626"/>
      <c r="BO60" s="626"/>
      <c r="BP60" s="626"/>
      <c r="BQ60" s="626"/>
      <c r="BR60" s="626"/>
      <c r="BS60" s="626"/>
      <c r="BT60" s="626"/>
      <c r="BU60" s="626"/>
      <c r="BV60" s="627"/>
      <c r="BW60" s="627"/>
      <c r="BX60" s="627"/>
      <c r="BY60" s="627"/>
      <c r="BZ60" s="627"/>
      <c r="CA60" s="627"/>
      <c r="CB60" s="627"/>
      <c r="CC60" s="627"/>
      <c r="CD60" s="627"/>
      <c r="CE60" s="627"/>
      <c r="CF60" s="1851"/>
    </row>
    <row customHeight="1" ht="15" hidden="1">
      <c r="A61" s="624"/>
      <c r="B61" s="625"/>
      <c r="C61" s="625"/>
      <c r="D61" s="2580"/>
      <c r="E61" s="2378" t="s">
        <v>820</v>
      </c>
      <c r="F61" s="2379"/>
      <c r="G61" s="2380"/>
      <c r="H61" s="2384" t="str">
        <f>IF(A59="","",INDEX(DIFFERENTIATION_UNMERGE_SYSTEM,MATCH(A59,DIFFERENTIATION_ID_DIFF,0)))</f>
        <v>без дифференциации</v>
      </c>
      <c r="I61" s="2384"/>
      <c r="J61" s="2384"/>
      <c r="K61" s="2384"/>
      <c r="L61" s="2384"/>
      <c r="M61" s="2384"/>
      <c r="N61" s="2384"/>
      <c r="O61" s="2384"/>
      <c r="P61" s="2384"/>
      <c r="Q61" s="2384"/>
      <c r="R61" s="2384"/>
      <c r="S61" s="720"/>
      <c r="T61" s="717"/>
      <c r="U61" s="626"/>
      <c r="V61" s="626"/>
      <c r="W61" s="627"/>
      <c r="X61" s="627"/>
      <c r="Y61" s="627"/>
      <c r="Z61" s="627"/>
      <c r="AA61" s="628"/>
      <c r="AB61" s="629"/>
      <c r="AC61" s="2376"/>
      <c r="AD61" s="630"/>
      <c r="AE61" s="631"/>
      <c r="AF61" s="631"/>
      <c r="AG61" s="632"/>
      <c r="AH61" s="633"/>
      <c r="AI61" s="626"/>
      <c r="AJ61" s="626"/>
      <c r="AK61" s="626"/>
      <c r="AL61" s="626"/>
      <c r="AM61" s="626"/>
      <c r="AN61" s="626"/>
      <c r="AO61" s="626"/>
      <c r="AP61" s="626"/>
      <c r="AQ61" s="626"/>
      <c r="AR61" s="626"/>
      <c r="AS61" s="626"/>
      <c r="AT61" s="626"/>
      <c r="AU61" s="626"/>
      <c r="AV61" s="626"/>
      <c r="AW61" s="626"/>
      <c r="AX61" s="626"/>
      <c r="AY61" s="626"/>
      <c r="AZ61" s="626"/>
      <c r="BA61" s="626"/>
      <c r="BB61" s="626"/>
      <c r="BC61" s="626"/>
      <c r="BD61" s="626"/>
      <c r="BE61" s="626"/>
      <c r="BF61" s="626"/>
      <c r="BG61" s="626"/>
      <c r="BH61" s="626"/>
      <c r="BI61" s="626"/>
      <c r="BJ61" s="626"/>
      <c r="BK61" s="626"/>
      <c r="BL61" s="626"/>
      <c r="BM61" s="626"/>
      <c r="BN61" s="626"/>
      <c r="BO61" s="626"/>
      <c r="BP61" s="626"/>
      <c r="BQ61" s="626"/>
      <c r="BR61" s="626"/>
      <c r="BS61" s="626"/>
      <c r="BT61" s="626"/>
      <c r="BU61" s="626"/>
      <c r="BV61" s="627"/>
      <c r="BW61" s="627"/>
      <c r="BX61" s="627"/>
      <c r="BY61" s="627"/>
      <c r="BZ61" s="627"/>
      <c r="CA61" s="627"/>
      <c r="CB61" s="627"/>
      <c r="CC61" s="627"/>
      <c r="CD61" s="627"/>
      <c r="CE61" s="627"/>
      <c r="CF61" s="1851"/>
    </row>
    <row customHeight="1" ht="24.75" hidden="1">
      <c r="A62" s="1807"/>
      <c r="B62" s="1161"/>
      <c r="C62" s="413"/>
      <c r="D62" s="2580"/>
      <c r="E62" s="2377" t="s">
        <v>865</v>
      </c>
      <c r="F62" s="2377"/>
      <c r="G62" s="2377"/>
      <c r="H62" s="2377"/>
      <c r="I62" s="2377"/>
      <c r="J62" s="2377"/>
      <c r="K62" s="2377"/>
      <c r="L62" s="2377"/>
      <c r="M62" s="2377"/>
      <c r="N62" s="2377"/>
      <c r="O62" s="2377"/>
      <c r="P62" s="2377"/>
      <c r="Q62" s="559">
        <f>SUMIF(T63:T64,"i",Q63:Q64)</f>
        <v>0</v>
      </c>
      <c r="R62" s="1018"/>
      <c r="S62" s="1799" t="s">
        <v>866</v>
      </c>
      <c r="T62" s="718" t="s">
        <v>867</v>
      </c>
      <c r="U62" s="2375">
        <v>1</v>
      </c>
      <c r="V62" s="2375" t="s">
        <v>830</v>
      </c>
      <c r="W62" s="1161"/>
      <c r="X62" s="1161"/>
      <c r="Y62" s="1161"/>
      <c r="Z62" s="1161"/>
      <c r="AA62" s="1637"/>
      <c r="AB62" s="1161"/>
      <c r="AC62" s="2376"/>
      <c r="AD62" s="630"/>
      <c r="AE62" s="1161"/>
      <c r="AF62" s="1161"/>
      <c r="AG62" s="1637"/>
      <c r="AH62" s="1637"/>
      <c r="AI62" s="1637"/>
      <c r="AJ62" s="1637"/>
      <c r="AK62" s="1637"/>
      <c r="AL62" s="1637"/>
      <c r="AM62" s="1637"/>
      <c r="AN62" s="1637"/>
      <c r="AO62" s="1637"/>
      <c r="AP62" s="1637"/>
      <c r="AQ62" s="1637"/>
      <c r="AR62" s="1637"/>
      <c r="AS62" s="1637"/>
      <c r="AT62" s="1637"/>
      <c r="AU62" s="1637"/>
      <c r="AV62" s="1637"/>
      <c r="AW62" s="1637"/>
      <c r="AX62" s="1637"/>
      <c r="AY62" s="1637"/>
      <c r="AZ62" s="1637"/>
      <c r="BA62" s="1637"/>
      <c r="BB62" s="1637"/>
      <c r="BC62" s="1637"/>
      <c r="BD62" s="1637"/>
      <c r="BE62" s="1637"/>
      <c r="BF62" s="1637"/>
      <c r="BG62" s="1637"/>
      <c r="BH62" s="1637"/>
      <c r="BI62" s="1637"/>
      <c r="BJ62" s="1637"/>
      <c r="BK62" s="1637"/>
      <c r="BL62" s="1637"/>
      <c r="BM62" s="1637"/>
      <c r="BN62" s="1637"/>
      <c r="BO62" s="1637"/>
      <c r="BP62" s="1637"/>
      <c r="BQ62" s="1637"/>
      <c r="BR62" s="1637"/>
      <c r="BS62" s="1637"/>
      <c r="BT62" s="1637"/>
      <c r="BU62" s="1637"/>
      <c r="BV62" s="1161"/>
      <c r="BW62" s="1161"/>
      <c r="BX62" s="1161"/>
      <c r="BY62" s="1161"/>
      <c r="BZ62" s="1161"/>
      <c r="CA62" s="1161"/>
      <c r="CB62" s="1161"/>
      <c r="CC62" s="1161"/>
      <c r="CD62" s="1161"/>
      <c r="CE62" s="1161"/>
      <c r="CF62" s="1851"/>
    </row>
    <row customHeight="1" ht="11.25" hidden="1">
      <c r="A63" s="1794"/>
      <c r="B63" s="1637"/>
      <c r="C63" s="1637"/>
      <c r="D63" s="2580"/>
      <c r="E63" s="636"/>
      <c r="F63" s="636">
        <v>0</v>
      </c>
      <c r="G63" s="636"/>
      <c r="H63" s="636"/>
      <c r="I63" s="636"/>
      <c r="J63" s="636"/>
      <c r="K63" s="636"/>
      <c r="L63" s="636"/>
      <c r="M63" s="636"/>
      <c r="N63" s="636"/>
      <c r="O63" s="636"/>
      <c r="P63" s="636"/>
      <c r="Q63" s="636"/>
      <c r="R63" s="636"/>
      <c r="S63" s="637"/>
      <c r="T63" s="719"/>
      <c r="U63" s="2375"/>
      <c r="V63" s="2375"/>
      <c r="W63" s="1637"/>
      <c r="X63" s="1637"/>
      <c r="Y63" s="1637"/>
      <c r="Z63" s="1637"/>
      <c r="AA63" s="1637"/>
      <c r="AB63" s="1161"/>
      <c r="AC63" s="2376"/>
      <c r="AD63" s="630"/>
      <c r="AE63" s="1161"/>
      <c r="AF63" s="1161"/>
      <c r="AG63" s="1637"/>
      <c r="AH63" s="1637"/>
      <c r="AI63" s="1637"/>
      <c r="AJ63" s="1637"/>
      <c r="AK63" s="1637"/>
      <c r="AL63" s="1637"/>
      <c r="AM63" s="1637"/>
      <c r="AN63" s="1637"/>
      <c r="AO63" s="1637"/>
      <c r="AP63" s="1637"/>
      <c r="AQ63" s="1637"/>
      <c r="AR63" s="1637"/>
      <c r="AS63" s="1637"/>
      <c r="AT63" s="1637"/>
      <c r="AU63" s="1637"/>
      <c r="AV63" s="1637"/>
      <c r="AW63" s="1637"/>
      <c r="AX63" s="1637"/>
      <c r="AY63" s="1637"/>
      <c r="AZ63" s="1637"/>
      <c r="BA63" s="1637"/>
      <c r="BB63" s="1637"/>
      <c r="BC63" s="1637"/>
      <c r="BD63" s="1637"/>
      <c r="BE63" s="1637"/>
      <c r="BF63" s="1637"/>
      <c r="BG63" s="1637"/>
      <c r="BH63" s="1637"/>
      <c r="BI63" s="1637"/>
      <c r="BJ63" s="1637"/>
      <c r="BK63" s="1637"/>
      <c r="BL63" s="1637"/>
      <c r="BM63" s="1637"/>
      <c r="BN63" s="1637"/>
      <c r="BO63" s="1637"/>
      <c r="BP63" s="1637"/>
      <c r="BQ63" s="1637"/>
      <c r="BR63" s="1637"/>
      <c r="BS63" s="1637"/>
      <c r="BT63" s="1637"/>
      <c r="BU63" s="1637"/>
      <c r="BV63" s="1637"/>
      <c r="BW63" s="1637"/>
      <c r="BX63" s="1637"/>
      <c r="BY63" s="1637"/>
      <c r="BZ63" s="1637"/>
      <c r="CA63" s="1637"/>
      <c r="CB63" s="1637"/>
      <c r="CC63" s="1637"/>
      <c r="CD63" s="1637"/>
      <c r="CE63" s="1637"/>
      <c r="CF63" s="1851"/>
    </row>
    <row customHeight="1" ht="11.25" hidden="1">
      <c r="A64" s="1807"/>
      <c r="B64" s="1161"/>
      <c r="C64" s="413"/>
      <c r="D64" s="2580"/>
      <c r="E64" s="650" t="s">
        <v>22</v>
      </c>
      <c r="F64" s="1169" t="s">
        <v>22</v>
      </c>
      <c r="G64" s="1169" t="s">
        <v>870</v>
      </c>
      <c r="H64" s="652" t="s">
        <v>22</v>
      </c>
      <c r="I64" s="652"/>
      <c r="J64" s="652"/>
      <c r="K64" s="652"/>
      <c r="L64" s="652"/>
      <c r="M64" s="652"/>
      <c r="N64" s="652"/>
      <c r="O64" s="652"/>
      <c r="P64" s="652"/>
      <c r="Q64" s="652"/>
      <c r="R64" s="653"/>
      <c r="S64" s="654"/>
      <c r="T64" s="719"/>
      <c r="U64" s="2375"/>
      <c r="V64" s="2375"/>
      <c r="W64" s="1161"/>
      <c r="X64" s="1161"/>
      <c r="Y64" s="1161"/>
      <c r="Z64" s="1161"/>
      <c r="AA64" s="1637"/>
      <c r="AB64" s="1161"/>
      <c r="AC64" s="2376"/>
      <c r="AD64" s="630"/>
      <c r="AE64" s="1161"/>
      <c r="AF64" s="1161"/>
      <c r="AG64" s="1637"/>
      <c r="AH64" s="1637"/>
      <c r="AI64" s="1637"/>
      <c r="AJ64" s="1637"/>
      <c r="AK64" s="1637"/>
      <c r="AL64" s="1637"/>
      <c r="AM64" s="1637"/>
      <c r="AN64" s="1637"/>
      <c r="AO64" s="1637"/>
      <c r="AP64" s="1637"/>
      <c r="AQ64" s="1637"/>
      <c r="AR64" s="1637"/>
      <c r="AS64" s="1637"/>
      <c r="AT64" s="1637"/>
      <c r="AU64" s="1637"/>
      <c r="AV64" s="1637"/>
      <c r="AW64" s="1637"/>
      <c r="AX64" s="1637"/>
      <c r="AY64" s="1637"/>
      <c r="AZ64" s="1637"/>
      <c r="BA64" s="1637"/>
      <c r="BB64" s="1637"/>
      <c r="BC64" s="1637"/>
      <c r="BD64" s="1637"/>
      <c r="BE64" s="1637"/>
      <c r="BF64" s="1637"/>
      <c r="BG64" s="1637"/>
      <c r="BH64" s="1637"/>
      <c r="BI64" s="1637"/>
      <c r="BJ64" s="1637"/>
      <c r="BK64" s="1637"/>
      <c r="BL64" s="1637"/>
      <c r="BM64" s="1637"/>
      <c r="BN64" s="1637"/>
      <c r="BO64" s="1637"/>
      <c r="BP64" s="1637"/>
      <c r="BQ64" s="1637"/>
      <c r="BR64" s="1637"/>
      <c r="BS64" s="1637"/>
      <c r="BT64" s="1637"/>
      <c r="BU64" s="1637"/>
      <c r="BV64" s="1161"/>
      <c r="BW64" s="1161"/>
      <c r="BX64" s="1161"/>
      <c r="BY64" s="1161"/>
      <c r="BZ64" s="1161"/>
      <c r="CA64" s="1161"/>
      <c r="CB64" s="1161"/>
      <c r="CC64" s="1161"/>
      <c r="CD64" s="1161"/>
      <c r="CE64" s="1161"/>
      <c r="CF64" s="1851"/>
    </row>
    <row customHeight="1" ht="24.75" hidden="1">
      <c r="A65" s="1807"/>
      <c r="B65" s="1161"/>
      <c r="C65" s="413"/>
      <c r="D65" s="2580"/>
      <c r="E65" s="2377" t="s">
        <v>868</v>
      </c>
      <c r="F65" s="2377"/>
      <c r="G65" s="2377"/>
      <c r="H65" s="2377"/>
      <c r="I65" s="2377"/>
      <c r="J65" s="2377"/>
      <c r="K65" s="2377"/>
      <c r="L65" s="2377"/>
      <c r="M65" s="2377"/>
      <c r="N65" s="2377"/>
      <c r="O65" s="2377"/>
      <c r="P65" s="2377"/>
      <c r="Q65" s="559">
        <f>SUMIF(T66:T67,"i",Q66:Q67)</f>
        <v>0</v>
      </c>
      <c r="R65" s="1018"/>
      <c r="S65" s="1799" t="s">
        <v>869</v>
      </c>
      <c r="T65" s="718" t="s">
        <v>867</v>
      </c>
      <c r="U65" s="2375">
        <v>1</v>
      </c>
      <c r="V65" s="2375" t="s">
        <v>830</v>
      </c>
      <c r="W65" s="1161"/>
      <c r="X65" s="1161"/>
      <c r="Y65" s="1161"/>
      <c r="Z65" s="1161"/>
      <c r="AA65" s="1637"/>
      <c r="AB65" s="1161"/>
      <c r="AC65" s="1797"/>
      <c r="AD65" s="630"/>
      <c r="AE65" s="1161"/>
      <c r="AF65" s="1161"/>
      <c r="AG65" s="1637"/>
      <c r="AH65" s="1637"/>
      <c r="AI65" s="1637"/>
      <c r="AJ65" s="1637"/>
      <c r="AK65" s="1637"/>
      <c r="AL65" s="1637"/>
      <c r="AM65" s="1637"/>
      <c r="AN65" s="1637"/>
      <c r="AO65" s="1637"/>
      <c r="AP65" s="1637"/>
      <c r="AQ65" s="1637"/>
      <c r="AR65" s="1637"/>
      <c r="AS65" s="1637"/>
      <c r="AT65" s="1637"/>
      <c r="AU65" s="1637"/>
      <c r="AV65" s="1637"/>
      <c r="AW65" s="1637"/>
      <c r="AX65" s="1637"/>
      <c r="AY65" s="1637"/>
      <c r="AZ65" s="1637"/>
      <c r="BA65" s="1637"/>
      <c r="BB65" s="1637"/>
      <c r="BC65" s="1637"/>
      <c r="BD65" s="1637"/>
      <c r="BE65" s="1637"/>
      <c r="BF65" s="1637"/>
      <c r="BG65" s="1637"/>
      <c r="BH65" s="1637"/>
      <c r="BI65" s="1637"/>
      <c r="BJ65" s="1637"/>
      <c r="BK65" s="1637"/>
      <c r="BL65" s="1637"/>
      <c r="BM65" s="1637"/>
      <c r="BN65" s="1637"/>
      <c r="BO65" s="1637"/>
      <c r="BP65" s="1637"/>
      <c r="BQ65" s="1637"/>
      <c r="BR65" s="1637"/>
      <c r="BS65" s="1637"/>
      <c r="BT65" s="1637"/>
      <c r="BU65" s="1637"/>
      <c r="BV65" s="1161"/>
      <c r="BW65" s="1161"/>
      <c r="BX65" s="1161"/>
      <c r="BY65" s="1161"/>
      <c r="BZ65" s="1161"/>
      <c r="CA65" s="1161"/>
      <c r="CB65" s="1161"/>
      <c r="CC65" s="1161"/>
      <c r="CD65" s="1161"/>
      <c r="CE65" s="1161"/>
      <c r="CF65" s="1851"/>
    </row>
    <row customHeight="1" ht="11.25" hidden="1">
      <c r="A66" s="1794"/>
      <c r="B66" s="1637"/>
      <c r="C66" s="1637"/>
      <c r="D66" s="2580"/>
      <c r="E66" s="636"/>
      <c r="F66" s="636">
        <v>0</v>
      </c>
      <c r="G66" s="636"/>
      <c r="H66" s="636"/>
      <c r="I66" s="636"/>
      <c r="J66" s="636"/>
      <c r="K66" s="636"/>
      <c r="L66" s="636"/>
      <c r="M66" s="636"/>
      <c r="N66" s="636"/>
      <c r="O66" s="636"/>
      <c r="P66" s="636"/>
      <c r="Q66" s="636"/>
      <c r="R66" s="636"/>
      <c r="S66" s="637"/>
      <c r="T66" s="719"/>
      <c r="U66" s="2375"/>
      <c r="V66" s="2375"/>
      <c r="W66" s="1637"/>
      <c r="X66" s="1637"/>
      <c r="Y66" s="1637"/>
      <c r="Z66" s="1637"/>
      <c r="AA66" s="1637"/>
      <c r="AB66" s="1161"/>
      <c r="AC66" s="1797"/>
      <c r="AD66" s="630"/>
      <c r="AE66" s="1161"/>
      <c r="AF66" s="1161"/>
      <c r="AG66" s="1637"/>
      <c r="AH66" s="1637"/>
      <c r="AI66" s="1637"/>
      <c r="AJ66" s="1637"/>
      <c r="AK66" s="1637"/>
      <c r="AL66" s="1637"/>
      <c r="AM66" s="1637"/>
      <c r="AN66" s="1637"/>
      <c r="AO66" s="1637"/>
      <c r="AP66" s="1637"/>
      <c r="AQ66" s="1637"/>
      <c r="AR66" s="1637"/>
      <c r="AS66" s="1637"/>
      <c r="AT66" s="1637"/>
      <c r="AU66" s="1637"/>
      <c r="AV66" s="1637"/>
      <c r="AW66" s="1637"/>
      <c r="AX66" s="1637"/>
      <c r="AY66" s="1637"/>
      <c r="AZ66" s="1637"/>
      <c r="BA66" s="1637"/>
      <c r="BB66" s="1637"/>
      <c r="BC66" s="1637"/>
      <c r="BD66" s="1637"/>
      <c r="BE66" s="1637"/>
      <c r="BF66" s="1637"/>
      <c r="BG66" s="1637"/>
      <c r="BH66" s="1637"/>
      <c r="BI66" s="1637"/>
      <c r="BJ66" s="1637"/>
      <c r="BK66" s="1637"/>
      <c r="BL66" s="1637"/>
      <c r="BM66" s="1637"/>
      <c r="BN66" s="1637"/>
      <c r="BO66" s="1637"/>
      <c r="BP66" s="1637"/>
      <c r="BQ66" s="1637"/>
      <c r="BR66" s="1637"/>
      <c r="BS66" s="1637"/>
      <c r="BT66" s="1637"/>
      <c r="BU66" s="1637"/>
      <c r="BV66" s="1637"/>
      <c r="BW66" s="1637"/>
      <c r="BX66" s="1637"/>
      <c r="BY66" s="1637"/>
      <c r="BZ66" s="1637"/>
      <c r="CA66" s="1637"/>
      <c r="CB66" s="1637"/>
      <c r="CC66" s="1637"/>
      <c r="CD66" s="1637"/>
      <c r="CE66" s="1637"/>
      <c r="CF66" s="1851"/>
    </row>
    <row customHeight="1" ht="11.25" hidden="1">
      <c r="A67" s="1807"/>
      <c r="B67" s="1161"/>
      <c r="C67" s="413"/>
      <c r="D67" s="2581"/>
      <c r="E67" s="650" t="s">
        <v>22</v>
      </c>
      <c r="F67" s="1169" t="s">
        <v>22</v>
      </c>
      <c r="G67" s="1169" t="s">
        <v>870</v>
      </c>
      <c r="H67" s="652" t="s">
        <v>22</v>
      </c>
      <c r="I67" s="652"/>
      <c r="J67" s="652"/>
      <c r="K67" s="652"/>
      <c r="L67" s="652"/>
      <c r="M67" s="652"/>
      <c r="N67" s="652"/>
      <c r="O67" s="652"/>
      <c r="P67" s="652"/>
      <c r="Q67" s="652"/>
      <c r="R67" s="653"/>
      <c r="S67" s="654"/>
      <c r="T67" s="719"/>
      <c r="U67" s="2375"/>
      <c r="V67" s="2375"/>
      <c r="W67" s="1161"/>
      <c r="X67" s="1161"/>
      <c r="Y67" s="1161"/>
      <c r="Z67" s="1161"/>
      <c r="AA67" s="1637"/>
      <c r="AB67" s="1161"/>
      <c r="AC67" s="1797"/>
      <c r="AD67" s="630"/>
      <c r="AE67" s="1161"/>
      <c r="AF67" s="1161"/>
      <c r="AG67" s="1637"/>
      <c r="AH67" s="1637"/>
      <c r="AI67" s="1637"/>
      <c r="AJ67" s="1637"/>
      <c r="AK67" s="1637"/>
      <c r="AL67" s="1637"/>
      <c r="AM67" s="1637"/>
      <c r="AN67" s="1637"/>
      <c r="AO67" s="1637"/>
      <c r="AP67" s="1637"/>
      <c r="AQ67" s="1637"/>
      <c r="AR67" s="1637"/>
      <c r="AS67" s="1637"/>
      <c r="AT67" s="1637"/>
      <c r="AU67" s="1637"/>
      <c r="AV67" s="1637"/>
      <c r="AW67" s="1637"/>
      <c r="AX67" s="1637"/>
      <c r="AY67" s="1637"/>
      <c r="AZ67" s="1637"/>
      <c r="BA67" s="1637"/>
      <c r="BB67" s="1637"/>
      <c r="BC67" s="1637"/>
      <c r="BD67" s="1637"/>
      <c r="BE67" s="1637"/>
      <c r="BF67" s="1637"/>
      <c r="BG67" s="1637"/>
      <c r="BH67" s="1637"/>
      <c r="BI67" s="1637"/>
      <c r="BJ67" s="1637"/>
      <c r="BK67" s="1637"/>
      <c r="BL67" s="1637"/>
      <c r="BM67" s="1637"/>
      <c r="BN67" s="1637"/>
      <c r="BO67" s="1637"/>
      <c r="BP67" s="1637"/>
      <c r="BQ67" s="1637"/>
      <c r="BR67" s="1637"/>
      <c r="BS67" s="1637"/>
      <c r="BT67" s="1637"/>
      <c r="BU67" s="1637"/>
      <c r="BV67" s="1161"/>
      <c r="BW67" s="1161"/>
      <c r="BX67" s="1161"/>
      <c r="BY67" s="1161"/>
      <c r="BZ67" s="1161"/>
      <c r="CA67" s="1161"/>
      <c r="CB67" s="1161"/>
      <c r="CC67" s="1161"/>
      <c r="CD67" s="1161"/>
      <c r="CE67" s="1161"/>
      <c r="CF67" s="1851"/>
    </row>
    <row customHeight="1" ht="15" hidden="1">
      <c r="A68" s="624" t="s">
        <v>342</v>
      </c>
      <c r="B68" s="625"/>
      <c r="C68" s="625" t="s">
        <v>22</v>
      </c>
      <c r="D68" s="2579" t="s">
        <v>874</v>
      </c>
      <c r="E68" s="2378" t="s">
        <v>324</v>
      </c>
      <c r="F68" s="2379"/>
      <c r="G68" s="2380"/>
      <c r="H68" s="2384" t="str">
        <f>IF(A68="","",INDEX(DIFFERENTIATION_UNMERGE_VD,MATCH(A68,DIFFERENTIATION_ID_DIFF,0)))</f>
        <v>Водоотведение; Транспортировка; Подключение (технологическое присоединение) к централизованной системе водоотведения</v>
      </c>
      <c r="I68" s="2384"/>
      <c r="J68" s="2384"/>
      <c r="K68" s="2384"/>
      <c r="L68" s="2384"/>
      <c r="M68" s="2384"/>
      <c r="N68" s="2384"/>
      <c r="O68" s="2384"/>
      <c r="P68" s="2384"/>
      <c r="Q68" s="2384"/>
      <c r="R68" s="2384"/>
      <c r="S68" s="720"/>
      <c r="T68" s="717"/>
      <c r="U68" s="626"/>
      <c r="V68" s="626"/>
      <c r="W68" s="627"/>
      <c r="X68" s="627"/>
      <c r="Y68" s="627"/>
      <c r="Z68" s="627"/>
      <c r="AA68" s="628"/>
      <c r="AB68" s="629"/>
      <c r="AC68" s="2376"/>
      <c r="AD68" s="630"/>
      <c r="AE68" s="631" t="s">
        <v>22</v>
      </c>
      <c r="AF68" s="631"/>
      <c r="AG68" s="632" t="s">
        <v>864</v>
      </c>
      <c r="AH68" s="633">
        <v>3</v>
      </c>
      <c r="AI68" s="626"/>
      <c r="AJ68" s="626"/>
      <c r="AK68" s="626"/>
      <c r="AL68" s="626"/>
      <c r="AM68" s="626"/>
      <c r="AN68" s="626"/>
      <c r="AO68" s="626"/>
      <c r="AP68" s="626"/>
      <c r="AQ68" s="626"/>
      <c r="AR68" s="626"/>
      <c r="AS68" s="626"/>
      <c r="AT68" s="626"/>
      <c r="AU68" s="626"/>
      <c r="AV68" s="626"/>
      <c r="AW68" s="626"/>
      <c r="AX68" s="626"/>
      <c r="AY68" s="626"/>
      <c r="AZ68" s="626"/>
      <c r="BA68" s="626"/>
      <c r="BB68" s="626"/>
      <c r="BC68" s="626"/>
      <c r="BD68" s="626"/>
      <c r="BE68" s="626"/>
      <c r="BF68" s="626"/>
      <c r="BG68" s="626"/>
      <c r="BH68" s="626"/>
      <c r="BI68" s="626"/>
      <c r="BJ68" s="626"/>
      <c r="BK68" s="626"/>
      <c r="BL68" s="626"/>
      <c r="BM68" s="626"/>
      <c r="BN68" s="626"/>
      <c r="BO68" s="626"/>
      <c r="BP68" s="626"/>
      <c r="BQ68" s="626"/>
      <c r="BR68" s="626"/>
      <c r="BS68" s="626"/>
      <c r="BT68" s="626"/>
      <c r="BU68" s="626"/>
      <c r="BV68" s="627"/>
      <c r="BW68" s="627"/>
      <c r="BX68" s="627"/>
      <c r="BY68" s="627"/>
      <c r="BZ68" s="627"/>
      <c r="CA68" s="627"/>
      <c r="CB68" s="627"/>
      <c r="CC68" s="627"/>
      <c r="CD68" s="627"/>
      <c r="CE68" s="627"/>
      <c r="CF68" s="1851"/>
    </row>
    <row customHeight="1" ht="15" hidden="1">
      <c r="A69" s="624"/>
      <c r="B69" s="625"/>
      <c r="C69" s="625"/>
      <c r="D69" s="2580"/>
      <c r="E69" s="2378" t="s">
        <v>819</v>
      </c>
      <c r="F69" s="2379"/>
      <c r="G69" s="2380"/>
      <c r="H69" s="2384" t="str">
        <f>IF(A68="","",INDEX(DIFFERENTIATION_UNMERGE_AREA,MATCH(A68,DIFFERENTIATION_ID_DIFF,0)))</f>
        <v>Комсомольское</v>
      </c>
      <c r="I69" s="2384"/>
      <c r="J69" s="2384"/>
      <c r="K69" s="2384"/>
      <c r="L69" s="2384"/>
      <c r="M69" s="2384"/>
      <c r="N69" s="2384"/>
      <c r="O69" s="2384"/>
      <c r="P69" s="2384"/>
      <c r="Q69" s="2384"/>
      <c r="R69" s="2384"/>
      <c r="S69" s="720"/>
      <c r="T69" s="717"/>
      <c r="U69" s="626"/>
      <c r="V69" s="626"/>
      <c r="W69" s="627"/>
      <c r="X69" s="627"/>
      <c r="Y69" s="627"/>
      <c r="Z69" s="627"/>
      <c r="AA69" s="628"/>
      <c r="AB69" s="629"/>
      <c r="AC69" s="2376"/>
      <c r="AD69" s="630"/>
      <c r="AE69" s="631"/>
      <c r="AF69" s="631"/>
      <c r="AG69" s="632"/>
      <c r="AH69" s="633"/>
      <c r="AI69" s="626"/>
      <c r="AJ69" s="626"/>
      <c r="AK69" s="626"/>
      <c r="AL69" s="626"/>
      <c r="AM69" s="626"/>
      <c r="AN69" s="626"/>
      <c r="AO69" s="626"/>
      <c r="AP69" s="626"/>
      <c r="AQ69" s="626"/>
      <c r="AR69" s="626"/>
      <c r="AS69" s="626"/>
      <c r="AT69" s="626"/>
      <c r="AU69" s="626"/>
      <c r="AV69" s="626"/>
      <c r="AW69" s="626"/>
      <c r="AX69" s="626"/>
      <c r="AY69" s="626"/>
      <c r="AZ69" s="626"/>
      <c r="BA69" s="626"/>
      <c r="BB69" s="626"/>
      <c r="BC69" s="626"/>
      <c r="BD69" s="626"/>
      <c r="BE69" s="626"/>
      <c r="BF69" s="626"/>
      <c r="BG69" s="626"/>
      <c r="BH69" s="626"/>
      <c r="BI69" s="626"/>
      <c r="BJ69" s="626"/>
      <c r="BK69" s="626"/>
      <c r="BL69" s="626"/>
      <c r="BM69" s="626"/>
      <c r="BN69" s="626"/>
      <c r="BO69" s="626"/>
      <c r="BP69" s="626"/>
      <c r="BQ69" s="626"/>
      <c r="BR69" s="626"/>
      <c r="BS69" s="626"/>
      <c r="BT69" s="626"/>
      <c r="BU69" s="626"/>
      <c r="BV69" s="627"/>
      <c r="BW69" s="627"/>
      <c r="BX69" s="627"/>
      <c r="BY69" s="627"/>
      <c r="BZ69" s="627"/>
      <c r="CA69" s="627"/>
      <c r="CB69" s="627"/>
      <c r="CC69" s="627"/>
      <c r="CD69" s="627"/>
      <c r="CE69" s="627"/>
      <c r="CF69" s="1851"/>
    </row>
    <row customHeight="1" ht="15" hidden="1">
      <c r="A70" s="624"/>
      <c r="B70" s="625"/>
      <c r="C70" s="625"/>
      <c r="D70" s="2580"/>
      <c r="E70" s="2378" t="s">
        <v>820</v>
      </c>
      <c r="F70" s="2379"/>
      <c r="G70" s="2380"/>
      <c r="H70" s="2384" t="str">
        <f>IF(A68="","",INDEX(DIFFERENTIATION_UNMERGE_SYSTEM,MATCH(A68,DIFFERENTIATION_ID_DIFF,0)))</f>
        <v>без дифференциации</v>
      </c>
      <c r="I70" s="2384"/>
      <c r="J70" s="2384"/>
      <c r="K70" s="2384"/>
      <c r="L70" s="2384"/>
      <c r="M70" s="2384"/>
      <c r="N70" s="2384"/>
      <c r="O70" s="2384"/>
      <c r="P70" s="2384"/>
      <c r="Q70" s="2384"/>
      <c r="R70" s="2384"/>
      <c r="S70" s="720"/>
      <c r="T70" s="717"/>
      <c r="U70" s="626"/>
      <c r="V70" s="626"/>
      <c r="W70" s="627"/>
      <c r="X70" s="627"/>
      <c r="Y70" s="627"/>
      <c r="Z70" s="627"/>
      <c r="AA70" s="628"/>
      <c r="AB70" s="629"/>
      <c r="AC70" s="2376"/>
      <c r="AD70" s="630"/>
      <c r="AE70" s="631"/>
      <c r="AF70" s="631"/>
      <c r="AG70" s="632"/>
      <c r="AH70" s="633"/>
      <c r="AI70" s="626"/>
      <c r="AJ70" s="626"/>
      <c r="AK70" s="626"/>
      <c r="AL70" s="626"/>
      <c r="AM70" s="626"/>
      <c r="AN70" s="626"/>
      <c r="AO70" s="626"/>
      <c r="AP70" s="626"/>
      <c r="AQ70" s="626"/>
      <c r="AR70" s="626"/>
      <c r="AS70" s="626"/>
      <c r="AT70" s="626"/>
      <c r="AU70" s="626"/>
      <c r="AV70" s="626"/>
      <c r="AW70" s="626"/>
      <c r="AX70" s="626"/>
      <c r="AY70" s="626"/>
      <c r="AZ70" s="626"/>
      <c r="BA70" s="626"/>
      <c r="BB70" s="626"/>
      <c r="BC70" s="626"/>
      <c r="BD70" s="626"/>
      <c r="BE70" s="626"/>
      <c r="BF70" s="626"/>
      <c r="BG70" s="626"/>
      <c r="BH70" s="626"/>
      <c r="BI70" s="626"/>
      <c r="BJ70" s="626"/>
      <c r="BK70" s="626"/>
      <c r="BL70" s="626"/>
      <c r="BM70" s="626"/>
      <c r="BN70" s="626"/>
      <c r="BO70" s="626"/>
      <c r="BP70" s="626"/>
      <c r="BQ70" s="626"/>
      <c r="BR70" s="626"/>
      <c r="BS70" s="626"/>
      <c r="BT70" s="626"/>
      <c r="BU70" s="626"/>
      <c r="BV70" s="627"/>
      <c r="BW70" s="627"/>
      <c r="BX70" s="627"/>
      <c r="BY70" s="627"/>
      <c r="BZ70" s="627"/>
      <c r="CA70" s="627"/>
      <c r="CB70" s="627"/>
      <c r="CC70" s="627"/>
      <c r="CD70" s="627"/>
      <c r="CE70" s="627"/>
      <c r="CF70" s="1851"/>
    </row>
    <row customHeight="1" ht="24.75" hidden="1">
      <c r="A71" s="1807"/>
      <c r="B71" s="1161"/>
      <c r="C71" s="413"/>
      <c r="D71" s="2580"/>
      <c r="E71" s="2377" t="s">
        <v>865</v>
      </c>
      <c r="F71" s="2377"/>
      <c r="G71" s="2377"/>
      <c r="H71" s="2377"/>
      <c r="I71" s="2377"/>
      <c r="J71" s="2377"/>
      <c r="K71" s="2377"/>
      <c r="L71" s="2377"/>
      <c r="M71" s="2377"/>
      <c r="N71" s="2377"/>
      <c r="O71" s="2377"/>
      <c r="P71" s="2377"/>
      <c r="Q71" s="559">
        <f>SUMIF(T72:T73,"i",Q72:Q73)</f>
        <v>0</v>
      </c>
      <c r="R71" s="1018"/>
      <c r="S71" s="1799" t="s">
        <v>866</v>
      </c>
      <c r="T71" s="718" t="s">
        <v>867</v>
      </c>
      <c r="U71" s="2375">
        <v>1</v>
      </c>
      <c r="V71" s="2375" t="s">
        <v>830</v>
      </c>
      <c r="W71" s="1161"/>
      <c r="X71" s="1161"/>
      <c r="Y71" s="1161"/>
      <c r="Z71" s="1161"/>
      <c r="AA71" s="1637"/>
      <c r="AB71" s="1161"/>
      <c r="AC71" s="2376"/>
      <c r="AD71" s="630"/>
      <c r="AE71" s="1161"/>
      <c r="AF71" s="1161"/>
      <c r="AG71" s="1637"/>
      <c r="AH71" s="1637"/>
      <c r="AI71" s="1637"/>
      <c r="AJ71" s="1637"/>
      <c r="AK71" s="1637"/>
      <c r="AL71" s="1637"/>
      <c r="AM71" s="1637"/>
      <c r="AN71" s="1637"/>
      <c r="AO71" s="1637"/>
      <c r="AP71" s="1637"/>
      <c r="AQ71" s="1637"/>
      <c r="AR71" s="1637"/>
      <c r="AS71" s="1637"/>
      <c r="AT71" s="1637"/>
      <c r="AU71" s="1637"/>
      <c r="AV71" s="1637"/>
      <c r="AW71" s="1637"/>
      <c r="AX71" s="1637"/>
      <c r="AY71" s="1637"/>
      <c r="AZ71" s="1637"/>
      <c r="BA71" s="1637"/>
      <c r="BB71" s="1637"/>
      <c r="BC71" s="1637"/>
      <c r="BD71" s="1637"/>
      <c r="BE71" s="1637"/>
      <c r="BF71" s="1637"/>
      <c r="BG71" s="1637"/>
      <c r="BH71" s="1637"/>
      <c r="BI71" s="1637"/>
      <c r="BJ71" s="1637"/>
      <c r="BK71" s="1637"/>
      <c r="BL71" s="1637"/>
      <c r="BM71" s="1637"/>
      <c r="BN71" s="1637"/>
      <c r="BO71" s="1637"/>
      <c r="BP71" s="1637"/>
      <c r="BQ71" s="1637"/>
      <c r="BR71" s="1637"/>
      <c r="BS71" s="1637"/>
      <c r="BT71" s="1637"/>
      <c r="BU71" s="1637"/>
      <c r="BV71" s="1161"/>
      <c r="BW71" s="1161"/>
      <c r="BX71" s="1161"/>
      <c r="BY71" s="1161"/>
      <c r="BZ71" s="1161"/>
      <c r="CA71" s="1161"/>
      <c r="CB71" s="1161"/>
      <c r="CC71" s="1161"/>
      <c r="CD71" s="1161"/>
      <c r="CE71" s="1161"/>
      <c r="CF71" s="1851"/>
    </row>
    <row customHeight="1" ht="11.25" hidden="1">
      <c r="A72" s="1794"/>
      <c r="B72" s="1637"/>
      <c r="C72" s="1637"/>
      <c r="D72" s="2580"/>
      <c r="E72" s="636"/>
      <c r="F72" s="636">
        <v>0</v>
      </c>
      <c r="G72" s="636"/>
      <c r="H72" s="636"/>
      <c r="I72" s="636"/>
      <c r="J72" s="636"/>
      <c r="K72" s="636"/>
      <c r="L72" s="636"/>
      <c r="M72" s="636"/>
      <c r="N72" s="636"/>
      <c r="O72" s="636"/>
      <c r="P72" s="636"/>
      <c r="Q72" s="636"/>
      <c r="R72" s="636"/>
      <c r="S72" s="637"/>
      <c r="T72" s="719"/>
      <c r="U72" s="2375"/>
      <c r="V72" s="2375"/>
      <c r="W72" s="1637"/>
      <c r="X72" s="1637"/>
      <c r="Y72" s="1637"/>
      <c r="Z72" s="1637"/>
      <c r="AA72" s="1637"/>
      <c r="AB72" s="1161"/>
      <c r="AC72" s="2376"/>
      <c r="AD72" s="630"/>
      <c r="AE72" s="1161"/>
      <c r="AF72" s="1161"/>
      <c r="AG72" s="1637"/>
      <c r="AH72" s="1637"/>
      <c r="AI72" s="1637"/>
      <c r="AJ72" s="1637"/>
      <c r="AK72" s="1637"/>
      <c r="AL72" s="1637"/>
      <c r="AM72" s="1637"/>
      <c r="AN72" s="1637"/>
      <c r="AO72" s="1637"/>
      <c r="AP72" s="1637"/>
      <c r="AQ72" s="1637"/>
      <c r="AR72" s="1637"/>
      <c r="AS72" s="1637"/>
      <c r="AT72" s="1637"/>
      <c r="AU72" s="1637"/>
      <c r="AV72" s="1637"/>
      <c r="AW72" s="1637"/>
      <c r="AX72" s="1637"/>
      <c r="AY72" s="1637"/>
      <c r="AZ72" s="1637"/>
      <c r="BA72" s="1637"/>
      <c r="BB72" s="1637"/>
      <c r="BC72" s="1637"/>
      <c r="BD72" s="1637"/>
      <c r="BE72" s="1637"/>
      <c r="BF72" s="1637"/>
      <c r="BG72" s="1637"/>
      <c r="BH72" s="1637"/>
      <c r="BI72" s="1637"/>
      <c r="BJ72" s="1637"/>
      <c r="BK72" s="1637"/>
      <c r="BL72" s="1637"/>
      <c r="BM72" s="1637"/>
      <c r="BN72" s="1637"/>
      <c r="BO72" s="1637"/>
      <c r="BP72" s="1637"/>
      <c r="BQ72" s="1637"/>
      <c r="BR72" s="1637"/>
      <c r="BS72" s="1637"/>
      <c r="BT72" s="1637"/>
      <c r="BU72" s="1637"/>
      <c r="BV72" s="1637"/>
      <c r="BW72" s="1637"/>
      <c r="BX72" s="1637"/>
      <c r="BY72" s="1637"/>
      <c r="BZ72" s="1637"/>
      <c r="CA72" s="1637"/>
      <c r="CB72" s="1637"/>
      <c r="CC72" s="1637"/>
      <c r="CD72" s="1637"/>
      <c r="CE72" s="1637"/>
      <c r="CF72" s="1851"/>
    </row>
    <row customHeight="1" ht="11.25" hidden="1">
      <c r="A73" s="1807"/>
      <c r="B73" s="1161"/>
      <c r="C73" s="413"/>
      <c r="D73" s="2580"/>
      <c r="E73" s="650" t="s">
        <v>22</v>
      </c>
      <c r="F73" s="1169" t="s">
        <v>22</v>
      </c>
      <c r="G73" s="1169" t="s">
        <v>870</v>
      </c>
      <c r="H73" s="652" t="s">
        <v>22</v>
      </c>
      <c r="I73" s="652"/>
      <c r="J73" s="652"/>
      <c r="K73" s="652"/>
      <c r="L73" s="652"/>
      <c r="M73" s="652"/>
      <c r="N73" s="652"/>
      <c r="O73" s="652"/>
      <c r="P73" s="652"/>
      <c r="Q73" s="652"/>
      <c r="R73" s="653"/>
      <c r="S73" s="654"/>
      <c r="T73" s="719"/>
      <c r="U73" s="2375"/>
      <c r="V73" s="2375"/>
      <c r="W73" s="1161"/>
      <c r="X73" s="1161"/>
      <c r="Y73" s="1161"/>
      <c r="Z73" s="1161"/>
      <c r="AA73" s="1637"/>
      <c r="AB73" s="1161"/>
      <c r="AC73" s="2376"/>
      <c r="AD73" s="630"/>
      <c r="AE73" s="1161"/>
      <c r="AF73" s="1161"/>
      <c r="AG73" s="1637"/>
      <c r="AH73" s="1637"/>
      <c r="AI73" s="1637"/>
      <c r="AJ73" s="1637"/>
      <c r="AK73" s="1637"/>
      <c r="AL73" s="1637"/>
      <c r="AM73" s="1637"/>
      <c r="AN73" s="1637"/>
      <c r="AO73" s="1637"/>
      <c r="AP73" s="1637"/>
      <c r="AQ73" s="1637"/>
      <c r="AR73" s="1637"/>
      <c r="AS73" s="1637"/>
      <c r="AT73" s="1637"/>
      <c r="AU73" s="1637"/>
      <c r="AV73" s="1637"/>
      <c r="AW73" s="1637"/>
      <c r="AX73" s="1637"/>
      <c r="AY73" s="1637"/>
      <c r="AZ73" s="1637"/>
      <c r="BA73" s="1637"/>
      <c r="BB73" s="1637"/>
      <c r="BC73" s="1637"/>
      <c r="BD73" s="1637"/>
      <c r="BE73" s="1637"/>
      <c r="BF73" s="1637"/>
      <c r="BG73" s="1637"/>
      <c r="BH73" s="1637"/>
      <c r="BI73" s="1637"/>
      <c r="BJ73" s="1637"/>
      <c r="BK73" s="1637"/>
      <c r="BL73" s="1637"/>
      <c r="BM73" s="1637"/>
      <c r="BN73" s="1637"/>
      <c r="BO73" s="1637"/>
      <c r="BP73" s="1637"/>
      <c r="BQ73" s="1637"/>
      <c r="BR73" s="1637"/>
      <c r="BS73" s="1637"/>
      <c r="BT73" s="1637"/>
      <c r="BU73" s="1637"/>
      <c r="BV73" s="1161"/>
      <c r="BW73" s="1161"/>
      <c r="BX73" s="1161"/>
      <c r="BY73" s="1161"/>
      <c r="BZ73" s="1161"/>
      <c r="CA73" s="1161"/>
      <c r="CB73" s="1161"/>
      <c r="CC73" s="1161"/>
      <c r="CD73" s="1161"/>
      <c r="CE73" s="1161"/>
      <c r="CF73" s="1851"/>
    </row>
    <row customHeight="1" ht="24.75" hidden="1">
      <c r="A74" s="1807"/>
      <c r="B74" s="1161"/>
      <c r="C74" s="413"/>
      <c r="D74" s="2580"/>
      <c r="E74" s="2377" t="s">
        <v>868</v>
      </c>
      <c r="F74" s="2377"/>
      <c r="G74" s="2377"/>
      <c r="H74" s="2377"/>
      <c r="I74" s="2377"/>
      <c r="J74" s="2377"/>
      <c r="K74" s="2377"/>
      <c r="L74" s="2377"/>
      <c r="M74" s="2377"/>
      <c r="N74" s="2377"/>
      <c r="O74" s="2377"/>
      <c r="P74" s="2377"/>
      <c r="Q74" s="559">
        <f>SUMIF(T75:T76,"i",Q75:Q76)</f>
        <v>0</v>
      </c>
      <c r="R74" s="1018"/>
      <c r="S74" s="1799" t="s">
        <v>869</v>
      </c>
      <c r="T74" s="718" t="s">
        <v>867</v>
      </c>
      <c r="U74" s="2375">
        <v>1</v>
      </c>
      <c r="V74" s="2375" t="s">
        <v>830</v>
      </c>
      <c r="W74" s="1161"/>
      <c r="X74" s="1161"/>
      <c r="Y74" s="1161"/>
      <c r="Z74" s="1161"/>
      <c r="AA74" s="1637"/>
      <c r="AB74" s="1161"/>
      <c r="AC74" s="1797"/>
      <c r="AD74" s="630"/>
      <c r="AE74" s="1161"/>
      <c r="AF74" s="1161"/>
      <c r="AG74" s="1637"/>
      <c r="AH74" s="1637"/>
      <c r="AI74" s="1637"/>
      <c r="AJ74" s="1637"/>
      <c r="AK74" s="1637"/>
      <c r="AL74" s="1637"/>
      <c r="AM74" s="1637"/>
      <c r="AN74" s="1637"/>
      <c r="AO74" s="1637"/>
      <c r="AP74" s="1637"/>
      <c r="AQ74" s="1637"/>
      <c r="AR74" s="1637"/>
      <c r="AS74" s="1637"/>
      <c r="AT74" s="1637"/>
      <c r="AU74" s="1637"/>
      <c r="AV74" s="1637"/>
      <c r="AW74" s="1637"/>
      <c r="AX74" s="1637"/>
      <c r="AY74" s="1637"/>
      <c r="AZ74" s="1637"/>
      <c r="BA74" s="1637"/>
      <c r="BB74" s="1637"/>
      <c r="BC74" s="1637"/>
      <c r="BD74" s="1637"/>
      <c r="BE74" s="1637"/>
      <c r="BF74" s="1637"/>
      <c r="BG74" s="1637"/>
      <c r="BH74" s="1637"/>
      <c r="BI74" s="1637"/>
      <c r="BJ74" s="1637"/>
      <c r="BK74" s="1637"/>
      <c r="BL74" s="1637"/>
      <c r="BM74" s="1637"/>
      <c r="BN74" s="1637"/>
      <c r="BO74" s="1637"/>
      <c r="BP74" s="1637"/>
      <c r="BQ74" s="1637"/>
      <c r="BR74" s="1637"/>
      <c r="BS74" s="1637"/>
      <c r="BT74" s="1637"/>
      <c r="BU74" s="1637"/>
      <c r="BV74" s="1161"/>
      <c r="BW74" s="1161"/>
      <c r="BX74" s="1161"/>
      <c r="BY74" s="1161"/>
      <c r="BZ74" s="1161"/>
      <c r="CA74" s="1161"/>
      <c r="CB74" s="1161"/>
      <c r="CC74" s="1161"/>
      <c r="CD74" s="1161"/>
      <c r="CE74" s="1161"/>
      <c r="CF74" s="1851"/>
    </row>
    <row customHeight="1" ht="11.25" hidden="1">
      <c r="A75" s="1794"/>
      <c r="B75" s="1637"/>
      <c r="C75" s="1637"/>
      <c r="D75" s="2580"/>
      <c r="E75" s="636"/>
      <c r="F75" s="636">
        <v>0</v>
      </c>
      <c r="G75" s="636"/>
      <c r="H75" s="636"/>
      <c r="I75" s="636"/>
      <c r="J75" s="636"/>
      <c r="K75" s="636"/>
      <c r="L75" s="636"/>
      <c r="M75" s="636"/>
      <c r="N75" s="636"/>
      <c r="O75" s="636"/>
      <c r="P75" s="636"/>
      <c r="Q75" s="636"/>
      <c r="R75" s="636"/>
      <c r="S75" s="637"/>
      <c r="T75" s="719"/>
      <c r="U75" s="2375"/>
      <c r="V75" s="2375"/>
      <c r="W75" s="1637"/>
      <c r="X75" s="1637"/>
      <c r="Y75" s="1637"/>
      <c r="Z75" s="1637"/>
      <c r="AA75" s="1637"/>
      <c r="AB75" s="1161"/>
      <c r="AC75" s="1797"/>
      <c r="AD75" s="630"/>
      <c r="AE75" s="1161"/>
      <c r="AF75" s="1161"/>
      <c r="AG75" s="1637"/>
      <c r="AH75" s="1637"/>
      <c r="AI75" s="1637"/>
      <c r="AJ75" s="1637"/>
      <c r="AK75" s="1637"/>
      <c r="AL75" s="1637"/>
      <c r="AM75" s="1637"/>
      <c r="AN75" s="1637"/>
      <c r="AO75" s="1637"/>
      <c r="AP75" s="1637"/>
      <c r="AQ75" s="1637"/>
      <c r="AR75" s="1637"/>
      <c r="AS75" s="1637"/>
      <c r="AT75" s="1637"/>
      <c r="AU75" s="1637"/>
      <c r="AV75" s="1637"/>
      <c r="AW75" s="1637"/>
      <c r="AX75" s="1637"/>
      <c r="AY75" s="1637"/>
      <c r="AZ75" s="1637"/>
      <c r="BA75" s="1637"/>
      <c r="BB75" s="1637"/>
      <c r="BC75" s="1637"/>
      <c r="BD75" s="1637"/>
      <c r="BE75" s="1637"/>
      <c r="BF75" s="1637"/>
      <c r="BG75" s="1637"/>
      <c r="BH75" s="1637"/>
      <c r="BI75" s="1637"/>
      <c r="BJ75" s="1637"/>
      <c r="BK75" s="1637"/>
      <c r="BL75" s="1637"/>
      <c r="BM75" s="1637"/>
      <c r="BN75" s="1637"/>
      <c r="BO75" s="1637"/>
      <c r="BP75" s="1637"/>
      <c r="BQ75" s="1637"/>
      <c r="BR75" s="1637"/>
      <c r="BS75" s="1637"/>
      <c r="BT75" s="1637"/>
      <c r="BU75" s="1637"/>
      <c r="BV75" s="1637"/>
      <c r="BW75" s="1637"/>
      <c r="BX75" s="1637"/>
      <c r="BY75" s="1637"/>
      <c r="BZ75" s="1637"/>
      <c r="CA75" s="1637"/>
      <c r="CB75" s="1637"/>
      <c r="CC75" s="1637"/>
      <c r="CD75" s="1637"/>
      <c r="CE75" s="1637"/>
      <c r="CF75" s="1851"/>
    </row>
    <row customHeight="1" ht="11.25" hidden="1">
      <c r="A76" s="1807"/>
      <c r="B76" s="1161"/>
      <c r="C76" s="413"/>
      <c r="D76" s="2581"/>
      <c r="E76" s="650" t="s">
        <v>22</v>
      </c>
      <c r="F76" s="1169" t="s">
        <v>22</v>
      </c>
      <c r="G76" s="1169" t="s">
        <v>870</v>
      </c>
      <c r="H76" s="652" t="s">
        <v>22</v>
      </c>
      <c r="I76" s="652"/>
      <c r="J76" s="652"/>
      <c r="K76" s="652"/>
      <c r="L76" s="652"/>
      <c r="M76" s="652"/>
      <c r="N76" s="652"/>
      <c r="O76" s="652"/>
      <c r="P76" s="652"/>
      <c r="Q76" s="652"/>
      <c r="R76" s="653"/>
      <c r="S76" s="654"/>
      <c r="T76" s="719"/>
      <c r="U76" s="2375"/>
      <c r="V76" s="2375"/>
      <c r="W76" s="1161"/>
      <c r="X76" s="1161"/>
      <c r="Y76" s="1161"/>
      <c r="Z76" s="1161"/>
      <c r="AA76" s="1637"/>
      <c r="AB76" s="1161"/>
      <c r="AC76" s="1797"/>
      <c r="AD76" s="630"/>
      <c r="AE76" s="1161"/>
      <c r="AF76" s="1161"/>
      <c r="AG76" s="1637"/>
      <c r="AH76" s="1637"/>
      <c r="AI76" s="1637"/>
      <c r="AJ76" s="1637"/>
      <c r="AK76" s="1637"/>
      <c r="AL76" s="1637"/>
      <c r="AM76" s="1637"/>
      <c r="AN76" s="1637"/>
      <c r="AO76" s="1637"/>
      <c r="AP76" s="1637"/>
      <c r="AQ76" s="1637"/>
      <c r="AR76" s="1637"/>
      <c r="AS76" s="1637"/>
      <c r="AT76" s="1637"/>
      <c r="AU76" s="1637"/>
      <c r="AV76" s="1637"/>
      <c r="AW76" s="1637"/>
      <c r="AX76" s="1637"/>
      <c r="AY76" s="1637"/>
      <c r="AZ76" s="1637"/>
      <c r="BA76" s="1637"/>
      <c r="BB76" s="1637"/>
      <c r="BC76" s="1637"/>
      <c r="BD76" s="1637"/>
      <c r="BE76" s="1637"/>
      <c r="BF76" s="1637"/>
      <c r="BG76" s="1637"/>
      <c r="BH76" s="1637"/>
      <c r="BI76" s="1637"/>
      <c r="BJ76" s="1637"/>
      <c r="BK76" s="1637"/>
      <c r="BL76" s="1637"/>
      <c r="BM76" s="1637"/>
      <c r="BN76" s="1637"/>
      <c r="BO76" s="1637"/>
      <c r="BP76" s="1637"/>
      <c r="BQ76" s="1637"/>
      <c r="BR76" s="1637"/>
      <c r="BS76" s="1637"/>
      <c r="BT76" s="1637"/>
      <c r="BU76" s="1637"/>
      <c r="BV76" s="1161"/>
      <c r="BW76" s="1161"/>
      <c r="BX76" s="1161"/>
      <c r="BY76" s="1161"/>
      <c r="BZ76" s="1161"/>
      <c r="CA76" s="1161"/>
      <c r="CB76" s="1161"/>
      <c r="CC76" s="1161"/>
      <c r="CD76" s="1161"/>
      <c r="CE76" s="1161"/>
      <c r="CF76" s="1851"/>
    </row>
    <row customHeight="1" ht="15" hidden="1">
      <c r="A77" s="624" t="s">
        <v>343</v>
      </c>
      <c r="B77" s="625"/>
      <c r="C77" s="625" t="s">
        <v>22</v>
      </c>
      <c r="D77" s="2579" t="s">
        <v>875</v>
      </c>
      <c r="E77" s="2378" t="s">
        <v>324</v>
      </c>
      <c r="F77" s="2379"/>
      <c r="G77" s="2380"/>
      <c r="H77" s="2384" t="str">
        <f>IF(A77="","",INDEX(DIFFERENTIATION_UNMERGE_VD,MATCH(A77,DIFFERENTIATION_ID_DIFF,0)))</f>
        <v>Водоотведение; Транспортировка; Подключение (технологическое присоединение) к централизованной системе водоотведения</v>
      </c>
      <c r="I77" s="2384"/>
      <c r="J77" s="2384"/>
      <c r="K77" s="2384"/>
      <c r="L77" s="2384"/>
      <c r="M77" s="2384"/>
      <c r="N77" s="2384"/>
      <c r="O77" s="2384"/>
      <c r="P77" s="2384"/>
      <c r="Q77" s="2384"/>
      <c r="R77" s="2384"/>
      <c r="S77" s="720"/>
      <c r="T77" s="717"/>
      <c r="U77" s="626"/>
      <c r="V77" s="626"/>
      <c r="W77" s="627"/>
      <c r="X77" s="627"/>
      <c r="Y77" s="627"/>
      <c r="Z77" s="627"/>
      <c r="AA77" s="628"/>
      <c r="AB77" s="629"/>
      <c r="AC77" s="2376"/>
      <c r="AD77" s="630"/>
      <c r="AE77" s="631" t="s">
        <v>22</v>
      </c>
      <c r="AF77" s="631"/>
      <c r="AG77" s="632" t="s">
        <v>864</v>
      </c>
      <c r="AH77" s="633">
        <v>3</v>
      </c>
      <c r="AI77" s="626"/>
      <c r="AJ77" s="626"/>
      <c r="AK77" s="626"/>
      <c r="AL77" s="626"/>
      <c r="AM77" s="626"/>
      <c r="AN77" s="626"/>
      <c r="AO77" s="626"/>
      <c r="AP77" s="626"/>
      <c r="AQ77" s="626"/>
      <c r="AR77" s="626"/>
      <c r="AS77" s="626"/>
      <c r="AT77" s="626"/>
      <c r="AU77" s="626"/>
      <c r="AV77" s="626"/>
      <c r="AW77" s="626"/>
      <c r="AX77" s="626"/>
      <c r="AY77" s="626"/>
      <c r="AZ77" s="626"/>
      <c r="BA77" s="626"/>
      <c r="BB77" s="626"/>
      <c r="BC77" s="626"/>
      <c r="BD77" s="626"/>
      <c r="BE77" s="626"/>
      <c r="BF77" s="626"/>
      <c r="BG77" s="626"/>
      <c r="BH77" s="626"/>
      <c r="BI77" s="626"/>
      <c r="BJ77" s="626"/>
      <c r="BK77" s="626"/>
      <c r="BL77" s="626"/>
      <c r="BM77" s="626"/>
      <c r="BN77" s="626"/>
      <c r="BO77" s="626"/>
      <c r="BP77" s="626"/>
      <c r="BQ77" s="626"/>
      <c r="BR77" s="626"/>
      <c r="BS77" s="626"/>
      <c r="BT77" s="626"/>
      <c r="BU77" s="626"/>
      <c r="BV77" s="627"/>
      <c r="BW77" s="627"/>
      <c r="BX77" s="627"/>
      <c r="BY77" s="627"/>
      <c r="BZ77" s="627"/>
      <c r="CA77" s="627"/>
      <c r="CB77" s="627"/>
      <c r="CC77" s="627"/>
      <c r="CD77" s="627"/>
      <c r="CE77" s="627"/>
      <c r="CF77" s="1851"/>
    </row>
    <row customHeight="1" ht="15" hidden="1">
      <c r="A78" s="624"/>
      <c r="B78" s="625"/>
      <c r="C78" s="625"/>
      <c r="D78" s="2580"/>
      <c r="E78" s="2378" t="s">
        <v>819</v>
      </c>
      <c r="F78" s="2379"/>
      <c r="G78" s="2380"/>
      <c r="H78" s="2384" t="str">
        <f>IF(A77="","",INDEX(DIFFERENTIATION_UNMERGE_AREA,MATCH(A77,DIFFERENTIATION_ID_DIFF,0)))</f>
        <v>Краснооктябрьское</v>
      </c>
      <c r="I78" s="2384"/>
      <c r="J78" s="2384"/>
      <c r="K78" s="2384"/>
      <c r="L78" s="2384"/>
      <c r="M78" s="2384"/>
      <c r="N78" s="2384"/>
      <c r="O78" s="2384"/>
      <c r="P78" s="2384"/>
      <c r="Q78" s="2384"/>
      <c r="R78" s="2384"/>
      <c r="S78" s="720"/>
      <c r="T78" s="717"/>
      <c r="U78" s="626"/>
      <c r="V78" s="626"/>
      <c r="W78" s="627"/>
      <c r="X78" s="627"/>
      <c r="Y78" s="627"/>
      <c r="Z78" s="627"/>
      <c r="AA78" s="628"/>
      <c r="AB78" s="629"/>
      <c r="AC78" s="2376"/>
      <c r="AD78" s="630"/>
      <c r="AE78" s="631"/>
      <c r="AF78" s="631"/>
      <c r="AG78" s="632"/>
      <c r="AH78" s="633"/>
      <c r="AI78" s="626"/>
      <c r="AJ78" s="626"/>
      <c r="AK78" s="626"/>
      <c r="AL78" s="626"/>
      <c r="AM78" s="626"/>
      <c r="AN78" s="626"/>
      <c r="AO78" s="626"/>
      <c r="AP78" s="626"/>
      <c r="AQ78" s="626"/>
      <c r="AR78" s="626"/>
      <c r="AS78" s="626"/>
      <c r="AT78" s="626"/>
      <c r="AU78" s="626"/>
      <c r="AV78" s="626"/>
      <c r="AW78" s="626"/>
      <c r="AX78" s="626"/>
      <c r="AY78" s="626"/>
      <c r="AZ78" s="626"/>
      <c r="BA78" s="626"/>
      <c r="BB78" s="626"/>
      <c r="BC78" s="626"/>
      <c r="BD78" s="626"/>
      <c r="BE78" s="626"/>
      <c r="BF78" s="626"/>
      <c r="BG78" s="626"/>
      <c r="BH78" s="626"/>
      <c r="BI78" s="626"/>
      <c r="BJ78" s="626"/>
      <c r="BK78" s="626"/>
      <c r="BL78" s="626"/>
      <c r="BM78" s="626"/>
      <c r="BN78" s="626"/>
      <c r="BO78" s="626"/>
      <c r="BP78" s="626"/>
      <c r="BQ78" s="626"/>
      <c r="BR78" s="626"/>
      <c r="BS78" s="626"/>
      <c r="BT78" s="626"/>
      <c r="BU78" s="626"/>
      <c r="BV78" s="627"/>
      <c r="BW78" s="627"/>
      <c r="BX78" s="627"/>
      <c r="BY78" s="627"/>
      <c r="BZ78" s="627"/>
      <c r="CA78" s="627"/>
      <c r="CB78" s="627"/>
      <c r="CC78" s="627"/>
      <c r="CD78" s="627"/>
      <c r="CE78" s="627"/>
      <c r="CF78" s="1851"/>
    </row>
    <row customHeight="1" ht="15" hidden="1">
      <c r="A79" s="624"/>
      <c r="B79" s="625"/>
      <c r="C79" s="625"/>
      <c r="D79" s="2580"/>
      <c r="E79" s="2378" t="s">
        <v>820</v>
      </c>
      <c r="F79" s="2379"/>
      <c r="G79" s="2380"/>
      <c r="H79" s="2384" t="str">
        <f>IF(A77="","",INDEX(DIFFERENTIATION_UNMERGE_SYSTEM,MATCH(A77,DIFFERENTIATION_ID_DIFF,0)))</f>
        <v>без дифференциации</v>
      </c>
      <c r="I79" s="2384"/>
      <c r="J79" s="2384"/>
      <c r="K79" s="2384"/>
      <c r="L79" s="2384"/>
      <c r="M79" s="2384"/>
      <c r="N79" s="2384"/>
      <c r="O79" s="2384"/>
      <c r="P79" s="2384"/>
      <c r="Q79" s="2384"/>
      <c r="R79" s="2384"/>
      <c r="S79" s="720"/>
      <c r="T79" s="717"/>
      <c r="U79" s="626"/>
      <c r="V79" s="626"/>
      <c r="W79" s="627"/>
      <c r="X79" s="627"/>
      <c r="Y79" s="627"/>
      <c r="Z79" s="627"/>
      <c r="AA79" s="628"/>
      <c r="AB79" s="629"/>
      <c r="AC79" s="2376"/>
      <c r="AD79" s="630"/>
      <c r="AE79" s="631"/>
      <c r="AF79" s="631"/>
      <c r="AG79" s="632"/>
      <c r="AH79" s="633"/>
      <c r="AI79" s="626"/>
      <c r="AJ79" s="626"/>
      <c r="AK79" s="626"/>
      <c r="AL79" s="626"/>
      <c r="AM79" s="626"/>
      <c r="AN79" s="626"/>
      <c r="AO79" s="626"/>
      <c r="AP79" s="626"/>
      <c r="AQ79" s="626"/>
      <c r="AR79" s="626"/>
      <c r="AS79" s="626"/>
      <c r="AT79" s="626"/>
      <c r="AU79" s="626"/>
      <c r="AV79" s="626"/>
      <c r="AW79" s="626"/>
      <c r="AX79" s="626"/>
      <c r="AY79" s="626"/>
      <c r="AZ79" s="626"/>
      <c r="BA79" s="626"/>
      <c r="BB79" s="626"/>
      <c r="BC79" s="626"/>
      <c r="BD79" s="626"/>
      <c r="BE79" s="626"/>
      <c r="BF79" s="626"/>
      <c r="BG79" s="626"/>
      <c r="BH79" s="626"/>
      <c r="BI79" s="626"/>
      <c r="BJ79" s="626"/>
      <c r="BK79" s="626"/>
      <c r="BL79" s="626"/>
      <c r="BM79" s="626"/>
      <c r="BN79" s="626"/>
      <c r="BO79" s="626"/>
      <c r="BP79" s="626"/>
      <c r="BQ79" s="626"/>
      <c r="BR79" s="626"/>
      <c r="BS79" s="626"/>
      <c r="BT79" s="626"/>
      <c r="BU79" s="626"/>
      <c r="BV79" s="627"/>
      <c r="BW79" s="627"/>
      <c r="BX79" s="627"/>
      <c r="BY79" s="627"/>
      <c r="BZ79" s="627"/>
      <c r="CA79" s="627"/>
      <c r="CB79" s="627"/>
      <c r="CC79" s="627"/>
      <c r="CD79" s="627"/>
      <c r="CE79" s="627"/>
      <c r="CF79" s="1851"/>
    </row>
    <row customHeight="1" ht="24.75" hidden="1">
      <c r="A80" s="1807"/>
      <c r="B80" s="1161"/>
      <c r="C80" s="413"/>
      <c r="D80" s="2580"/>
      <c r="E80" s="2377" t="s">
        <v>865</v>
      </c>
      <c r="F80" s="2377"/>
      <c r="G80" s="2377"/>
      <c r="H80" s="2377"/>
      <c r="I80" s="2377"/>
      <c r="J80" s="2377"/>
      <c r="K80" s="2377"/>
      <c r="L80" s="2377"/>
      <c r="M80" s="2377"/>
      <c r="N80" s="2377"/>
      <c r="O80" s="2377"/>
      <c r="P80" s="2377"/>
      <c r="Q80" s="559">
        <f>SUMIF(T81:T82,"i",Q81:Q82)</f>
        <v>0</v>
      </c>
      <c r="R80" s="1018"/>
      <c r="S80" s="1799" t="s">
        <v>866</v>
      </c>
      <c r="T80" s="718" t="s">
        <v>867</v>
      </c>
      <c r="U80" s="2375">
        <v>1</v>
      </c>
      <c r="V80" s="2375" t="s">
        <v>830</v>
      </c>
      <c r="W80" s="1161"/>
      <c r="X80" s="1161"/>
      <c r="Y80" s="1161"/>
      <c r="Z80" s="1161"/>
      <c r="AA80" s="1637"/>
      <c r="AB80" s="1161"/>
      <c r="AC80" s="2376"/>
      <c r="AD80" s="630"/>
      <c r="AE80" s="1161"/>
      <c r="AF80" s="1161"/>
      <c r="AG80" s="1637"/>
      <c r="AH80" s="1637"/>
      <c r="AI80" s="1637"/>
      <c r="AJ80" s="1637"/>
      <c r="AK80" s="1637"/>
      <c r="AL80" s="1637"/>
      <c r="AM80" s="1637"/>
      <c r="AN80" s="1637"/>
      <c r="AO80" s="1637"/>
      <c r="AP80" s="1637"/>
      <c r="AQ80" s="1637"/>
      <c r="AR80" s="1637"/>
      <c r="AS80" s="1637"/>
      <c r="AT80" s="1637"/>
      <c r="AU80" s="1637"/>
      <c r="AV80" s="1637"/>
      <c r="AW80" s="1637"/>
      <c r="AX80" s="1637"/>
      <c r="AY80" s="1637"/>
      <c r="AZ80" s="1637"/>
      <c r="BA80" s="1637"/>
      <c r="BB80" s="1637"/>
      <c r="BC80" s="1637"/>
      <c r="BD80" s="1637"/>
      <c r="BE80" s="1637"/>
      <c r="BF80" s="1637"/>
      <c r="BG80" s="1637"/>
      <c r="BH80" s="1637"/>
      <c r="BI80" s="1637"/>
      <c r="BJ80" s="1637"/>
      <c r="BK80" s="1637"/>
      <c r="BL80" s="1637"/>
      <c r="BM80" s="1637"/>
      <c r="BN80" s="1637"/>
      <c r="BO80" s="1637"/>
      <c r="BP80" s="1637"/>
      <c r="BQ80" s="1637"/>
      <c r="BR80" s="1637"/>
      <c r="BS80" s="1637"/>
      <c r="BT80" s="1637"/>
      <c r="BU80" s="1637"/>
      <c r="BV80" s="1161"/>
      <c r="BW80" s="1161"/>
      <c r="BX80" s="1161"/>
      <c r="BY80" s="1161"/>
      <c r="BZ80" s="1161"/>
      <c r="CA80" s="1161"/>
      <c r="CB80" s="1161"/>
      <c r="CC80" s="1161"/>
      <c r="CD80" s="1161"/>
      <c r="CE80" s="1161"/>
      <c r="CF80" s="1851"/>
    </row>
    <row customHeight="1" ht="11.25" hidden="1">
      <c r="A81" s="1794"/>
      <c r="B81" s="1637"/>
      <c r="C81" s="1637"/>
      <c r="D81" s="2580"/>
      <c r="E81" s="636"/>
      <c r="F81" s="636">
        <v>0</v>
      </c>
      <c r="G81" s="636"/>
      <c r="H81" s="636"/>
      <c r="I81" s="636"/>
      <c r="J81" s="636"/>
      <c r="K81" s="636"/>
      <c r="L81" s="636"/>
      <c r="M81" s="636"/>
      <c r="N81" s="636"/>
      <c r="O81" s="636"/>
      <c r="P81" s="636"/>
      <c r="Q81" s="636"/>
      <c r="R81" s="636"/>
      <c r="S81" s="637"/>
      <c r="T81" s="719"/>
      <c r="U81" s="2375"/>
      <c r="V81" s="2375"/>
      <c r="W81" s="1637"/>
      <c r="X81" s="1637"/>
      <c r="Y81" s="1637"/>
      <c r="Z81" s="1637"/>
      <c r="AA81" s="1637"/>
      <c r="AB81" s="1161"/>
      <c r="AC81" s="2376"/>
      <c r="AD81" s="630"/>
      <c r="AE81" s="1161"/>
      <c r="AF81" s="1161"/>
      <c r="AG81" s="1637"/>
      <c r="AH81" s="1637"/>
      <c r="AI81" s="1637"/>
      <c r="AJ81" s="1637"/>
      <c r="AK81" s="1637"/>
      <c r="AL81" s="1637"/>
      <c r="AM81" s="1637"/>
      <c r="AN81" s="1637"/>
      <c r="AO81" s="1637"/>
      <c r="AP81" s="1637"/>
      <c r="AQ81" s="1637"/>
      <c r="AR81" s="1637"/>
      <c r="AS81" s="1637"/>
      <c r="AT81" s="1637"/>
      <c r="AU81" s="1637"/>
      <c r="AV81" s="1637"/>
      <c r="AW81" s="1637"/>
      <c r="AX81" s="1637"/>
      <c r="AY81" s="1637"/>
      <c r="AZ81" s="1637"/>
      <c r="BA81" s="1637"/>
      <c r="BB81" s="1637"/>
      <c r="BC81" s="1637"/>
      <c r="BD81" s="1637"/>
      <c r="BE81" s="1637"/>
      <c r="BF81" s="1637"/>
      <c r="BG81" s="1637"/>
      <c r="BH81" s="1637"/>
      <c r="BI81" s="1637"/>
      <c r="BJ81" s="1637"/>
      <c r="BK81" s="1637"/>
      <c r="BL81" s="1637"/>
      <c r="BM81" s="1637"/>
      <c r="BN81" s="1637"/>
      <c r="BO81" s="1637"/>
      <c r="BP81" s="1637"/>
      <c r="BQ81" s="1637"/>
      <c r="BR81" s="1637"/>
      <c r="BS81" s="1637"/>
      <c r="BT81" s="1637"/>
      <c r="BU81" s="1637"/>
      <c r="BV81" s="1637"/>
      <c r="BW81" s="1637"/>
      <c r="BX81" s="1637"/>
      <c r="BY81" s="1637"/>
      <c r="BZ81" s="1637"/>
      <c r="CA81" s="1637"/>
      <c r="CB81" s="1637"/>
      <c r="CC81" s="1637"/>
      <c r="CD81" s="1637"/>
      <c r="CE81" s="1637"/>
      <c r="CF81" s="1851"/>
    </row>
    <row customHeight="1" ht="11.25" hidden="1">
      <c r="A82" s="1807"/>
      <c r="B82" s="1161"/>
      <c r="C82" s="413"/>
      <c r="D82" s="2580"/>
      <c r="E82" s="650" t="s">
        <v>22</v>
      </c>
      <c r="F82" s="1169" t="s">
        <v>22</v>
      </c>
      <c r="G82" s="1169" t="s">
        <v>870</v>
      </c>
      <c r="H82" s="652" t="s">
        <v>22</v>
      </c>
      <c r="I82" s="652"/>
      <c r="J82" s="652"/>
      <c r="K82" s="652"/>
      <c r="L82" s="652"/>
      <c r="M82" s="652"/>
      <c r="N82" s="652"/>
      <c r="O82" s="652"/>
      <c r="P82" s="652"/>
      <c r="Q82" s="652"/>
      <c r="R82" s="653"/>
      <c r="S82" s="654"/>
      <c r="T82" s="719"/>
      <c r="U82" s="2375"/>
      <c r="V82" s="2375"/>
      <c r="W82" s="1161"/>
      <c r="X82" s="1161"/>
      <c r="Y82" s="1161"/>
      <c r="Z82" s="1161"/>
      <c r="AA82" s="1637"/>
      <c r="AB82" s="1161"/>
      <c r="AC82" s="2376"/>
      <c r="AD82" s="630"/>
      <c r="AE82" s="1161"/>
      <c r="AF82" s="1161"/>
      <c r="AG82" s="1637"/>
      <c r="AH82" s="1637"/>
      <c r="AI82" s="1637"/>
      <c r="AJ82" s="1637"/>
      <c r="AK82" s="1637"/>
      <c r="AL82" s="1637"/>
      <c r="AM82" s="1637"/>
      <c r="AN82" s="1637"/>
      <c r="AO82" s="1637"/>
      <c r="AP82" s="1637"/>
      <c r="AQ82" s="1637"/>
      <c r="AR82" s="1637"/>
      <c r="AS82" s="1637"/>
      <c r="AT82" s="1637"/>
      <c r="AU82" s="1637"/>
      <c r="AV82" s="1637"/>
      <c r="AW82" s="1637"/>
      <c r="AX82" s="1637"/>
      <c r="AY82" s="1637"/>
      <c r="AZ82" s="1637"/>
      <c r="BA82" s="1637"/>
      <c r="BB82" s="1637"/>
      <c r="BC82" s="1637"/>
      <c r="BD82" s="1637"/>
      <c r="BE82" s="1637"/>
      <c r="BF82" s="1637"/>
      <c r="BG82" s="1637"/>
      <c r="BH82" s="1637"/>
      <c r="BI82" s="1637"/>
      <c r="BJ82" s="1637"/>
      <c r="BK82" s="1637"/>
      <c r="BL82" s="1637"/>
      <c r="BM82" s="1637"/>
      <c r="BN82" s="1637"/>
      <c r="BO82" s="1637"/>
      <c r="BP82" s="1637"/>
      <c r="BQ82" s="1637"/>
      <c r="BR82" s="1637"/>
      <c r="BS82" s="1637"/>
      <c r="BT82" s="1637"/>
      <c r="BU82" s="1637"/>
      <c r="BV82" s="1161"/>
      <c r="BW82" s="1161"/>
      <c r="BX82" s="1161"/>
      <c r="BY82" s="1161"/>
      <c r="BZ82" s="1161"/>
      <c r="CA82" s="1161"/>
      <c r="CB82" s="1161"/>
      <c r="CC82" s="1161"/>
      <c r="CD82" s="1161"/>
      <c r="CE82" s="1161"/>
      <c r="CF82" s="1851"/>
    </row>
    <row customHeight="1" ht="24.75" hidden="1">
      <c r="A83" s="1807"/>
      <c r="B83" s="1161"/>
      <c r="C83" s="413"/>
      <c r="D83" s="2580"/>
      <c r="E83" s="2377" t="s">
        <v>868</v>
      </c>
      <c r="F83" s="2377"/>
      <c r="G83" s="2377"/>
      <c r="H83" s="2377"/>
      <c r="I83" s="2377"/>
      <c r="J83" s="2377"/>
      <c r="K83" s="2377"/>
      <c r="L83" s="2377"/>
      <c r="M83" s="2377"/>
      <c r="N83" s="2377"/>
      <c r="O83" s="2377"/>
      <c r="P83" s="2377"/>
      <c r="Q83" s="559">
        <f>SUMIF(T84:T85,"i",Q84:Q85)</f>
        <v>0</v>
      </c>
      <c r="R83" s="1018"/>
      <c r="S83" s="1799" t="s">
        <v>869</v>
      </c>
      <c r="T83" s="718" t="s">
        <v>867</v>
      </c>
      <c r="U83" s="2375">
        <v>1</v>
      </c>
      <c r="V83" s="2375" t="s">
        <v>830</v>
      </c>
      <c r="W83" s="1161"/>
      <c r="X83" s="1161"/>
      <c r="Y83" s="1161"/>
      <c r="Z83" s="1161"/>
      <c r="AA83" s="1637"/>
      <c r="AB83" s="1161"/>
      <c r="AC83" s="1797"/>
      <c r="AD83" s="630"/>
      <c r="AE83" s="1161"/>
      <c r="AF83" s="1161"/>
      <c r="AG83" s="1637"/>
      <c r="AH83" s="1637"/>
      <c r="AI83" s="1637"/>
      <c r="AJ83" s="1637"/>
      <c r="AK83" s="1637"/>
      <c r="AL83" s="1637"/>
      <c r="AM83" s="1637"/>
      <c r="AN83" s="1637"/>
      <c r="AO83" s="1637"/>
      <c r="AP83" s="1637"/>
      <c r="AQ83" s="1637"/>
      <c r="AR83" s="1637"/>
      <c r="AS83" s="1637"/>
      <c r="AT83" s="1637"/>
      <c r="AU83" s="1637"/>
      <c r="AV83" s="1637"/>
      <c r="AW83" s="1637"/>
      <c r="AX83" s="1637"/>
      <c r="AY83" s="1637"/>
      <c r="AZ83" s="1637"/>
      <c r="BA83" s="1637"/>
      <c r="BB83" s="1637"/>
      <c r="BC83" s="1637"/>
      <c r="BD83" s="1637"/>
      <c r="BE83" s="1637"/>
      <c r="BF83" s="1637"/>
      <c r="BG83" s="1637"/>
      <c r="BH83" s="1637"/>
      <c r="BI83" s="1637"/>
      <c r="BJ83" s="1637"/>
      <c r="BK83" s="1637"/>
      <c r="BL83" s="1637"/>
      <c r="BM83" s="1637"/>
      <c r="BN83" s="1637"/>
      <c r="BO83" s="1637"/>
      <c r="BP83" s="1637"/>
      <c r="BQ83" s="1637"/>
      <c r="BR83" s="1637"/>
      <c r="BS83" s="1637"/>
      <c r="BT83" s="1637"/>
      <c r="BU83" s="1637"/>
      <c r="BV83" s="1161"/>
      <c r="BW83" s="1161"/>
      <c r="BX83" s="1161"/>
      <c r="BY83" s="1161"/>
      <c r="BZ83" s="1161"/>
      <c r="CA83" s="1161"/>
      <c r="CB83" s="1161"/>
      <c r="CC83" s="1161"/>
      <c r="CD83" s="1161"/>
      <c r="CE83" s="1161"/>
      <c r="CF83" s="1851"/>
    </row>
    <row customHeight="1" ht="11.25" hidden="1">
      <c r="A84" s="1794"/>
      <c r="B84" s="1637"/>
      <c r="C84" s="1637"/>
      <c r="D84" s="2580"/>
      <c r="E84" s="636"/>
      <c r="F84" s="636">
        <v>0</v>
      </c>
      <c r="G84" s="636"/>
      <c r="H84" s="636"/>
      <c r="I84" s="636"/>
      <c r="J84" s="636"/>
      <c r="K84" s="636"/>
      <c r="L84" s="636"/>
      <c r="M84" s="636"/>
      <c r="N84" s="636"/>
      <c r="O84" s="636"/>
      <c r="P84" s="636"/>
      <c r="Q84" s="636"/>
      <c r="R84" s="636"/>
      <c r="S84" s="637"/>
      <c r="T84" s="719"/>
      <c r="U84" s="2375"/>
      <c r="V84" s="2375"/>
      <c r="W84" s="1637"/>
      <c r="X84" s="1637"/>
      <c r="Y84" s="1637"/>
      <c r="Z84" s="1637"/>
      <c r="AA84" s="1637"/>
      <c r="AB84" s="1161"/>
      <c r="AC84" s="1797"/>
      <c r="AD84" s="630"/>
      <c r="AE84" s="1161"/>
      <c r="AF84" s="1161"/>
      <c r="AG84" s="1637"/>
      <c r="AH84" s="1637"/>
      <c r="AI84" s="1637"/>
      <c r="AJ84" s="1637"/>
      <c r="AK84" s="1637"/>
      <c r="AL84" s="1637"/>
      <c r="AM84" s="1637"/>
      <c r="AN84" s="1637"/>
      <c r="AO84" s="1637"/>
      <c r="AP84" s="1637"/>
      <c r="AQ84" s="1637"/>
      <c r="AR84" s="1637"/>
      <c r="AS84" s="1637"/>
      <c r="AT84" s="1637"/>
      <c r="AU84" s="1637"/>
      <c r="AV84" s="1637"/>
      <c r="AW84" s="1637"/>
      <c r="AX84" s="1637"/>
      <c r="AY84" s="1637"/>
      <c r="AZ84" s="1637"/>
      <c r="BA84" s="1637"/>
      <c r="BB84" s="1637"/>
      <c r="BC84" s="1637"/>
      <c r="BD84" s="1637"/>
      <c r="BE84" s="1637"/>
      <c r="BF84" s="1637"/>
      <c r="BG84" s="1637"/>
      <c r="BH84" s="1637"/>
      <c r="BI84" s="1637"/>
      <c r="BJ84" s="1637"/>
      <c r="BK84" s="1637"/>
      <c r="BL84" s="1637"/>
      <c r="BM84" s="1637"/>
      <c r="BN84" s="1637"/>
      <c r="BO84" s="1637"/>
      <c r="BP84" s="1637"/>
      <c r="BQ84" s="1637"/>
      <c r="BR84" s="1637"/>
      <c r="BS84" s="1637"/>
      <c r="BT84" s="1637"/>
      <c r="BU84" s="1637"/>
      <c r="BV84" s="1637"/>
      <c r="BW84" s="1637"/>
      <c r="BX84" s="1637"/>
      <c r="BY84" s="1637"/>
      <c r="BZ84" s="1637"/>
      <c r="CA84" s="1637"/>
      <c r="CB84" s="1637"/>
      <c r="CC84" s="1637"/>
      <c r="CD84" s="1637"/>
      <c r="CE84" s="1637"/>
      <c r="CF84" s="1851"/>
    </row>
    <row customHeight="1" ht="11.25" hidden="1">
      <c r="A85" s="1807"/>
      <c r="B85" s="1161"/>
      <c r="C85" s="413"/>
      <c r="D85" s="2581"/>
      <c r="E85" s="650" t="s">
        <v>22</v>
      </c>
      <c r="F85" s="1169" t="s">
        <v>22</v>
      </c>
      <c r="G85" s="1169" t="s">
        <v>870</v>
      </c>
      <c r="H85" s="652" t="s">
        <v>22</v>
      </c>
      <c r="I85" s="652"/>
      <c r="J85" s="652"/>
      <c r="K85" s="652"/>
      <c r="L85" s="652"/>
      <c r="M85" s="652"/>
      <c r="N85" s="652"/>
      <c r="O85" s="652"/>
      <c r="P85" s="652"/>
      <c r="Q85" s="652"/>
      <c r="R85" s="653"/>
      <c r="S85" s="654"/>
      <c r="T85" s="719"/>
      <c r="U85" s="2375"/>
      <c r="V85" s="2375"/>
      <c r="W85" s="1161"/>
      <c r="X85" s="1161"/>
      <c r="Y85" s="1161"/>
      <c r="Z85" s="1161"/>
      <c r="AA85" s="1637"/>
      <c r="AB85" s="1161"/>
      <c r="AC85" s="1797"/>
      <c r="AD85" s="630"/>
      <c r="AE85" s="1161"/>
      <c r="AF85" s="1161"/>
      <c r="AG85" s="1637"/>
      <c r="AH85" s="1637"/>
      <c r="AI85" s="1637"/>
      <c r="AJ85" s="1637"/>
      <c r="AK85" s="1637"/>
      <c r="AL85" s="1637"/>
      <c r="AM85" s="1637"/>
      <c r="AN85" s="1637"/>
      <c r="AO85" s="1637"/>
      <c r="AP85" s="1637"/>
      <c r="AQ85" s="1637"/>
      <c r="AR85" s="1637"/>
      <c r="AS85" s="1637"/>
      <c r="AT85" s="1637"/>
      <c r="AU85" s="1637"/>
      <c r="AV85" s="1637"/>
      <c r="AW85" s="1637"/>
      <c r="AX85" s="1637"/>
      <c r="AY85" s="1637"/>
      <c r="AZ85" s="1637"/>
      <c r="BA85" s="1637"/>
      <c r="BB85" s="1637"/>
      <c r="BC85" s="1637"/>
      <c r="BD85" s="1637"/>
      <c r="BE85" s="1637"/>
      <c r="BF85" s="1637"/>
      <c r="BG85" s="1637"/>
      <c r="BH85" s="1637"/>
      <c r="BI85" s="1637"/>
      <c r="BJ85" s="1637"/>
      <c r="BK85" s="1637"/>
      <c r="BL85" s="1637"/>
      <c r="BM85" s="1637"/>
      <c r="BN85" s="1637"/>
      <c r="BO85" s="1637"/>
      <c r="BP85" s="1637"/>
      <c r="BQ85" s="1637"/>
      <c r="BR85" s="1637"/>
      <c r="BS85" s="1637"/>
      <c r="BT85" s="1637"/>
      <c r="BU85" s="1637"/>
      <c r="BV85" s="1161"/>
      <c r="BW85" s="1161"/>
      <c r="BX85" s="1161"/>
      <c r="BY85" s="1161"/>
      <c r="BZ85" s="1161"/>
      <c r="CA85" s="1161"/>
      <c r="CB85" s="1161"/>
      <c r="CC85" s="1161"/>
      <c r="CD85" s="1161"/>
      <c r="CE85" s="1161"/>
      <c r="CF85" s="1851"/>
    </row>
    <row customHeight="1" ht="15" hidden="1">
      <c r="A86" s="624" t="s">
        <v>344</v>
      </c>
      <c r="B86" s="625"/>
      <c r="C86" s="625" t="s">
        <v>22</v>
      </c>
      <c r="D86" s="2579" t="s">
        <v>876</v>
      </c>
      <c r="E86" s="2378" t="s">
        <v>324</v>
      </c>
      <c r="F86" s="2379"/>
      <c r="G86" s="2380"/>
      <c r="H86" s="2384" t="str">
        <f>IF(A86="","",INDEX(DIFFERENTIATION_UNMERGE_VD,MATCH(A86,DIFFERENTIATION_ID_DIFF,0)))</f>
        <v>Водоотведение; Транспортировка; Подключение (технологическое присоединение) к централизованной системе водоотведения</v>
      </c>
      <c r="I86" s="2384"/>
      <c r="J86" s="2384"/>
      <c r="K86" s="2384"/>
      <c r="L86" s="2384"/>
      <c r="M86" s="2384"/>
      <c r="N86" s="2384"/>
      <c r="O86" s="2384"/>
      <c r="P86" s="2384"/>
      <c r="Q86" s="2384"/>
      <c r="R86" s="2384"/>
      <c r="S86" s="720"/>
      <c r="T86" s="717"/>
      <c r="U86" s="626"/>
      <c r="V86" s="626"/>
      <c r="W86" s="627"/>
      <c r="X86" s="627"/>
      <c r="Y86" s="627"/>
      <c r="Z86" s="627"/>
      <c r="AA86" s="628"/>
      <c r="AB86" s="629"/>
      <c r="AC86" s="2376"/>
      <c r="AD86" s="630"/>
      <c r="AE86" s="631" t="s">
        <v>22</v>
      </c>
      <c r="AF86" s="631"/>
      <c r="AG86" s="632" t="s">
        <v>864</v>
      </c>
      <c r="AH86" s="633">
        <v>3</v>
      </c>
      <c r="AI86" s="626"/>
      <c r="AJ86" s="626"/>
      <c r="AK86" s="626"/>
      <c r="AL86" s="626"/>
      <c r="AM86" s="626"/>
      <c r="AN86" s="626"/>
      <c r="AO86" s="626"/>
      <c r="AP86" s="626"/>
      <c r="AQ86" s="626"/>
      <c r="AR86" s="626"/>
      <c r="AS86" s="626"/>
      <c r="AT86" s="626"/>
      <c r="AU86" s="626"/>
      <c r="AV86" s="626"/>
      <c r="AW86" s="626"/>
      <c r="AX86" s="626"/>
      <c r="AY86" s="626"/>
      <c r="AZ86" s="626"/>
      <c r="BA86" s="626"/>
      <c r="BB86" s="626"/>
      <c r="BC86" s="626"/>
      <c r="BD86" s="626"/>
      <c r="BE86" s="626"/>
      <c r="BF86" s="626"/>
      <c r="BG86" s="626"/>
      <c r="BH86" s="626"/>
      <c r="BI86" s="626"/>
      <c r="BJ86" s="626"/>
      <c r="BK86" s="626"/>
      <c r="BL86" s="626"/>
      <c r="BM86" s="626"/>
      <c r="BN86" s="626"/>
      <c r="BO86" s="626"/>
      <c r="BP86" s="626"/>
      <c r="BQ86" s="626"/>
      <c r="BR86" s="626"/>
      <c r="BS86" s="626"/>
      <c r="BT86" s="626"/>
      <c r="BU86" s="626"/>
      <c r="BV86" s="627"/>
      <c r="BW86" s="627"/>
      <c r="BX86" s="627"/>
      <c r="BY86" s="627"/>
      <c r="BZ86" s="627"/>
      <c r="CA86" s="627"/>
      <c r="CB86" s="627"/>
      <c r="CC86" s="627"/>
      <c r="CD86" s="627"/>
      <c r="CE86" s="627"/>
      <c r="CF86" s="1851"/>
    </row>
    <row customHeight="1" ht="15" hidden="1">
      <c r="A87" s="624"/>
      <c r="B87" s="625"/>
      <c r="C87" s="625"/>
      <c r="D87" s="2580"/>
      <c r="E87" s="2378" t="s">
        <v>819</v>
      </c>
      <c r="F87" s="2379"/>
      <c r="G87" s="2380"/>
      <c r="H87" s="2384" t="str">
        <f>IF(A86="","",INDEX(DIFFERENTIATION_UNMERGE_AREA,MATCH(A86,DIFFERENTIATION_ID_DIFF,0)))</f>
        <v>Майское</v>
      </c>
      <c r="I87" s="2384"/>
      <c r="J87" s="2384"/>
      <c r="K87" s="2384"/>
      <c r="L87" s="2384"/>
      <c r="M87" s="2384"/>
      <c r="N87" s="2384"/>
      <c r="O87" s="2384"/>
      <c r="P87" s="2384"/>
      <c r="Q87" s="2384"/>
      <c r="R87" s="2384"/>
      <c r="S87" s="720"/>
      <c r="T87" s="717"/>
      <c r="U87" s="626"/>
      <c r="V87" s="626"/>
      <c r="W87" s="627"/>
      <c r="X87" s="627"/>
      <c r="Y87" s="627"/>
      <c r="Z87" s="627"/>
      <c r="AA87" s="628"/>
      <c r="AB87" s="629"/>
      <c r="AC87" s="2376"/>
      <c r="AD87" s="630"/>
      <c r="AE87" s="631"/>
      <c r="AF87" s="631"/>
      <c r="AG87" s="632"/>
      <c r="AH87" s="633"/>
      <c r="AI87" s="626"/>
      <c r="AJ87" s="626"/>
      <c r="AK87" s="626"/>
      <c r="AL87" s="626"/>
      <c r="AM87" s="626"/>
      <c r="AN87" s="626"/>
      <c r="AO87" s="626"/>
      <c r="AP87" s="626"/>
      <c r="AQ87" s="626"/>
      <c r="AR87" s="626"/>
      <c r="AS87" s="626"/>
      <c r="AT87" s="626"/>
      <c r="AU87" s="626"/>
      <c r="AV87" s="626"/>
      <c r="AW87" s="626"/>
      <c r="AX87" s="626"/>
      <c r="AY87" s="626"/>
      <c r="AZ87" s="626"/>
      <c r="BA87" s="626"/>
      <c r="BB87" s="626"/>
      <c r="BC87" s="626"/>
      <c r="BD87" s="626"/>
      <c r="BE87" s="626"/>
      <c r="BF87" s="626"/>
      <c r="BG87" s="626"/>
      <c r="BH87" s="626"/>
      <c r="BI87" s="626"/>
      <c r="BJ87" s="626"/>
      <c r="BK87" s="626"/>
      <c r="BL87" s="626"/>
      <c r="BM87" s="626"/>
      <c r="BN87" s="626"/>
      <c r="BO87" s="626"/>
      <c r="BP87" s="626"/>
      <c r="BQ87" s="626"/>
      <c r="BR87" s="626"/>
      <c r="BS87" s="626"/>
      <c r="BT87" s="626"/>
      <c r="BU87" s="626"/>
      <c r="BV87" s="627"/>
      <c r="BW87" s="627"/>
      <c r="BX87" s="627"/>
      <c r="BY87" s="627"/>
      <c r="BZ87" s="627"/>
      <c r="CA87" s="627"/>
      <c r="CB87" s="627"/>
      <c r="CC87" s="627"/>
      <c r="CD87" s="627"/>
      <c r="CE87" s="627"/>
      <c r="CF87" s="1851"/>
    </row>
    <row customHeight="1" ht="15" hidden="1">
      <c r="A88" s="624"/>
      <c r="B88" s="625"/>
      <c r="C88" s="625"/>
      <c r="D88" s="2580"/>
      <c r="E88" s="2378" t="s">
        <v>820</v>
      </c>
      <c r="F88" s="2379"/>
      <c r="G88" s="2380"/>
      <c r="H88" s="2384" t="str">
        <f>IF(A86="","",INDEX(DIFFERENTIATION_UNMERGE_SYSTEM,MATCH(A86,DIFFERENTIATION_ID_DIFF,0)))</f>
        <v>без дифференциации</v>
      </c>
      <c r="I88" s="2384"/>
      <c r="J88" s="2384"/>
      <c r="K88" s="2384"/>
      <c r="L88" s="2384"/>
      <c r="M88" s="2384"/>
      <c r="N88" s="2384"/>
      <c r="O88" s="2384"/>
      <c r="P88" s="2384"/>
      <c r="Q88" s="2384"/>
      <c r="R88" s="2384"/>
      <c r="S88" s="720"/>
      <c r="T88" s="717"/>
      <c r="U88" s="626"/>
      <c r="V88" s="626"/>
      <c r="W88" s="627"/>
      <c r="X88" s="627"/>
      <c r="Y88" s="627"/>
      <c r="Z88" s="627"/>
      <c r="AA88" s="628"/>
      <c r="AB88" s="629"/>
      <c r="AC88" s="2376"/>
      <c r="AD88" s="630"/>
      <c r="AE88" s="631"/>
      <c r="AF88" s="631"/>
      <c r="AG88" s="632"/>
      <c r="AH88" s="633"/>
      <c r="AI88" s="626"/>
      <c r="AJ88" s="626"/>
      <c r="AK88" s="626"/>
      <c r="AL88" s="626"/>
      <c r="AM88" s="626"/>
      <c r="AN88" s="626"/>
      <c r="AO88" s="626"/>
      <c r="AP88" s="626"/>
      <c r="AQ88" s="626"/>
      <c r="AR88" s="626"/>
      <c r="AS88" s="626"/>
      <c r="AT88" s="626"/>
      <c r="AU88" s="626"/>
      <c r="AV88" s="626"/>
      <c r="AW88" s="626"/>
      <c r="AX88" s="626"/>
      <c r="AY88" s="626"/>
      <c r="AZ88" s="626"/>
      <c r="BA88" s="626"/>
      <c r="BB88" s="626"/>
      <c r="BC88" s="626"/>
      <c r="BD88" s="626"/>
      <c r="BE88" s="626"/>
      <c r="BF88" s="626"/>
      <c r="BG88" s="626"/>
      <c r="BH88" s="626"/>
      <c r="BI88" s="626"/>
      <c r="BJ88" s="626"/>
      <c r="BK88" s="626"/>
      <c r="BL88" s="626"/>
      <c r="BM88" s="626"/>
      <c r="BN88" s="626"/>
      <c r="BO88" s="626"/>
      <c r="BP88" s="626"/>
      <c r="BQ88" s="626"/>
      <c r="BR88" s="626"/>
      <c r="BS88" s="626"/>
      <c r="BT88" s="626"/>
      <c r="BU88" s="626"/>
      <c r="BV88" s="627"/>
      <c r="BW88" s="627"/>
      <c r="BX88" s="627"/>
      <c r="BY88" s="627"/>
      <c r="BZ88" s="627"/>
      <c r="CA88" s="627"/>
      <c r="CB88" s="627"/>
      <c r="CC88" s="627"/>
      <c r="CD88" s="627"/>
      <c r="CE88" s="627"/>
      <c r="CF88" s="1851"/>
    </row>
    <row customHeight="1" ht="24.75" hidden="1">
      <c r="A89" s="1807"/>
      <c r="B89" s="1161"/>
      <c r="C89" s="413"/>
      <c r="D89" s="2580"/>
      <c r="E89" s="2377" t="s">
        <v>865</v>
      </c>
      <c r="F89" s="2377"/>
      <c r="G89" s="2377"/>
      <c r="H89" s="2377"/>
      <c r="I89" s="2377"/>
      <c r="J89" s="2377"/>
      <c r="K89" s="2377"/>
      <c r="L89" s="2377"/>
      <c r="M89" s="2377"/>
      <c r="N89" s="2377"/>
      <c r="O89" s="2377"/>
      <c r="P89" s="2377"/>
      <c r="Q89" s="559">
        <f>SUMIF(T90:T91,"i",Q90:Q91)</f>
        <v>0</v>
      </c>
      <c r="R89" s="1018"/>
      <c r="S89" s="1799" t="s">
        <v>866</v>
      </c>
      <c r="T89" s="718" t="s">
        <v>867</v>
      </c>
      <c r="U89" s="2375">
        <v>1</v>
      </c>
      <c r="V89" s="2375" t="s">
        <v>830</v>
      </c>
      <c r="W89" s="1161"/>
      <c r="X89" s="1161"/>
      <c r="Y89" s="1161"/>
      <c r="Z89" s="1161"/>
      <c r="AA89" s="1637"/>
      <c r="AB89" s="1161"/>
      <c r="AC89" s="2376"/>
      <c r="AD89" s="630"/>
      <c r="AE89" s="1161"/>
      <c r="AF89" s="1161"/>
      <c r="AG89" s="1637"/>
      <c r="AH89" s="1637"/>
      <c r="AI89" s="1637"/>
      <c r="AJ89" s="1637"/>
      <c r="AK89" s="1637"/>
      <c r="AL89" s="1637"/>
      <c r="AM89" s="1637"/>
      <c r="AN89" s="1637"/>
      <c r="AO89" s="1637"/>
      <c r="AP89" s="1637"/>
      <c r="AQ89" s="1637"/>
      <c r="AR89" s="1637"/>
      <c r="AS89" s="1637"/>
      <c r="AT89" s="1637"/>
      <c r="AU89" s="1637"/>
      <c r="AV89" s="1637"/>
      <c r="AW89" s="1637"/>
      <c r="AX89" s="1637"/>
      <c r="AY89" s="1637"/>
      <c r="AZ89" s="1637"/>
      <c r="BA89" s="1637"/>
      <c r="BB89" s="1637"/>
      <c r="BC89" s="1637"/>
      <c r="BD89" s="1637"/>
      <c r="BE89" s="1637"/>
      <c r="BF89" s="1637"/>
      <c r="BG89" s="1637"/>
      <c r="BH89" s="1637"/>
      <c r="BI89" s="1637"/>
      <c r="BJ89" s="1637"/>
      <c r="BK89" s="1637"/>
      <c r="BL89" s="1637"/>
      <c r="BM89" s="1637"/>
      <c r="BN89" s="1637"/>
      <c r="BO89" s="1637"/>
      <c r="BP89" s="1637"/>
      <c r="BQ89" s="1637"/>
      <c r="BR89" s="1637"/>
      <c r="BS89" s="1637"/>
      <c r="BT89" s="1637"/>
      <c r="BU89" s="1637"/>
      <c r="BV89" s="1161"/>
      <c r="BW89" s="1161"/>
      <c r="BX89" s="1161"/>
      <c r="BY89" s="1161"/>
      <c r="BZ89" s="1161"/>
      <c r="CA89" s="1161"/>
      <c r="CB89" s="1161"/>
      <c r="CC89" s="1161"/>
      <c r="CD89" s="1161"/>
      <c r="CE89" s="1161"/>
      <c r="CF89" s="1851"/>
    </row>
    <row customHeight="1" ht="11.25" hidden="1">
      <c r="A90" s="1794"/>
      <c r="B90" s="1637"/>
      <c r="C90" s="1637"/>
      <c r="D90" s="2580"/>
      <c r="E90" s="636"/>
      <c r="F90" s="636">
        <v>0</v>
      </c>
      <c r="G90" s="636"/>
      <c r="H90" s="636"/>
      <c r="I90" s="636"/>
      <c r="J90" s="636"/>
      <c r="K90" s="636"/>
      <c r="L90" s="636"/>
      <c r="M90" s="636"/>
      <c r="N90" s="636"/>
      <c r="O90" s="636"/>
      <c r="P90" s="636"/>
      <c r="Q90" s="636"/>
      <c r="R90" s="636"/>
      <c r="S90" s="637"/>
      <c r="T90" s="719"/>
      <c r="U90" s="2375"/>
      <c r="V90" s="2375"/>
      <c r="W90" s="1637"/>
      <c r="X90" s="1637"/>
      <c r="Y90" s="1637"/>
      <c r="Z90" s="1637"/>
      <c r="AA90" s="1637"/>
      <c r="AB90" s="1161"/>
      <c r="AC90" s="2376"/>
      <c r="AD90" s="630"/>
      <c r="AE90" s="1161"/>
      <c r="AF90" s="1161"/>
      <c r="AG90" s="1637"/>
      <c r="AH90" s="1637"/>
      <c r="AI90" s="1637"/>
      <c r="AJ90" s="1637"/>
      <c r="AK90" s="1637"/>
      <c r="AL90" s="1637"/>
      <c r="AM90" s="1637"/>
      <c r="AN90" s="1637"/>
      <c r="AO90" s="1637"/>
      <c r="AP90" s="1637"/>
      <c r="AQ90" s="1637"/>
      <c r="AR90" s="1637"/>
      <c r="AS90" s="1637"/>
      <c r="AT90" s="1637"/>
      <c r="AU90" s="1637"/>
      <c r="AV90" s="1637"/>
      <c r="AW90" s="1637"/>
      <c r="AX90" s="1637"/>
      <c r="AY90" s="1637"/>
      <c r="AZ90" s="1637"/>
      <c r="BA90" s="1637"/>
      <c r="BB90" s="1637"/>
      <c r="BC90" s="1637"/>
      <c r="BD90" s="1637"/>
      <c r="BE90" s="1637"/>
      <c r="BF90" s="1637"/>
      <c r="BG90" s="1637"/>
      <c r="BH90" s="1637"/>
      <c r="BI90" s="1637"/>
      <c r="BJ90" s="1637"/>
      <c r="BK90" s="1637"/>
      <c r="BL90" s="1637"/>
      <c r="BM90" s="1637"/>
      <c r="BN90" s="1637"/>
      <c r="BO90" s="1637"/>
      <c r="BP90" s="1637"/>
      <c r="BQ90" s="1637"/>
      <c r="BR90" s="1637"/>
      <c r="BS90" s="1637"/>
      <c r="BT90" s="1637"/>
      <c r="BU90" s="1637"/>
      <c r="BV90" s="1637"/>
      <c r="BW90" s="1637"/>
      <c r="BX90" s="1637"/>
      <c r="BY90" s="1637"/>
      <c r="BZ90" s="1637"/>
      <c r="CA90" s="1637"/>
      <c r="CB90" s="1637"/>
      <c r="CC90" s="1637"/>
      <c r="CD90" s="1637"/>
      <c r="CE90" s="1637"/>
      <c r="CF90" s="1851"/>
    </row>
    <row customHeight="1" ht="11.25" hidden="1">
      <c r="A91" s="1807"/>
      <c r="B91" s="1161"/>
      <c r="C91" s="413"/>
      <c r="D91" s="2580"/>
      <c r="E91" s="650" t="s">
        <v>22</v>
      </c>
      <c r="F91" s="1169" t="s">
        <v>22</v>
      </c>
      <c r="G91" s="1169" t="s">
        <v>870</v>
      </c>
      <c r="H91" s="652" t="s">
        <v>22</v>
      </c>
      <c r="I91" s="652"/>
      <c r="J91" s="652"/>
      <c r="K91" s="652"/>
      <c r="L91" s="652"/>
      <c r="M91" s="652"/>
      <c r="N91" s="652"/>
      <c r="O91" s="652"/>
      <c r="P91" s="652"/>
      <c r="Q91" s="652"/>
      <c r="R91" s="653"/>
      <c r="S91" s="654"/>
      <c r="T91" s="719"/>
      <c r="U91" s="2375"/>
      <c r="V91" s="2375"/>
      <c r="W91" s="1161"/>
      <c r="X91" s="1161"/>
      <c r="Y91" s="1161"/>
      <c r="Z91" s="1161"/>
      <c r="AA91" s="1637"/>
      <c r="AB91" s="1161"/>
      <c r="AC91" s="2376"/>
      <c r="AD91" s="630"/>
      <c r="AE91" s="1161"/>
      <c r="AF91" s="1161"/>
      <c r="AG91" s="1637"/>
      <c r="AH91" s="1637"/>
      <c r="AI91" s="1637"/>
      <c r="AJ91" s="1637"/>
      <c r="AK91" s="1637"/>
      <c r="AL91" s="1637"/>
      <c r="AM91" s="1637"/>
      <c r="AN91" s="1637"/>
      <c r="AO91" s="1637"/>
      <c r="AP91" s="1637"/>
      <c r="AQ91" s="1637"/>
      <c r="AR91" s="1637"/>
      <c r="AS91" s="1637"/>
      <c r="AT91" s="1637"/>
      <c r="AU91" s="1637"/>
      <c r="AV91" s="1637"/>
      <c r="AW91" s="1637"/>
      <c r="AX91" s="1637"/>
      <c r="AY91" s="1637"/>
      <c r="AZ91" s="1637"/>
      <c r="BA91" s="1637"/>
      <c r="BB91" s="1637"/>
      <c r="BC91" s="1637"/>
      <c r="BD91" s="1637"/>
      <c r="BE91" s="1637"/>
      <c r="BF91" s="1637"/>
      <c r="BG91" s="1637"/>
      <c r="BH91" s="1637"/>
      <c r="BI91" s="1637"/>
      <c r="BJ91" s="1637"/>
      <c r="BK91" s="1637"/>
      <c r="BL91" s="1637"/>
      <c r="BM91" s="1637"/>
      <c r="BN91" s="1637"/>
      <c r="BO91" s="1637"/>
      <c r="BP91" s="1637"/>
      <c r="BQ91" s="1637"/>
      <c r="BR91" s="1637"/>
      <c r="BS91" s="1637"/>
      <c r="BT91" s="1637"/>
      <c r="BU91" s="1637"/>
      <c r="BV91" s="1161"/>
      <c r="BW91" s="1161"/>
      <c r="BX91" s="1161"/>
      <c r="BY91" s="1161"/>
      <c r="BZ91" s="1161"/>
      <c r="CA91" s="1161"/>
      <c r="CB91" s="1161"/>
      <c r="CC91" s="1161"/>
      <c r="CD91" s="1161"/>
      <c r="CE91" s="1161"/>
      <c r="CF91" s="1851"/>
    </row>
    <row customHeight="1" ht="24.75" hidden="1">
      <c r="A92" s="1807"/>
      <c r="B92" s="1161"/>
      <c r="C92" s="413"/>
      <c r="D92" s="2580"/>
      <c r="E92" s="2377" t="s">
        <v>868</v>
      </c>
      <c r="F92" s="2377"/>
      <c r="G92" s="2377"/>
      <c r="H92" s="2377"/>
      <c r="I92" s="2377"/>
      <c r="J92" s="2377"/>
      <c r="K92" s="2377"/>
      <c r="L92" s="2377"/>
      <c r="M92" s="2377"/>
      <c r="N92" s="2377"/>
      <c r="O92" s="2377"/>
      <c r="P92" s="2377"/>
      <c r="Q92" s="559">
        <f>SUMIF(T93:T94,"i",Q93:Q94)</f>
        <v>0</v>
      </c>
      <c r="R92" s="1018"/>
      <c r="S92" s="1799" t="s">
        <v>869</v>
      </c>
      <c r="T92" s="718" t="s">
        <v>867</v>
      </c>
      <c r="U92" s="2375">
        <v>1</v>
      </c>
      <c r="V92" s="2375" t="s">
        <v>830</v>
      </c>
      <c r="W92" s="1161"/>
      <c r="X92" s="1161"/>
      <c r="Y92" s="1161"/>
      <c r="Z92" s="1161"/>
      <c r="AA92" s="1637"/>
      <c r="AB92" s="1161"/>
      <c r="AC92" s="1797"/>
      <c r="AD92" s="630"/>
      <c r="AE92" s="1161"/>
      <c r="AF92" s="1161"/>
      <c r="AG92" s="1637"/>
      <c r="AH92" s="1637"/>
      <c r="AI92" s="1637"/>
      <c r="AJ92" s="1637"/>
      <c r="AK92" s="1637"/>
      <c r="AL92" s="1637"/>
      <c r="AM92" s="1637"/>
      <c r="AN92" s="1637"/>
      <c r="AO92" s="1637"/>
      <c r="AP92" s="1637"/>
      <c r="AQ92" s="1637"/>
      <c r="AR92" s="1637"/>
      <c r="AS92" s="1637"/>
      <c r="AT92" s="1637"/>
      <c r="AU92" s="1637"/>
      <c r="AV92" s="1637"/>
      <c r="AW92" s="1637"/>
      <c r="AX92" s="1637"/>
      <c r="AY92" s="1637"/>
      <c r="AZ92" s="1637"/>
      <c r="BA92" s="1637"/>
      <c r="BB92" s="1637"/>
      <c r="BC92" s="1637"/>
      <c r="BD92" s="1637"/>
      <c r="BE92" s="1637"/>
      <c r="BF92" s="1637"/>
      <c r="BG92" s="1637"/>
      <c r="BH92" s="1637"/>
      <c r="BI92" s="1637"/>
      <c r="BJ92" s="1637"/>
      <c r="BK92" s="1637"/>
      <c r="BL92" s="1637"/>
      <c r="BM92" s="1637"/>
      <c r="BN92" s="1637"/>
      <c r="BO92" s="1637"/>
      <c r="BP92" s="1637"/>
      <c r="BQ92" s="1637"/>
      <c r="BR92" s="1637"/>
      <c r="BS92" s="1637"/>
      <c r="BT92" s="1637"/>
      <c r="BU92" s="1637"/>
      <c r="BV92" s="1161"/>
      <c r="BW92" s="1161"/>
      <c r="BX92" s="1161"/>
      <c r="BY92" s="1161"/>
      <c r="BZ92" s="1161"/>
      <c r="CA92" s="1161"/>
      <c r="CB92" s="1161"/>
      <c r="CC92" s="1161"/>
      <c r="CD92" s="1161"/>
      <c r="CE92" s="1161"/>
      <c r="CF92" s="1851"/>
    </row>
    <row customHeight="1" ht="11.25" hidden="1">
      <c r="A93" s="1794"/>
      <c r="B93" s="1637"/>
      <c r="C93" s="1637"/>
      <c r="D93" s="2580"/>
      <c r="E93" s="636"/>
      <c r="F93" s="636">
        <v>0</v>
      </c>
      <c r="G93" s="636"/>
      <c r="H93" s="636"/>
      <c r="I93" s="636"/>
      <c r="J93" s="636"/>
      <c r="K93" s="636"/>
      <c r="L93" s="636"/>
      <c r="M93" s="636"/>
      <c r="N93" s="636"/>
      <c r="O93" s="636"/>
      <c r="P93" s="636"/>
      <c r="Q93" s="636"/>
      <c r="R93" s="636"/>
      <c r="S93" s="637"/>
      <c r="T93" s="719"/>
      <c r="U93" s="2375"/>
      <c r="V93" s="2375"/>
      <c r="W93" s="1637"/>
      <c r="X93" s="1637"/>
      <c r="Y93" s="1637"/>
      <c r="Z93" s="1637"/>
      <c r="AA93" s="1637"/>
      <c r="AB93" s="1161"/>
      <c r="AC93" s="1797"/>
      <c r="AD93" s="630"/>
      <c r="AE93" s="1161"/>
      <c r="AF93" s="1161"/>
      <c r="AG93" s="1637"/>
      <c r="AH93" s="1637"/>
      <c r="AI93" s="1637"/>
      <c r="AJ93" s="1637"/>
      <c r="AK93" s="1637"/>
      <c r="AL93" s="1637"/>
      <c r="AM93" s="1637"/>
      <c r="AN93" s="1637"/>
      <c r="AO93" s="1637"/>
      <c r="AP93" s="1637"/>
      <c r="AQ93" s="1637"/>
      <c r="AR93" s="1637"/>
      <c r="AS93" s="1637"/>
      <c r="AT93" s="1637"/>
      <c r="AU93" s="1637"/>
      <c r="AV93" s="1637"/>
      <c r="AW93" s="1637"/>
      <c r="AX93" s="1637"/>
      <c r="AY93" s="1637"/>
      <c r="AZ93" s="1637"/>
      <c r="BA93" s="1637"/>
      <c r="BB93" s="1637"/>
      <c r="BC93" s="1637"/>
      <c r="BD93" s="1637"/>
      <c r="BE93" s="1637"/>
      <c r="BF93" s="1637"/>
      <c r="BG93" s="1637"/>
      <c r="BH93" s="1637"/>
      <c r="BI93" s="1637"/>
      <c r="BJ93" s="1637"/>
      <c r="BK93" s="1637"/>
      <c r="BL93" s="1637"/>
      <c r="BM93" s="1637"/>
      <c r="BN93" s="1637"/>
      <c r="BO93" s="1637"/>
      <c r="BP93" s="1637"/>
      <c r="BQ93" s="1637"/>
      <c r="BR93" s="1637"/>
      <c r="BS93" s="1637"/>
      <c r="BT93" s="1637"/>
      <c r="BU93" s="1637"/>
      <c r="BV93" s="1637"/>
      <c r="BW93" s="1637"/>
      <c r="BX93" s="1637"/>
      <c r="BY93" s="1637"/>
      <c r="BZ93" s="1637"/>
      <c r="CA93" s="1637"/>
      <c r="CB93" s="1637"/>
      <c r="CC93" s="1637"/>
      <c r="CD93" s="1637"/>
      <c r="CE93" s="1637"/>
      <c r="CF93" s="1851"/>
    </row>
    <row customHeight="1" ht="11.25" hidden="1">
      <c r="A94" s="1807"/>
      <c r="B94" s="1161"/>
      <c r="C94" s="413"/>
      <c r="D94" s="2581"/>
      <c r="E94" s="650" t="s">
        <v>22</v>
      </c>
      <c r="F94" s="1169" t="s">
        <v>22</v>
      </c>
      <c r="G94" s="1169" t="s">
        <v>870</v>
      </c>
      <c r="H94" s="652" t="s">
        <v>22</v>
      </c>
      <c r="I94" s="652"/>
      <c r="J94" s="652"/>
      <c r="K94" s="652"/>
      <c r="L94" s="652"/>
      <c r="M94" s="652"/>
      <c r="N94" s="652"/>
      <c r="O94" s="652"/>
      <c r="P94" s="652"/>
      <c r="Q94" s="652"/>
      <c r="R94" s="653"/>
      <c r="S94" s="654"/>
      <c r="T94" s="719"/>
      <c r="U94" s="2375"/>
      <c r="V94" s="2375"/>
      <c r="W94" s="1161"/>
      <c r="X94" s="1161"/>
      <c r="Y94" s="1161"/>
      <c r="Z94" s="1161"/>
      <c r="AA94" s="1637"/>
      <c r="AB94" s="1161"/>
      <c r="AC94" s="1797"/>
      <c r="AD94" s="630"/>
      <c r="AE94" s="1161"/>
      <c r="AF94" s="1161"/>
      <c r="AG94" s="1637"/>
      <c r="AH94" s="1637"/>
      <c r="AI94" s="1637"/>
      <c r="AJ94" s="1637"/>
      <c r="AK94" s="1637"/>
      <c r="AL94" s="1637"/>
      <c r="AM94" s="1637"/>
      <c r="AN94" s="1637"/>
      <c r="AO94" s="1637"/>
      <c r="AP94" s="1637"/>
      <c r="AQ94" s="1637"/>
      <c r="AR94" s="1637"/>
      <c r="AS94" s="1637"/>
      <c r="AT94" s="1637"/>
      <c r="AU94" s="1637"/>
      <c r="AV94" s="1637"/>
      <c r="AW94" s="1637"/>
      <c r="AX94" s="1637"/>
      <c r="AY94" s="1637"/>
      <c r="AZ94" s="1637"/>
      <c r="BA94" s="1637"/>
      <c r="BB94" s="1637"/>
      <c r="BC94" s="1637"/>
      <c r="BD94" s="1637"/>
      <c r="BE94" s="1637"/>
      <c r="BF94" s="1637"/>
      <c r="BG94" s="1637"/>
      <c r="BH94" s="1637"/>
      <c r="BI94" s="1637"/>
      <c r="BJ94" s="1637"/>
      <c r="BK94" s="1637"/>
      <c r="BL94" s="1637"/>
      <c r="BM94" s="1637"/>
      <c r="BN94" s="1637"/>
      <c r="BO94" s="1637"/>
      <c r="BP94" s="1637"/>
      <c r="BQ94" s="1637"/>
      <c r="BR94" s="1637"/>
      <c r="BS94" s="1637"/>
      <c r="BT94" s="1637"/>
      <c r="BU94" s="1637"/>
      <c r="BV94" s="1161"/>
      <c r="BW94" s="1161"/>
      <c r="BX94" s="1161"/>
      <c r="BY94" s="1161"/>
      <c r="BZ94" s="1161"/>
      <c r="CA94" s="1161"/>
      <c r="CB94" s="1161"/>
      <c r="CC94" s="1161"/>
      <c r="CD94" s="1161"/>
      <c r="CE94" s="1161"/>
      <c r="CF94" s="1851"/>
    </row>
    <row customHeight="1" ht="15" hidden="1">
      <c r="A95" s="624" t="s">
        <v>345</v>
      </c>
      <c r="B95" s="625"/>
      <c r="C95" s="625" t="s">
        <v>22</v>
      </c>
      <c r="D95" s="2579" t="s">
        <v>877</v>
      </c>
      <c r="E95" s="2378" t="s">
        <v>324</v>
      </c>
      <c r="F95" s="2379"/>
      <c r="G95" s="2380"/>
      <c r="H95" s="2384" t="str">
        <f>IF(A95="","",INDEX(DIFFERENTIATION_UNMERGE_VD,MATCH(A95,DIFFERENTIATION_ID_DIFF,0)))</f>
        <v>Водоотведение; Транспортировка; Подключение (технологическое присоединение) к централизованной системе водоотведения</v>
      </c>
      <c r="I95" s="2384"/>
      <c r="J95" s="2384"/>
      <c r="K95" s="2384"/>
      <c r="L95" s="2384"/>
      <c r="M95" s="2384"/>
      <c r="N95" s="2384"/>
      <c r="O95" s="2384"/>
      <c r="P95" s="2384"/>
      <c r="Q95" s="2384"/>
      <c r="R95" s="2384"/>
      <c r="S95" s="720"/>
      <c r="T95" s="717"/>
      <c r="U95" s="626"/>
      <c r="V95" s="626"/>
      <c r="W95" s="627"/>
      <c r="X95" s="627"/>
      <c r="Y95" s="627"/>
      <c r="Z95" s="627"/>
      <c r="AA95" s="628"/>
      <c r="AB95" s="629"/>
      <c r="AC95" s="2376"/>
      <c r="AD95" s="630"/>
      <c r="AE95" s="631" t="s">
        <v>22</v>
      </c>
      <c r="AF95" s="631"/>
      <c r="AG95" s="632" t="s">
        <v>864</v>
      </c>
      <c r="AH95" s="633">
        <v>3</v>
      </c>
      <c r="AI95" s="626"/>
      <c r="AJ95" s="626"/>
      <c r="AK95" s="626"/>
      <c r="AL95" s="626"/>
      <c r="AM95" s="626"/>
      <c r="AN95" s="626"/>
      <c r="AO95" s="626"/>
      <c r="AP95" s="626"/>
      <c r="AQ95" s="626"/>
      <c r="AR95" s="626"/>
      <c r="AS95" s="626"/>
      <c r="AT95" s="626"/>
      <c r="AU95" s="626"/>
      <c r="AV95" s="626"/>
      <c r="AW95" s="626"/>
      <c r="AX95" s="626"/>
      <c r="AY95" s="626"/>
      <c r="AZ95" s="626"/>
      <c r="BA95" s="626"/>
      <c r="BB95" s="626"/>
      <c r="BC95" s="626"/>
      <c r="BD95" s="626"/>
      <c r="BE95" s="626"/>
      <c r="BF95" s="626"/>
      <c r="BG95" s="626"/>
      <c r="BH95" s="626"/>
      <c r="BI95" s="626"/>
      <c r="BJ95" s="626"/>
      <c r="BK95" s="626"/>
      <c r="BL95" s="626"/>
      <c r="BM95" s="626"/>
      <c r="BN95" s="626"/>
      <c r="BO95" s="626"/>
      <c r="BP95" s="626"/>
      <c r="BQ95" s="626"/>
      <c r="BR95" s="626"/>
      <c r="BS95" s="626"/>
      <c r="BT95" s="626"/>
      <c r="BU95" s="626"/>
      <c r="BV95" s="627"/>
      <c r="BW95" s="627"/>
      <c r="BX95" s="627"/>
      <c r="BY95" s="627"/>
      <c r="BZ95" s="627"/>
      <c r="CA95" s="627"/>
      <c r="CB95" s="627"/>
      <c r="CC95" s="627"/>
      <c r="CD95" s="627"/>
      <c r="CE95" s="627"/>
      <c r="CF95" s="1851"/>
    </row>
    <row customHeight="1" ht="15" hidden="1">
      <c r="A96" s="624"/>
      <c r="B96" s="625"/>
      <c r="C96" s="625"/>
      <c r="D96" s="2580"/>
      <c r="E96" s="2378" t="s">
        <v>819</v>
      </c>
      <c r="F96" s="2379"/>
      <c r="G96" s="2380"/>
      <c r="H96" s="2384" t="str">
        <f>IF(A95="","",INDEX(DIFFERENTIATION_UNMERGE_AREA,MATCH(A95,DIFFERENTIATION_ID_DIFF,0)))</f>
        <v>Никольское</v>
      </c>
      <c r="I96" s="2384"/>
      <c r="J96" s="2384"/>
      <c r="K96" s="2384"/>
      <c r="L96" s="2384"/>
      <c r="M96" s="2384"/>
      <c r="N96" s="2384"/>
      <c r="O96" s="2384"/>
      <c r="P96" s="2384"/>
      <c r="Q96" s="2384"/>
      <c r="R96" s="2384"/>
      <c r="S96" s="720"/>
      <c r="T96" s="717"/>
      <c r="U96" s="626"/>
      <c r="V96" s="626"/>
      <c r="W96" s="627"/>
      <c r="X96" s="627"/>
      <c r="Y96" s="627"/>
      <c r="Z96" s="627"/>
      <c r="AA96" s="628"/>
      <c r="AB96" s="629"/>
      <c r="AC96" s="2376"/>
      <c r="AD96" s="630"/>
      <c r="AE96" s="631"/>
      <c r="AF96" s="631"/>
      <c r="AG96" s="632"/>
      <c r="AH96" s="633"/>
      <c r="AI96" s="626"/>
      <c r="AJ96" s="626"/>
      <c r="AK96" s="626"/>
      <c r="AL96" s="626"/>
      <c r="AM96" s="626"/>
      <c r="AN96" s="626"/>
      <c r="AO96" s="626"/>
      <c r="AP96" s="626"/>
      <c r="AQ96" s="626"/>
      <c r="AR96" s="626"/>
      <c r="AS96" s="626"/>
      <c r="AT96" s="626"/>
      <c r="AU96" s="626"/>
      <c r="AV96" s="626"/>
      <c r="AW96" s="626"/>
      <c r="AX96" s="626"/>
      <c r="AY96" s="626"/>
      <c r="AZ96" s="626"/>
      <c r="BA96" s="626"/>
      <c r="BB96" s="626"/>
      <c r="BC96" s="626"/>
      <c r="BD96" s="626"/>
      <c r="BE96" s="626"/>
      <c r="BF96" s="626"/>
      <c r="BG96" s="626"/>
      <c r="BH96" s="626"/>
      <c r="BI96" s="626"/>
      <c r="BJ96" s="626"/>
      <c r="BK96" s="626"/>
      <c r="BL96" s="626"/>
      <c r="BM96" s="626"/>
      <c r="BN96" s="626"/>
      <c r="BO96" s="626"/>
      <c r="BP96" s="626"/>
      <c r="BQ96" s="626"/>
      <c r="BR96" s="626"/>
      <c r="BS96" s="626"/>
      <c r="BT96" s="626"/>
      <c r="BU96" s="626"/>
      <c r="BV96" s="627"/>
      <c r="BW96" s="627"/>
      <c r="BX96" s="627"/>
      <c r="BY96" s="627"/>
      <c r="BZ96" s="627"/>
      <c r="CA96" s="627"/>
      <c r="CB96" s="627"/>
      <c r="CC96" s="627"/>
      <c r="CD96" s="627"/>
      <c r="CE96" s="627"/>
      <c r="CF96" s="1851"/>
    </row>
    <row customHeight="1" ht="15" hidden="1">
      <c r="A97" s="624"/>
      <c r="B97" s="625"/>
      <c r="C97" s="625"/>
      <c r="D97" s="2580"/>
      <c r="E97" s="2378" t="s">
        <v>820</v>
      </c>
      <c r="F97" s="2379"/>
      <c r="G97" s="2380"/>
      <c r="H97" s="2384" t="str">
        <f>IF(A95="","",INDEX(DIFFERENTIATION_UNMERGE_SYSTEM,MATCH(A95,DIFFERENTIATION_ID_DIFF,0)))</f>
        <v>без дифференциации</v>
      </c>
      <c r="I97" s="2384"/>
      <c r="J97" s="2384"/>
      <c r="K97" s="2384"/>
      <c r="L97" s="2384"/>
      <c r="M97" s="2384"/>
      <c r="N97" s="2384"/>
      <c r="O97" s="2384"/>
      <c r="P97" s="2384"/>
      <c r="Q97" s="2384"/>
      <c r="R97" s="2384"/>
      <c r="S97" s="720"/>
      <c r="T97" s="717"/>
      <c r="U97" s="626"/>
      <c r="V97" s="626"/>
      <c r="W97" s="627"/>
      <c r="X97" s="627"/>
      <c r="Y97" s="627"/>
      <c r="Z97" s="627"/>
      <c r="AA97" s="628"/>
      <c r="AB97" s="629"/>
      <c r="AC97" s="2376"/>
      <c r="AD97" s="630"/>
      <c r="AE97" s="631"/>
      <c r="AF97" s="631"/>
      <c r="AG97" s="632"/>
      <c r="AH97" s="633"/>
      <c r="AI97" s="626"/>
      <c r="AJ97" s="626"/>
      <c r="AK97" s="626"/>
      <c r="AL97" s="626"/>
      <c r="AM97" s="626"/>
      <c r="AN97" s="626"/>
      <c r="AO97" s="626"/>
      <c r="AP97" s="626"/>
      <c r="AQ97" s="626"/>
      <c r="AR97" s="626"/>
      <c r="AS97" s="626"/>
      <c r="AT97" s="626"/>
      <c r="AU97" s="626"/>
      <c r="AV97" s="626"/>
      <c r="AW97" s="626"/>
      <c r="AX97" s="626"/>
      <c r="AY97" s="626"/>
      <c r="AZ97" s="626"/>
      <c r="BA97" s="626"/>
      <c r="BB97" s="626"/>
      <c r="BC97" s="626"/>
      <c r="BD97" s="626"/>
      <c r="BE97" s="626"/>
      <c r="BF97" s="626"/>
      <c r="BG97" s="626"/>
      <c r="BH97" s="626"/>
      <c r="BI97" s="626"/>
      <c r="BJ97" s="626"/>
      <c r="BK97" s="626"/>
      <c r="BL97" s="626"/>
      <c r="BM97" s="626"/>
      <c r="BN97" s="626"/>
      <c r="BO97" s="626"/>
      <c r="BP97" s="626"/>
      <c r="BQ97" s="626"/>
      <c r="BR97" s="626"/>
      <c r="BS97" s="626"/>
      <c r="BT97" s="626"/>
      <c r="BU97" s="626"/>
      <c r="BV97" s="627"/>
      <c r="BW97" s="627"/>
      <c r="BX97" s="627"/>
      <c r="BY97" s="627"/>
      <c r="BZ97" s="627"/>
      <c r="CA97" s="627"/>
      <c r="CB97" s="627"/>
      <c r="CC97" s="627"/>
      <c r="CD97" s="627"/>
      <c r="CE97" s="627"/>
      <c r="CF97" s="1851"/>
    </row>
    <row customHeight="1" ht="24.75" hidden="1">
      <c r="A98" s="1807"/>
      <c r="B98" s="1161"/>
      <c r="C98" s="413"/>
      <c r="D98" s="2580"/>
      <c r="E98" s="2377" t="s">
        <v>865</v>
      </c>
      <c r="F98" s="2377"/>
      <c r="G98" s="2377"/>
      <c r="H98" s="2377"/>
      <c r="I98" s="2377"/>
      <c r="J98" s="2377"/>
      <c r="K98" s="2377"/>
      <c r="L98" s="2377"/>
      <c r="M98" s="2377"/>
      <c r="N98" s="2377"/>
      <c r="O98" s="2377"/>
      <c r="P98" s="2377"/>
      <c r="Q98" s="559">
        <f>SUMIF(T99:T100,"i",Q99:Q100)</f>
        <v>0</v>
      </c>
      <c r="R98" s="1018"/>
      <c r="S98" s="1799" t="s">
        <v>866</v>
      </c>
      <c r="T98" s="718" t="s">
        <v>867</v>
      </c>
      <c r="U98" s="2375">
        <v>1</v>
      </c>
      <c r="V98" s="2375" t="s">
        <v>830</v>
      </c>
      <c r="W98" s="1161"/>
      <c r="X98" s="1161"/>
      <c r="Y98" s="1161"/>
      <c r="Z98" s="1161"/>
      <c r="AA98" s="1637"/>
      <c r="AB98" s="1161"/>
      <c r="AC98" s="2376"/>
      <c r="AD98" s="630"/>
      <c r="AE98" s="1161"/>
      <c r="AF98" s="1161"/>
      <c r="AG98" s="1637"/>
      <c r="AH98" s="1637"/>
      <c r="AI98" s="1637"/>
      <c r="AJ98" s="1637"/>
      <c r="AK98" s="1637"/>
      <c r="AL98" s="1637"/>
      <c r="AM98" s="1637"/>
      <c r="AN98" s="1637"/>
      <c r="AO98" s="1637"/>
      <c r="AP98" s="1637"/>
      <c r="AQ98" s="1637"/>
      <c r="AR98" s="1637"/>
      <c r="AS98" s="1637"/>
      <c r="AT98" s="1637"/>
      <c r="AU98" s="1637"/>
      <c r="AV98" s="1637"/>
      <c r="AW98" s="1637"/>
      <c r="AX98" s="1637"/>
      <c r="AY98" s="1637"/>
      <c r="AZ98" s="1637"/>
      <c r="BA98" s="1637"/>
      <c r="BB98" s="1637"/>
      <c r="BC98" s="1637"/>
      <c r="BD98" s="1637"/>
      <c r="BE98" s="1637"/>
      <c r="BF98" s="1637"/>
      <c r="BG98" s="1637"/>
      <c r="BH98" s="1637"/>
      <c r="BI98" s="1637"/>
      <c r="BJ98" s="1637"/>
      <c r="BK98" s="1637"/>
      <c r="BL98" s="1637"/>
      <c r="BM98" s="1637"/>
      <c r="BN98" s="1637"/>
      <c r="BO98" s="1637"/>
      <c r="BP98" s="1637"/>
      <c r="BQ98" s="1637"/>
      <c r="BR98" s="1637"/>
      <c r="BS98" s="1637"/>
      <c r="BT98" s="1637"/>
      <c r="BU98" s="1637"/>
      <c r="BV98" s="1161"/>
      <c r="BW98" s="1161"/>
      <c r="BX98" s="1161"/>
      <c r="BY98" s="1161"/>
      <c r="BZ98" s="1161"/>
      <c r="CA98" s="1161"/>
      <c r="CB98" s="1161"/>
      <c r="CC98" s="1161"/>
      <c r="CD98" s="1161"/>
      <c r="CE98" s="1161"/>
      <c r="CF98" s="1851"/>
    </row>
    <row customHeight="1" ht="11.25" hidden="1">
      <c r="A99" s="1794"/>
      <c r="B99" s="1637"/>
      <c r="C99" s="1637"/>
      <c r="D99" s="2580"/>
      <c r="E99" s="636"/>
      <c r="F99" s="636">
        <v>0</v>
      </c>
      <c r="G99" s="636"/>
      <c r="H99" s="636"/>
      <c r="I99" s="636"/>
      <c r="J99" s="636"/>
      <c r="K99" s="636"/>
      <c r="L99" s="636"/>
      <c r="M99" s="636"/>
      <c r="N99" s="636"/>
      <c r="O99" s="636"/>
      <c r="P99" s="636"/>
      <c r="Q99" s="636"/>
      <c r="R99" s="636"/>
      <c r="S99" s="637"/>
      <c r="T99" s="719"/>
      <c r="U99" s="2375"/>
      <c r="V99" s="2375"/>
      <c r="W99" s="1637"/>
      <c r="X99" s="1637"/>
      <c r="Y99" s="1637"/>
      <c r="Z99" s="1637"/>
      <c r="AA99" s="1637"/>
      <c r="AB99" s="1161"/>
      <c r="AC99" s="2376"/>
      <c r="AD99" s="630"/>
      <c r="AE99" s="1161"/>
      <c r="AF99" s="1161"/>
      <c r="AG99" s="1637"/>
      <c r="AH99" s="1637"/>
      <c r="AI99" s="1637"/>
      <c r="AJ99" s="1637"/>
      <c r="AK99" s="1637"/>
      <c r="AL99" s="1637"/>
      <c r="AM99" s="1637"/>
      <c r="AN99" s="1637"/>
      <c r="AO99" s="1637"/>
      <c r="AP99" s="1637"/>
      <c r="AQ99" s="1637"/>
      <c r="AR99" s="1637"/>
      <c r="AS99" s="1637"/>
      <c r="AT99" s="1637"/>
      <c r="AU99" s="1637"/>
      <c r="AV99" s="1637"/>
      <c r="AW99" s="1637"/>
      <c r="AX99" s="1637"/>
      <c r="AY99" s="1637"/>
      <c r="AZ99" s="1637"/>
      <c r="BA99" s="1637"/>
      <c r="BB99" s="1637"/>
      <c r="BC99" s="1637"/>
      <c r="BD99" s="1637"/>
      <c r="BE99" s="1637"/>
      <c r="BF99" s="1637"/>
      <c r="BG99" s="1637"/>
      <c r="BH99" s="1637"/>
      <c r="BI99" s="1637"/>
      <c r="BJ99" s="1637"/>
      <c r="BK99" s="1637"/>
      <c r="BL99" s="1637"/>
      <c r="BM99" s="1637"/>
      <c r="BN99" s="1637"/>
      <c r="BO99" s="1637"/>
      <c r="BP99" s="1637"/>
      <c r="BQ99" s="1637"/>
      <c r="BR99" s="1637"/>
      <c r="BS99" s="1637"/>
      <c r="BT99" s="1637"/>
      <c r="BU99" s="1637"/>
      <c r="BV99" s="1637"/>
      <c r="BW99" s="1637"/>
      <c r="BX99" s="1637"/>
      <c r="BY99" s="1637"/>
      <c r="BZ99" s="1637"/>
      <c r="CA99" s="1637"/>
      <c r="CB99" s="1637"/>
      <c r="CC99" s="1637"/>
      <c r="CD99" s="1637"/>
      <c r="CE99" s="1637"/>
      <c r="CF99" s="1851"/>
    </row>
    <row customHeight="1" ht="11.25" hidden="1">
      <c r="A100" s="1807"/>
      <c r="B100" s="1161"/>
      <c r="C100" s="413"/>
      <c r="D100" s="2580"/>
      <c r="E100" s="650" t="s">
        <v>22</v>
      </c>
      <c r="F100" s="1169" t="s">
        <v>22</v>
      </c>
      <c r="G100" s="1169" t="s">
        <v>870</v>
      </c>
      <c r="H100" s="652" t="s">
        <v>22</v>
      </c>
      <c r="I100" s="652"/>
      <c r="J100" s="652"/>
      <c r="K100" s="652"/>
      <c r="L100" s="652"/>
      <c r="M100" s="652"/>
      <c r="N100" s="652"/>
      <c r="O100" s="652"/>
      <c r="P100" s="652"/>
      <c r="Q100" s="652"/>
      <c r="R100" s="653"/>
      <c r="S100" s="654"/>
      <c r="T100" s="719"/>
      <c r="U100" s="2375"/>
      <c r="V100" s="2375"/>
      <c r="W100" s="1161"/>
      <c r="X100" s="1161"/>
      <c r="Y100" s="1161"/>
      <c r="Z100" s="1161"/>
      <c r="AA100" s="1637"/>
      <c r="AB100" s="1161"/>
      <c r="AC100" s="2376"/>
      <c r="AD100" s="630"/>
      <c r="AE100" s="1161"/>
      <c r="AF100" s="1161"/>
      <c r="AG100" s="1637"/>
      <c r="AH100" s="1637"/>
      <c r="AI100" s="1637"/>
      <c r="AJ100" s="1637"/>
      <c r="AK100" s="1637"/>
      <c r="AL100" s="1637"/>
      <c r="AM100" s="1637"/>
      <c r="AN100" s="1637"/>
      <c r="AO100" s="1637"/>
      <c r="AP100" s="1637"/>
      <c r="AQ100" s="1637"/>
      <c r="AR100" s="1637"/>
      <c r="AS100" s="1637"/>
      <c r="AT100" s="1637"/>
      <c r="AU100" s="1637"/>
      <c r="AV100" s="1637"/>
      <c r="AW100" s="1637"/>
      <c r="AX100" s="1637"/>
      <c r="AY100" s="1637"/>
      <c r="AZ100" s="1637"/>
      <c r="BA100" s="1637"/>
      <c r="BB100" s="1637"/>
      <c r="BC100" s="1637"/>
      <c r="BD100" s="1637"/>
      <c r="BE100" s="1637"/>
      <c r="BF100" s="1637"/>
      <c r="BG100" s="1637"/>
      <c r="BH100" s="1637"/>
      <c r="BI100" s="1637"/>
      <c r="BJ100" s="1637"/>
      <c r="BK100" s="1637"/>
      <c r="BL100" s="1637"/>
      <c r="BM100" s="1637"/>
      <c r="BN100" s="1637"/>
      <c r="BO100" s="1637"/>
      <c r="BP100" s="1637"/>
      <c r="BQ100" s="1637"/>
      <c r="BR100" s="1637"/>
      <c r="BS100" s="1637"/>
      <c r="BT100" s="1637"/>
      <c r="BU100" s="1637"/>
      <c r="BV100" s="1161"/>
      <c r="BW100" s="1161"/>
      <c r="BX100" s="1161"/>
      <c r="BY100" s="1161"/>
      <c r="BZ100" s="1161"/>
      <c r="CA100" s="1161"/>
      <c r="CB100" s="1161"/>
      <c r="CC100" s="1161"/>
      <c r="CD100" s="1161"/>
      <c r="CE100" s="1161"/>
      <c r="CF100" s="1851"/>
    </row>
    <row customHeight="1" ht="24.75" hidden="1">
      <c r="A101" s="1807"/>
      <c r="B101" s="1161"/>
      <c r="C101" s="413"/>
      <c r="D101" s="2580"/>
      <c r="E101" s="2377" t="s">
        <v>868</v>
      </c>
      <c r="F101" s="2377"/>
      <c r="G101" s="2377"/>
      <c r="H101" s="2377"/>
      <c r="I101" s="2377"/>
      <c r="J101" s="2377"/>
      <c r="K101" s="2377"/>
      <c r="L101" s="2377"/>
      <c r="M101" s="2377"/>
      <c r="N101" s="2377"/>
      <c r="O101" s="2377"/>
      <c r="P101" s="2377"/>
      <c r="Q101" s="559">
        <f>SUMIF(T102:T103,"i",Q102:Q103)</f>
        <v>0</v>
      </c>
      <c r="R101" s="1018"/>
      <c r="S101" s="1799" t="s">
        <v>869</v>
      </c>
      <c r="T101" s="718" t="s">
        <v>867</v>
      </c>
      <c r="U101" s="2375">
        <v>1</v>
      </c>
      <c r="V101" s="2375" t="s">
        <v>830</v>
      </c>
      <c r="W101" s="1161"/>
      <c r="X101" s="1161"/>
      <c r="Y101" s="1161"/>
      <c r="Z101" s="1161"/>
      <c r="AA101" s="1637"/>
      <c r="AB101" s="1161"/>
      <c r="AC101" s="1797"/>
      <c r="AD101" s="630"/>
      <c r="AE101" s="1161"/>
      <c r="AF101" s="1161"/>
      <c r="AG101" s="1637"/>
      <c r="AH101" s="1637"/>
      <c r="AI101" s="1637"/>
      <c r="AJ101" s="1637"/>
      <c r="AK101" s="1637"/>
      <c r="AL101" s="1637"/>
      <c r="AM101" s="1637"/>
      <c r="AN101" s="1637"/>
      <c r="AO101" s="1637"/>
      <c r="AP101" s="1637"/>
      <c r="AQ101" s="1637"/>
      <c r="AR101" s="1637"/>
      <c r="AS101" s="1637"/>
      <c r="AT101" s="1637"/>
      <c r="AU101" s="1637"/>
      <c r="AV101" s="1637"/>
      <c r="AW101" s="1637"/>
      <c r="AX101" s="1637"/>
      <c r="AY101" s="1637"/>
      <c r="AZ101" s="1637"/>
      <c r="BA101" s="1637"/>
      <c r="BB101" s="1637"/>
      <c r="BC101" s="1637"/>
      <c r="BD101" s="1637"/>
      <c r="BE101" s="1637"/>
      <c r="BF101" s="1637"/>
      <c r="BG101" s="1637"/>
      <c r="BH101" s="1637"/>
      <c r="BI101" s="1637"/>
      <c r="BJ101" s="1637"/>
      <c r="BK101" s="1637"/>
      <c r="BL101" s="1637"/>
      <c r="BM101" s="1637"/>
      <c r="BN101" s="1637"/>
      <c r="BO101" s="1637"/>
      <c r="BP101" s="1637"/>
      <c r="BQ101" s="1637"/>
      <c r="BR101" s="1637"/>
      <c r="BS101" s="1637"/>
      <c r="BT101" s="1637"/>
      <c r="BU101" s="1637"/>
      <c r="BV101" s="1161"/>
      <c r="BW101" s="1161"/>
      <c r="BX101" s="1161"/>
      <c r="BY101" s="1161"/>
      <c r="BZ101" s="1161"/>
      <c r="CA101" s="1161"/>
      <c r="CB101" s="1161"/>
      <c r="CC101" s="1161"/>
      <c r="CD101" s="1161"/>
      <c r="CE101" s="1161"/>
      <c r="CF101" s="1851"/>
    </row>
    <row customHeight="1" ht="11.25" hidden="1">
      <c r="A102" s="1794"/>
      <c r="B102" s="1637"/>
      <c r="C102" s="1637"/>
      <c r="D102" s="2580"/>
      <c r="E102" s="636"/>
      <c r="F102" s="636">
        <v>0</v>
      </c>
      <c r="G102" s="636"/>
      <c r="H102" s="636"/>
      <c r="I102" s="636"/>
      <c r="J102" s="636"/>
      <c r="K102" s="636"/>
      <c r="L102" s="636"/>
      <c r="M102" s="636"/>
      <c r="N102" s="636"/>
      <c r="O102" s="636"/>
      <c r="P102" s="636"/>
      <c r="Q102" s="636"/>
      <c r="R102" s="636"/>
      <c r="S102" s="637"/>
      <c r="T102" s="719"/>
      <c r="U102" s="2375"/>
      <c r="V102" s="2375"/>
      <c r="W102" s="1637"/>
      <c r="X102" s="1637"/>
      <c r="Y102" s="1637"/>
      <c r="Z102" s="1637"/>
      <c r="AA102" s="1637"/>
      <c r="AB102" s="1161"/>
      <c r="AC102" s="1797"/>
      <c r="AD102" s="630"/>
      <c r="AE102" s="1161"/>
      <c r="AF102" s="1161"/>
      <c r="AG102" s="1637"/>
      <c r="AH102" s="1637"/>
      <c r="AI102" s="1637"/>
      <c r="AJ102" s="1637"/>
      <c r="AK102" s="1637"/>
      <c r="AL102" s="1637"/>
      <c r="AM102" s="1637"/>
      <c r="AN102" s="1637"/>
      <c r="AO102" s="1637"/>
      <c r="AP102" s="1637"/>
      <c r="AQ102" s="1637"/>
      <c r="AR102" s="1637"/>
      <c r="AS102" s="1637"/>
      <c r="AT102" s="1637"/>
      <c r="AU102" s="1637"/>
      <c r="AV102" s="1637"/>
      <c r="AW102" s="1637"/>
      <c r="AX102" s="1637"/>
      <c r="AY102" s="1637"/>
      <c r="AZ102" s="1637"/>
      <c r="BA102" s="1637"/>
      <c r="BB102" s="1637"/>
      <c r="BC102" s="1637"/>
      <c r="BD102" s="1637"/>
      <c r="BE102" s="1637"/>
      <c r="BF102" s="1637"/>
      <c r="BG102" s="1637"/>
      <c r="BH102" s="1637"/>
      <c r="BI102" s="1637"/>
      <c r="BJ102" s="1637"/>
      <c r="BK102" s="1637"/>
      <c r="BL102" s="1637"/>
      <c r="BM102" s="1637"/>
      <c r="BN102" s="1637"/>
      <c r="BO102" s="1637"/>
      <c r="BP102" s="1637"/>
      <c r="BQ102" s="1637"/>
      <c r="BR102" s="1637"/>
      <c r="BS102" s="1637"/>
      <c r="BT102" s="1637"/>
      <c r="BU102" s="1637"/>
      <c r="BV102" s="1637"/>
      <c r="BW102" s="1637"/>
      <c r="BX102" s="1637"/>
      <c r="BY102" s="1637"/>
      <c r="BZ102" s="1637"/>
      <c r="CA102" s="1637"/>
      <c r="CB102" s="1637"/>
      <c r="CC102" s="1637"/>
      <c r="CD102" s="1637"/>
      <c r="CE102" s="1637"/>
      <c r="CF102" s="1851"/>
    </row>
    <row customHeight="1" ht="11.25" hidden="1">
      <c r="A103" s="1807"/>
      <c r="B103" s="1161"/>
      <c r="C103" s="413"/>
      <c r="D103" s="2581"/>
      <c r="E103" s="650" t="s">
        <v>22</v>
      </c>
      <c r="F103" s="1169" t="s">
        <v>22</v>
      </c>
      <c r="G103" s="1169" t="s">
        <v>870</v>
      </c>
      <c r="H103" s="652" t="s">
        <v>22</v>
      </c>
      <c r="I103" s="652"/>
      <c r="J103" s="652"/>
      <c r="K103" s="652"/>
      <c r="L103" s="652"/>
      <c r="M103" s="652"/>
      <c r="N103" s="652"/>
      <c r="O103" s="652"/>
      <c r="P103" s="652"/>
      <c r="Q103" s="652"/>
      <c r="R103" s="653"/>
      <c r="S103" s="654"/>
      <c r="T103" s="719"/>
      <c r="U103" s="2375"/>
      <c r="V103" s="2375"/>
      <c r="W103" s="1161"/>
      <c r="X103" s="1161"/>
      <c r="Y103" s="1161"/>
      <c r="Z103" s="1161"/>
      <c r="AA103" s="1637"/>
      <c r="AB103" s="1161"/>
      <c r="AC103" s="1797"/>
      <c r="AD103" s="630"/>
      <c r="AE103" s="1161"/>
      <c r="AF103" s="1161"/>
      <c r="AG103" s="1637"/>
      <c r="AH103" s="1637"/>
      <c r="AI103" s="1637"/>
      <c r="AJ103" s="1637"/>
      <c r="AK103" s="1637"/>
      <c r="AL103" s="1637"/>
      <c r="AM103" s="1637"/>
      <c r="AN103" s="1637"/>
      <c r="AO103" s="1637"/>
      <c r="AP103" s="1637"/>
      <c r="AQ103" s="1637"/>
      <c r="AR103" s="1637"/>
      <c r="AS103" s="1637"/>
      <c r="AT103" s="1637"/>
      <c r="AU103" s="1637"/>
      <c r="AV103" s="1637"/>
      <c r="AW103" s="1637"/>
      <c r="AX103" s="1637"/>
      <c r="AY103" s="1637"/>
      <c r="AZ103" s="1637"/>
      <c r="BA103" s="1637"/>
      <c r="BB103" s="1637"/>
      <c r="BC103" s="1637"/>
      <c r="BD103" s="1637"/>
      <c r="BE103" s="1637"/>
      <c r="BF103" s="1637"/>
      <c r="BG103" s="1637"/>
      <c r="BH103" s="1637"/>
      <c r="BI103" s="1637"/>
      <c r="BJ103" s="1637"/>
      <c r="BK103" s="1637"/>
      <c r="BL103" s="1637"/>
      <c r="BM103" s="1637"/>
      <c r="BN103" s="1637"/>
      <c r="BO103" s="1637"/>
      <c r="BP103" s="1637"/>
      <c r="BQ103" s="1637"/>
      <c r="BR103" s="1637"/>
      <c r="BS103" s="1637"/>
      <c r="BT103" s="1637"/>
      <c r="BU103" s="1637"/>
      <c r="BV103" s="1161"/>
      <c r="BW103" s="1161"/>
      <c r="BX103" s="1161"/>
      <c r="BY103" s="1161"/>
      <c r="BZ103" s="1161"/>
      <c r="CA103" s="1161"/>
      <c r="CB103" s="1161"/>
      <c r="CC103" s="1161"/>
      <c r="CD103" s="1161"/>
      <c r="CE103" s="1161"/>
      <c r="CF103" s="1851"/>
    </row>
    <row customHeight="1" ht="15" hidden="1">
      <c r="A104" s="624" t="s">
        <v>346</v>
      </c>
      <c r="B104" s="625"/>
      <c r="C104" s="625" t="s">
        <v>22</v>
      </c>
      <c r="D104" s="2579" t="s">
        <v>878</v>
      </c>
      <c r="E104" s="2378" t="s">
        <v>324</v>
      </c>
      <c r="F104" s="2379"/>
      <c r="G104" s="2380"/>
      <c r="H104" s="2384" t="str">
        <f>IF(A104="","",INDEX(DIFFERENTIATION_UNMERGE_VD,MATCH(A104,DIFFERENTIATION_ID_DIFF,0)))</f>
        <v>Водоотведение; Транспортировка; Подключение (технологическое присоединение) к централизованной системе водоотведения</v>
      </c>
      <c r="I104" s="2384"/>
      <c r="J104" s="2384"/>
      <c r="K104" s="2384"/>
      <c r="L104" s="2384"/>
      <c r="M104" s="2384"/>
      <c r="N104" s="2384"/>
      <c r="O104" s="2384"/>
      <c r="P104" s="2384"/>
      <c r="Q104" s="2384"/>
      <c r="R104" s="2384"/>
      <c r="S104" s="720"/>
      <c r="T104" s="717"/>
      <c r="U104" s="626"/>
      <c r="V104" s="626"/>
      <c r="W104" s="627"/>
      <c r="X104" s="627"/>
      <c r="Y104" s="627"/>
      <c r="Z104" s="627"/>
      <c r="AA104" s="628"/>
      <c r="AB104" s="629"/>
      <c r="AC104" s="2376"/>
      <c r="AD104" s="630"/>
      <c r="AE104" s="631" t="s">
        <v>22</v>
      </c>
      <c r="AF104" s="631"/>
      <c r="AG104" s="632" t="s">
        <v>864</v>
      </c>
      <c r="AH104" s="633">
        <v>3</v>
      </c>
      <c r="AI104" s="626"/>
      <c r="AJ104" s="626"/>
      <c r="AK104" s="626"/>
      <c r="AL104" s="626"/>
      <c r="AM104" s="626"/>
      <c r="AN104" s="626"/>
      <c r="AO104" s="626"/>
      <c r="AP104" s="626"/>
      <c r="AQ104" s="626"/>
      <c r="AR104" s="626"/>
      <c r="AS104" s="626"/>
      <c r="AT104" s="626"/>
      <c r="AU104" s="626"/>
      <c r="AV104" s="626"/>
      <c r="AW104" s="626"/>
      <c r="AX104" s="626"/>
      <c r="AY104" s="626"/>
      <c r="AZ104" s="626"/>
      <c r="BA104" s="626"/>
      <c r="BB104" s="626"/>
      <c r="BC104" s="626"/>
      <c r="BD104" s="626"/>
      <c r="BE104" s="626"/>
      <c r="BF104" s="626"/>
      <c r="BG104" s="626"/>
      <c r="BH104" s="626"/>
      <c r="BI104" s="626"/>
      <c r="BJ104" s="626"/>
      <c r="BK104" s="626"/>
      <c r="BL104" s="626"/>
      <c r="BM104" s="626"/>
      <c r="BN104" s="626"/>
      <c r="BO104" s="626"/>
      <c r="BP104" s="626"/>
      <c r="BQ104" s="626"/>
      <c r="BR104" s="626"/>
      <c r="BS104" s="626"/>
      <c r="BT104" s="626"/>
      <c r="BU104" s="626"/>
      <c r="BV104" s="627"/>
      <c r="BW104" s="627"/>
      <c r="BX104" s="627"/>
      <c r="BY104" s="627"/>
      <c r="BZ104" s="627"/>
      <c r="CA104" s="627"/>
      <c r="CB104" s="627"/>
      <c r="CC104" s="627"/>
      <c r="CD104" s="627"/>
      <c r="CE104" s="627"/>
      <c r="CF104" s="1851"/>
    </row>
    <row customHeight="1" ht="15" hidden="1">
      <c r="A105" s="624"/>
      <c r="B105" s="625"/>
      <c r="C105" s="625"/>
      <c r="D105" s="2580"/>
      <c r="E105" s="2378" t="s">
        <v>819</v>
      </c>
      <c r="F105" s="2379"/>
      <c r="G105" s="2380"/>
      <c r="H105" s="2384" t="str">
        <f>IF(A104="","",INDEX(DIFFERENTIATION_UNMERGE_AREA,MATCH(A104,DIFFERENTIATION_ID_DIFF,0)))</f>
        <v>Новосадовское</v>
      </c>
      <c r="I105" s="2384"/>
      <c r="J105" s="2384"/>
      <c r="K105" s="2384"/>
      <c r="L105" s="2384"/>
      <c r="M105" s="2384"/>
      <c r="N105" s="2384"/>
      <c r="O105" s="2384"/>
      <c r="P105" s="2384"/>
      <c r="Q105" s="2384"/>
      <c r="R105" s="2384"/>
      <c r="S105" s="720"/>
      <c r="T105" s="717"/>
      <c r="U105" s="626"/>
      <c r="V105" s="626"/>
      <c r="W105" s="627"/>
      <c r="X105" s="627"/>
      <c r="Y105" s="627"/>
      <c r="Z105" s="627"/>
      <c r="AA105" s="628"/>
      <c r="AB105" s="629"/>
      <c r="AC105" s="2376"/>
      <c r="AD105" s="630"/>
      <c r="AE105" s="631"/>
      <c r="AF105" s="631"/>
      <c r="AG105" s="632"/>
      <c r="AH105" s="633"/>
      <c r="AI105" s="626"/>
      <c r="AJ105" s="626"/>
      <c r="AK105" s="626"/>
      <c r="AL105" s="626"/>
      <c r="AM105" s="626"/>
      <c r="AN105" s="626"/>
      <c r="AO105" s="626"/>
      <c r="AP105" s="626"/>
      <c r="AQ105" s="626"/>
      <c r="AR105" s="626"/>
      <c r="AS105" s="626"/>
      <c r="AT105" s="626"/>
      <c r="AU105" s="626"/>
      <c r="AV105" s="626"/>
      <c r="AW105" s="626"/>
      <c r="AX105" s="626"/>
      <c r="AY105" s="626"/>
      <c r="AZ105" s="626"/>
      <c r="BA105" s="626"/>
      <c r="BB105" s="626"/>
      <c r="BC105" s="626"/>
      <c r="BD105" s="626"/>
      <c r="BE105" s="626"/>
      <c r="BF105" s="626"/>
      <c r="BG105" s="626"/>
      <c r="BH105" s="626"/>
      <c r="BI105" s="626"/>
      <c r="BJ105" s="626"/>
      <c r="BK105" s="626"/>
      <c r="BL105" s="626"/>
      <c r="BM105" s="626"/>
      <c r="BN105" s="626"/>
      <c r="BO105" s="626"/>
      <c r="BP105" s="626"/>
      <c r="BQ105" s="626"/>
      <c r="BR105" s="626"/>
      <c r="BS105" s="626"/>
      <c r="BT105" s="626"/>
      <c r="BU105" s="626"/>
      <c r="BV105" s="627"/>
      <c r="BW105" s="627"/>
      <c r="BX105" s="627"/>
      <c r="BY105" s="627"/>
      <c r="BZ105" s="627"/>
      <c r="CA105" s="627"/>
      <c r="CB105" s="627"/>
      <c r="CC105" s="627"/>
      <c r="CD105" s="627"/>
      <c r="CE105" s="627"/>
      <c r="CF105" s="1851"/>
    </row>
    <row customHeight="1" ht="15" hidden="1">
      <c r="A106" s="624"/>
      <c r="B106" s="625"/>
      <c r="C106" s="625"/>
      <c r="D106" s="2580"/>
      <c r="E106" s="2378" t="s">
        <v>820</v>
      </c>
      <c r="F106" s="2379"/>
      <c r="G106" s="2380"/>
      <c r="H106" s="2384" t="str">
        <f>IF(A104="","",INDEX(DIFFERENTIATION_UNMERGE_SYSTEM,MATCH(A104,DIFFERENTIATION_ID_DIFF,0)))</f>
        <v>без дифференциации</v>
      </c>
      <c r="I106" s="2384"/>
      <c r="J106" s="2384"/>
      <c r="K106" s="2384"/>
      <c r="L106" s="2384"/>
      <c r="M106" s="2384"/>
      <c r="N106" s="2384"/>
      <c r="O106" s="2384"/>
      <c r="P106" s="2384"/>
      <c r="Q106" s="2384"/>
      <c r="R106" s="2384"/>
      <c r="S106" s="720"/>
      <c r="T106" s="717"/>
      <c r="U106" s="626"/>
      <c r="V106" s="626"/>
      <c r="W106" s="627"/>
      <c r="X106" s="627"/>
      <c r="Y106" s="627"/>
      <c r="Z106" s="627"/>
      <c r="AA106" s="628"/>
      <c r="AB106" s="629"/>
      <c r="AC106" s="2376"/>
      <c r="AD106" s="630"/>
      <c r="AE106" s="631"/>
      <c r="AF106" s="631"/>
      <c r="AG106" s="632"/>
      <c r="AH106" s="633"/>
      <c r="AI106" s="626"/>
      <c r="AJ106" s="626"/>
      <c r="AK106" s="626"/>
      <c r="AL106" s="626"/>
      <c r="AM106" s="626"/>
      <c r="AN106" s="626"/>
      <c r="AO106" s="626"/>
      <c r="AP106" s="626"/>
      <c r="AQ106" s="626"/>
      <c r="AR106" s="626"/>
      <c r="AS106" s="626"/>
      <c r="AT106" s="626"/>
      <c r="AU106" s="626"/>
      <c r="AV106" s="626"/>
      <c r="AW106" s="626"/>
      <c r="AX106" s="626"/>
      <c r="AY106" s="626"/>
      <c r="AZ106" s="626"/>
      <c r="BA106" s="626"/>
      <c r="BB106" s="626"/>
      <c r="BC106" s="626"/>
      <c r="BD106" s="626"/>
      <c r="BE106" s="626"/>
      <c r="BF106" s="626"/>
      <c r="BG106" s="626"/>
      <c r="BH106" s="626"/>
      <c r="BI106" s="626"/>
      <c r="BJ106" s="626"/>
      <c r="BK106" s="626"/>
      <c r="BL106" s="626"/>
      <c r="BM106" s="626"/>
      <c r="BN106" s="626"/>
      <c r="BO106" s="626"/>
      <c r="BP106" s="626"/>
      <c r="BQ106" s="626"/>
      <c r="BR106" s="626"/>
      <c r="BS106" s="626"/>
      <c r="BT106" s="626"/>
      <c r="BU106" s="626"/>
      <c r="BV106" s="627"/>
      <c r="BW106" s="627"/>
      <c r="BX106" s="627"/>
      <c r="BY106" s="627"/>
      <c r="BZ106" s="627"/>
      <c r="CA106" s="627"/>
      <c r="CB106" s="627"/>
      <c r="CC106" s="627"/>
      <c r="CD106" s="627"/>
      <c r="CE106" s="627"/>
      <c r="CF106" s="1851"/>
    </row>
    <row customHeight="1" ht="24.75" hidden="1">
      <c r="A107" s="1807"/>
      <c r="B107" s="1161"/>
      <c r="C107" s="413"/>
      <c r="D107" s="2580"/>
      <c r="E107" s="2377" t="s">
        <v>865</v>
      </c>
      <c r="F107" s="2377"/>
      <c r="G107" s="2377"/>
      <c r="H107" s="2377"/>
      <c r="I107" s="2377"/>
      <c r="J107" s="2377"/>
      <c r="K107" s="2377"/>
      <c r="L107" s="2377"/>
      <c r="M107" s="2377"/>
      <c r="N107" s="2377"/>
      <c r="O107" s="2377"/>
      <c r="P107" s="2377"/>
      <c r="Q107" s="559">
        <f>SUMIF(T108:T109,"i",Q108:Q109)</f>
        <v>0</v>
      </c>
      <c r="R107" s="1018"/>
      <c r="S107" s="1799" t="s">
        <v>866</v>
      </c>
      <c r="T107" s="718" t="s">
        <v>867</v>
      </c>
      <c r="U107" s="2375">
        <v>1</v>
      </c>
      <c r="V107" s="2375" t="s">
        <v>830</v>
      </c>
      <c r="W107" s="1161"/>
      <c r="X107" s="1161"/>
      <c r="Y107" s="1161"/>
      <c r="Z107" s="1161"/>
      <c r="AA107" s="1637"/>
      <c r="AB107" s="1161"/>
      <c r="AC107" s="2376"/>
      <c r="AD107" s="630"/>
      <c r="AE107" s="1161"/>
      <c r="AF107" s="1161"/>
      <c r="AG107" s="1637"/>
      <c r="AH107" s="1637"/>
      <c r="AI107" s="1637"/>
      <c r="AJ107" s="1637"/>
      <c r="AK107" s="1637"/>
      <c r="AL107" s="1637"/>
      <c r="AM107" s="1637"/>
      <c r="AN107" s="1637"/>
      <c r="AO107" s="1637"/>
      <c r="AP107" s="1637"/>
      <c r="AQ107" s="1637"/>
      <c r="AR107" s="1637"/>
      <c r="AS107" s="1637"/>
      <c r="AT107" s="1637"/>
      <c r="AU107" s="1637"/>
      <c r="AV107" s="1637"/>
      <c r="AW107" s="1637"/>
      <c r="AX107" s="1637"/>
      <c r="AY107" s="1637"/>
      <c r="AZ107" s="1637"/>
      <c r="BA107" s="1637"/>
      <c r="BB107" s="1637"/>
      <c r="BC107" s="1637"/>
      <c r="BD107" s="1637"/>
      <c r="BE107" s="1637"/>
      <c r="BF107" s="1637"/>
      <c r="BG107" s="1637"/>
      <c r="BH107" s="1637"/>
      <c r="BI107" s="1637"/>
      <c r="BJ107" s="1637"/>
      <c r="BK107" s="1637"/>
      <c r="BL107" s="1637"/>
      <c r="BM107" s="1637"/>
      <c r="BN107" s="1637"/>
      <c r="BO107" s="1637"/>
      <c r="BP107" s="1637"/>
      <c r="BQ107" s="1637"/>
      <c r="BR107" s="1637"/>
      <c r="BS107" s="1637"/>
      <c r="BT107" s="1637"/>
      <c r="BU107" s="1637"/>
      <c r="BV107" s="1161"/>
      <c r="BW107" s="1161"/>
      <c r="BX107" s="1161"/>
      <c r="BY107" s="1161"/>
      <c r="BZ107" s="1161"/>
      <c r="CA107" s="1161"/>
      <c r="CB107" s="1161"/>
      <c r="CC107" s="1161"/>
      <c r="CD107" s="1161"/>
      <c r="CE107" s="1161"/>
      <c r="CF107" s="1851"/>
    </row>
    <row customHeight="1" ht="11.25" hidden="1">
      <c r="A108" s="1794"/>
      <c r="B108" s="1637"/>
      <c r="C108" s="1637"/>
      <c r="D108" s="2580"/>
      <c r="E108" s="636"/>
      <c r="F108" s="636">
        <v>0</v>
      </c>
      <c r="G108" s="636"/>
      <c r="H108" s="636"/>
      <c r="I108" s="636"/>
      <c r="J108" s="636"/>
      <c r="K108" s="636"/>
      <c r="L108" s="636"/>
      <c r="M108" s="636"/>
      <c r="N108" s="636"/>
      <c r="O108" s="636"/>
      <c r="P108" s="636"/>
      <c r="Q108" s="636"/>
      <c r="R108" s="636"/>
      <c r="S108" s="637"/>
      <c r="T108" s="719"/>
      <c r="U108" s="2375"/>
      <c r="V108" s="2375"/>
      <c r="W108" s="1637"/>
      <c r="X108" s="1637"/>
      <c r="Y108" s="1637"/>
      <c r="Z108" s="1637"/>
      <c r="AA108" s="1637"/>
      <c r="AB108" s="1161"/>
      <c r="AC108" s="2376"/>
      <c r="AD108" s="630"/>
      <c r="AE108" s="1161"/>
      <c r="AF108" s="1161"/>
      <c r="AG108" s="1637"/>
      <c r="AH108" s="1637"/>
      <c r="AI108" s="1637"/>
      <c r="AJ108" s="1637"/>
      <c r="AK108" s="1637"/>
      <c r="AL108" s="1637"/>
      <c r="AM108" s="1637"/>
      <c r="AN108" s="1637"/>
      <c r="AO108" s="1637"/>
      <c r="AP108" s="1637"/>
      <c r="AQ108" s="1637"/>
      <c r="AR108" s="1637"/>
      <c r="AS108" s="1637"/>
      <c r="AT108" s="1637"/>
      <c r="AU108" s="1637"/>
      <c r="AV108" s="1637"/>
      <c r="AW108" s="1637"/>
      <c r="AX108" s="1637"/>
      <c r="AY108" s="1637"/>
      <c r="AZ108" s="1637"/>
      <c r="BA108" s="1637"/>
      <c r="BB108" s="1637"/>
      <c r="BC108" s="1637"/>
      <c r="BD108" s="1637"/>
      <c r="BE108" s="1637"/>
      <c r="BF108" s="1637"/>
      <c r="BG108" s="1637"/>
      <c r="BH108" s="1637"/>
      <c r="BI108" s="1637"/>
      <c r="BJ108" s="1637"/>
      <c r="BK108" s="1637"/>
      <c r="BL108" s="1637"/>
      <c r="BM108" s="1637"/>
      <c r="BN108" s="1637"/>
      <c r="BO108" s="1637"/>
      <c r="BP108" s="1637"/>
      <c r="BQ108" s="1637"/>
      <c r="BR108" s="1637"/>
      <c r="BS108" s="1637"/>
      <c r="BT108" s="1637"/>
      <c r="BU108" s="1637"/>
      <c r="BV108" s="1637"/>
      <c r="BW108" s="1637"/>
      <c r="BX108" s="1637"/>
      <c r="BY108" s="1637"/>
      <c r="BZ108" s="1637"/>
      <c r="CA108" s="1637"/>
      <c r="CB108" s="1637"/>
      <c r="CC108" s="1637"/>
      <c r="CD108" s="1637"/>
      <c r="CE108" s="1637"/>
      <c r="CF108" s="1851"/>
    </row>
    <row customHeight="1" ht="11.25" hidden="1">
      <c r="A109" s="1807"/>
      <c r="B109" s="1161"/>
      <c r="C109" s="413"/>
      <c r="D109" s="2580"/>
      <c r="E109" s="650" t="s">
        <v>22</v>
      </c>
      <c r="F109" s="1169" t="s">
        <v>22</v>
      </c>
      <c r="G109" s="1169" t="s">
        <v>870</v>
      </c>
      <c r="H109" s="652" t="s">
        <v>22</v>
      </c>
      <c r="I109" s="652"/>
      <c r="J109" s="652"/>
      <c r="K109" s="652"/>
      <c r="L109" s="652"/>
      <c r="M109" s="652"/>
      <c r="N109" s="652"/>
      <c r="O109" s="652"/>
      <c r="P109" s="652"/>
      <c r="Q109" s="652"/>
      <c r="R109" s="653"/>
      <c r="S109" s="654"/>
      <c r="T109" s="719"/>
      <c r="U109" s="2375"/>
      <c r="V109" s="2375"/>
      <c r="W109" s="1161"/>
      <c r="X109" s="1161"/>
      <c r="Y109" s="1161"/>
      <c r="Z109" s="1161"/>
      <c r="AA109" s="1637"/>
      <c r="AB109" s="1161"/>
      <c r="AC109" s="2376"/>
      <c r="AD109" s="630"/>
      <c r="AE109" s="1161"/>
      <c r="AF109" s="1161"/>
      <c r="AG109" s="1637"/>
      <c r="AH109" s="1637"/>
      <c r="AI109" s="1637"/>
      <c r="AJ109" s="1637"/>
      <c r="AK109" s="1637"/>
      <c r="AL109" s="1637"/>
      <c r="AM109" s="1637"/>
      <c r="AN109" s="1637"/>
      <c r="AO109" s="1637"/>
      <c r="AP109" s="1637"/>
      <c r="AQ109" s="1637"/>
      <c r="AR109" s="1637"/>
      <c r="AS109" s="1637"/>
      <c r="AT109" s="1637"/>
      <c r="AU109" s="1637"/>
      <c r="AV109" s="1637"/>
      <c r="AW109" s="1637"/>
      <c r="AX109" s="1637"/>
      <c r="AY109" s="1637"/>
      <c r="AZ109" s="1637"/>
      <c r="BA109" s="1637"/>
      <c r="BB109" s="1637"/>
      <c r="BC109" s="1637"/>
      <c r="BD109" s="1637"/>
      <c r="BE109" s="1637"/>
      <c r="BF109" s="1637"/>
      <c r="BG109" s="1637"/>
      <c r="BH109" s="1637"/>
      <c r="BI109" s="1637"/>
      <c r="BJ109" s="1637"/>
      <c r="BK109" s="1637"/>
      <c r="BL109" s="1637"/>
      <c r="BM109" s="1637"/>
      <c r="BN109" s="1637"/>
      <c r="BO109" s="1637"/>
      <c r="BP109" s="1637"/>
      <c r="BQ109" s="1637"/>
      <c r="BR109" s="1637"/>
      <c r="BS109" s="1637"/>
      <c r="BT109" s="1637"/>
      <c r="BU109" s="1637"/>
      <c r="BV109" s="1161"/>
      <c r="BW109" s="1161"/>
      <c r="BX109" s="1161"/>
      <c r="BY109" s="1161"/>
      <c r="BZ109" s="1161"/>
      <c r="CA109" s="1161"/>
      <c r="CB109" s="1161"/>
      <c r="CC109" s="1161"/>
      <c r="CD109" s="1161"/>
      <c r="CE109" s="1161"/>
      <c r="CF109" s="1851"/>
    </row>
    <row customHeight="1" ht="24.75" hidden="1">
      <c r="A110" s="1807"/>
      <c r="B110" s="1161"/>
      <c r="C110" s="413"/>
      <c r="D110" s="2580"/>
      <c r="E110" s="2377" t="s">
        <v>868</v>
      </c>
      <c r="F110" s="2377"/>
      <c r="G110" s="2377"/>
      <c r="H110" s="2377"/>
      <c r="I110" s="2377"/>
      <c r="J110" s="2377"/>
      <c r="K110" s="2377"/>
      <c r="L110" s="2377"/>
      <c r="M110" s="2377"/>
      <c r="N110" s="2377"/>
      <c r="O110" s="2377"/>
      <c r="P110" s="2377"/>
      <c r="Q110" s="559">
        <f>SUMIF(T111:T112,"i",Q111:Q112)</f>
        <v>0</v>
      </c>
      <c r="R110" s="1018"/>
      <c r="S110" s="1799" t="s">
        <v>869</v>
      </c>
      <c r="T110" s="718" t="s">
        <v>867</v>
      </c>
      <c r="U110" s="2375">
        <v>1</v>
      </c>
      <c r="V110" s="2375" t="s">
        <v>830</v>
      </c>
      <c r="W110" s="1161"/>
      <c r="X110" s="1161"/>
      <c r="Y110" s="1161"/>
      <c r="Z110" s="1161"/>
      <c r="AA110" s="1637"/>
      <c r="AB110" s="1161"/>
      <c r="AC110" s="1797"/>
      <c r="AD110" s="630"/>
      <c r="AE110" s="1161"/>
      <c r="AF110" s="1161"/>
      <c r="AG110" s="1637"/>
      <c r="AH110" s="1637"/>
      <c r="AI110" s="1637"/>
      <c r="AJ110" s="1637"/>
      <c r="AK110" s="1637"/>
      <c r="AL110" s="1637"/>
      <c r="AM110" s="1637"/>
      <c r="AN110" s="1637"/>
      <c r="AO110" s="1637"/>
      <c r="AP110" s="1637"/>
      <c r="AQ110" s="1637"/>
      <c r="AR110" s="1637"/>
      <c r="AS110" s="1637"/>
      <c r="AT110" s="1637"/>
      <c r="AU110" s="1637"/>
      <c r="AV110" s="1637"/>
      <c r="AW110" s="1637"/>
      <c r="AX110" s="1637"/>
      <c r="AY110" s="1637"/>
      <c r="AZ110" s="1637"/>
      <c r="BA110" s="1637"/>
      <c r="BB110" s="1637"/>
      <c r="BC110" s="1637"/>
      <c r="BD110" s="1637"/>
      <c r="BE110" s="1637"/>
      <c r="BF110" s="1637"/>
      <c r="BG110" s="1637"/>
      <c r="BH110" s="1637"/>
      <c r="BI110" s="1637"/>
      <c r="BJ110" s="1637"/>
      <c r="BK110" s="1637"/>
      <c r="BL110" s="1637"/>
      <c r="BM110" s="1637"/>
      <c r="BN110" s="1637"/>
      <c r="BO110" s="1637"/>
      <c r="BP110" s="1637"/>
      <c r="BQ110" s="1637"/>
      <c r="BR110" s="1637"/>
      <c r="BS110" s="1637"/>
      <c r="BT110" s="1637"/>
      <c r="BU110" s="1637"/>
      <c r="BV110" s="1161"/>
      <c r="BW110" s="1161"/>
      <c r="BX110" s="1161"/>
      <c r="BY110" s="1161"/>
      <c r="BZ110" s="1161"/>
      <c r="CA110" s="1161"/>
      <c r="CB110" s="1161"/>
      <c r="CC110" s="1161"/>
      <c r="CD110" s="1161"/>
      <c r="CE110" s="1161"/>
      <c r="CF110" s="1851"/>
    </row>
    <row customHeight="1" ht="11.25" hidden="1">
      <c r="A111" s="1794"/>
      <c r="B111" s="1637"/>
      <c r="C111" s="1637"/>
      <c r="D111" s="2580"/>
      <c r="E111" s="636"/>
      <c r="F111" s="636">
        <v>0</v>
      </c>
      <c r="G111" s="636"/>
      <c r="H111" s="636"/>
      <c r="I111" s="636"/>
      <c r="J111" s="636"/>
      <c r="K111" s="636"/>
      <c r="L111" s="636"/>
      <c r="M111" s="636"/>
      <c r="N111" s="636"/>
      <c r="O111" s="636"/>
      <c r="P111" s="636"/>
      <c r="Q111" s="636"/>
      <c r="R111" s="636"/>
      <c r="S111" s="637"/>
      <c r="T111" s="719"/>
      <c r="U111" s="2375"/>
      <c r="V111" s="2375"/>
      <c r="W111" s="1637"/>
      <c r="X111" s="1637"/>
      <c r="Y111" s="1637"/>
      <c r="Z111" s="1637"/>
      <c r="AA111" s="1637"/>
      <c r="AB111" s="1161"/>
      <c r="AC111" s="1797"/>
      <c r="AD111" s="630"/>
      <c r="AE111" s="1161"/>
      <c r="AF111" s="1161"/>
      <c r="AG111" s="1637"/>
      <c r="AH111" s="1637"/>
      <c r="AI111" s="1637"/>
      <c r="AJ111" s="1637"/>
      <c r="AK111" s="1637"/>
      <c r="AL111" s="1637"/>
      <c r="AM111" s="1637"/>
      <c r="AN111" s="1637"/>
      <c r="AO111" s="1637"/>
      <c r="AP111" s="1637"/>
      <c r="AQ111" s="1637"/>
      <c r="AR111" s="1637"/>
      <c r="AS111" s="1637"/>
      <c r="AT111" s="1637"/>
      <c r="AU111" s="1637"/>
      <c r="AV111" s="1637"/>
      <c r="AW111" s="1637"/>
      <c r="AX111" s="1637"/>
      <c r="AY111" s="1637"/>
      <c r="AZ111" s="1637"/>
      <c r="BA111" s="1637"/>
      <c r="BB111" s="1637"/>
      <c r="BC111" s="1637"/>
      <c r="BD111" s="1637"/>
      <c r="BE111" s="1637"/>
      <c r="BF111" s="1637"/>
      <c r="BG111" s="1637"/>
      <c r="BH111" s="1637"/>
      <c r="BI111" s="1637"/>
      <c r="BJ111" s="1637"/>
      <c r="BK111" s="1637"/>
      <c r="BL111" s="1637"/>
      <c r="BM111" s="1637"/>
      <c r="BN111" s="1637"/>
      <c r="BO111" s="1637"/>
      <c r="BP111" s="1637"/>
      <c r="BQ111" s="1637"/>
      <c r="BR111" s="1637"/>
      <c r="BS111" s="1637"/>
      <c r="BT111" s="1637"/>
      <c r="BU111" s="1637"/>
      <c r="BV111" s="1637"/>
      <c r="BW111" s="1637"/>
      <c r="BX111" s="1637"/>
      <c r="BY111" s="1637"/>
      <c r="BZ111" s="1637"/>
      <c r="CA111" s="1637"/>
      <c r="CB111" s="1637"/>
      <c r="CC111" s="1637"/>
      <c r="CD111" s="1637"/>
      <c r="CE111" s="1637"/>
      <c r="CF111" s="1851"/>
    </row>
    <row customHeight="1" ht="11.25" hidden="1">
      <c r="A112" s="1807"/>
      <c r="B112" s="1161"/>
      <c r="C112" s="413"/>
      <c r="D112" s="2581"/>
      <c r="E112" s="650" t="s">
        <v>22</v>
      </c>
      <c r="F112" s="1169" t="s">
        <v>22</v>
      </c>
      <c r="G112" s="1169" t="s">
        <v>870</v>
      </c>
      <c r="H112" s="652" t="s">
        <v>22</v>
      </c>
      <c r="I112" s="652"/>
      <c r="J112" s="652"/>
      <c r="K112" s="652"/>
      <c r="L112" s="652"/>
      <c r="M112" s="652"/>
      <c r="N112" s="652"/>
      <c r="O112" s="652"/>
      <c r="P112" s="652"/>
      <c r="Q112" s="652"/>
      <c r="R112" s="653"/>
      <c r="S112" s="654"/>
      <c r="T112" s="719"/>
      <c r="U112" s="2375"/>
      <c r="V112" s="2375"/>
      <c r="W112" s="1161"/>
      <c r="X112" s="1161"/>
      <c r="Y112" s="1161"/>
      <c r="Z112" s="1161"/>
      <c r="AA112" s="1637"/>
      <c r="AB112" s="1161"/>
      <c r="AC112" s="1797"/>
      <c r="AD112" s="630"/>
      <c r="AE112" s="1161"/>
      <c r="AF112" s="1161"/>
      <c r="AG112" s="1637"/>
      <c r="AH112" s="1637"/>
      <c r="AI112" s="1637"/>
      <c r="AJ112" s="1637"/>
      <c r="AK112" s="1637"/>
      <c r="AL112" s="1637"/>
      <c r="AM112" s="1637"/>
      <c r="AN112" s="1637"/>
      <c r="AO112" s="1637"/>
      <c r="AP112" s="1637"/>
      <c r="AQ112" s="1637"/>
      <c r="AR112" s="1637"/>
      <c r="AS112" s="1637"/>
      <c r="AT112" s="1637"/>
      <c r="AU112" s="1637"/>
      <c r="AV112" s="1637"/>
      <c r="AW112" s="1637"/>
      <c r="AX112" s="1637"/>
      <c r="AY112" s="1637"/>
      <c r="AZ112" s="1637"/>
      <c r="BA112" s="1637"/>
      <c r="BB112" s="1637"/>
      <c r="BC112" s="1637"/>
      <c r="BD112" s="1637"/>
      <c r="BE112" s="1637"/>
      <c r="BF112" s="1637"/>
      <c r="BG112" s="1637"/>
      <c r="BH112" s="1637"/>
      <c r="BI112" s="1637"/>
      <c r="BJ112" s="1637"/>
      <c r="BK112" s="1637"/>
      <c r="BL112" s="1637"/>
      <c r="BM112" s="1637"/>
      <c r="BN112" s="1637"/>
      <c r="BO112" s="1637"/>
      <c r="BP112" s="1637"/>
      <c r="BQ112" s="1637"/>
      <c r="BR112" s="1637"/>
      <c r="BS112" s="1637"/>
      <c r="BT112" s="1637"/>
      <c r="BU112" s="1637"/>
      <c r="BV112" s="1161"/>
      <c r="BW112" s="1161"/>
      <c r="BX112" s="1161"/>
      <c r="BY112" s="1161"/>
      <c r="BZ112" s="1161"/>
      <c r="CA112" s="1161"/>
      <c r="CB112" s="1161"/>
      <c r="CC112" s="1161"/>
      <c r="CD112" s="1161"/>
      <c r="CE112" s="1161"/>
      <c r="CF112" s="1851"/>
    </row>
    <row customHeight="1" ht="15" hidden="1">
      <c r="A113" s="624" t="s">
        <v>347</v>
      </c>
      <c r="B113" s="625"/>
      <c r="C113" s="625" t="s">
        <v>22</v>
      </c>
      <c r="D113" s="2579" t="s">
        <v>879</v>
      </c>
      <c r="E113" s="2378" t="s">
        <v>324</v>
      </c>
      <c r="F113" s="2379"/>
      <c r="G113" s="2380"/>
      <c r="H113" s="2384" t="str">
        <f>IF(A113="","",INDEX(DIFFERENTIATION_UNMERGE_VD,MATCH(A113,DIFFERENTIATION_ID_DIFF,0)))</f>
        <v>Водоотведение; Транспортировка; Подключение (технологическое присоединение) к централизованной системе водоотведения</v>
      </c>
      <c r="I113" s="2384"/>
      <c r="J113" s="2384"/>
      <c r="K113" s="2384"/>
      <c r="L113" s="2384"/>
      <c r="M113" s="2384"/>
      <c r="N113" s="2384"/>
      <c r="O113" s="2384"/>
      <c r="P113" s="2384"/>
      <c r="Q113" s="2384"/>
      <c r="R113" s="2384"/>
      <c r="S113" s="720"/>
      <c r="T113" s="717"/>
      <c r="U113" s="626"/>
      <c r="V113" s="626"/>
      <c r="W113" s="627"/>
      <c r="X113" s="627"/>
      <c r="Y113" s="627"/>
      <c r="Z113" s="627"/>
      <c r="AA113" s="628"/>
      <c r="AB113" s="629"/>
      <c r="AC113" s="2376"/>
      <c r="AD113" s="630"/>
      <c r="AE113" s="631" t="s">
        <v>22</v>
      </c>
      <c r="AF113" s="631"/>
      <c r="AG113" s="632" t="s">
        <v>864</v>
      </c>
      <c r="AH113" s="633">
        <v>3</v>
      </c>
      <c r="AI113" s="626"/>
      <c r="AJ113" s="626"/>
      <c r="AK113" s="626"/>
      <c r="AL113" s="626"/>
      <c r="AM113" s="626"/>
      <c r="AN113" s="626"/>
      <c r="AO113" s="626"/>
      <c r="AP113" s="626"/>
      <c r="AQ113" s="626"/>
      <c r="AR113" s="626"/>
      <c r="AS113" s="626"/>
      <c r="AT113" s="626"/>
      <c r="AU113" s="626"/>
      <c r="AV113" s="626"/>
      <c r="AW113" s="626"/>
      <c r="AX113" s="626"/>
      <c r="AY113" s="626"/>
      <c r="AZ113" s="626"/>
      <c r="BA113" s="626"/>
      <c r="BB113" s="626"/>
      <c r="BC113" s="626"/>
      <c r="BD113" s="626"/>
      <c r="BE113" s="626"/>
      <c r="BF113" s="626"/>
      <c r="BG113" s="626"/>
      <c r="BH113" s="626"/>
      <c r="BI113" s="626"/>
      <c r="BJ113" s="626"/>
      <c r="BK113" s="626"/>
      <c r="BL113" s="626"/>
      <c r="BM113" s="626"/>
      <c r="BN113" s="626"/>
      <c r="BO113" s="626"/>
      <c r="BP113" s="626"/>
      <c r="BQ113" s="626"/>
      <c r="BR113" s="626"/>
      <c r="BS113" s="626"/>
      <c r="BT113" s="626"/>
      <c r="BU113" s="626"/>
      <c r="BV113" s="627"/>
      <c r="BW113" s="627"/>
      <c r="BX113" s="627"/>
      <c r="BY113" s="627"/>
      <c r="BZ113" s="627"/>
      <c r="CA113" s="627"/>
      <c r="CB113" s="627"/>
      <c r="CC113" s="627"/>
      <c r="CD113" s="627"/>
      <c r="CE113" s="627"/>
      <c r="CF113" s="1851"/>
    </row>
    <row customHeight="1" ht="15" hidden="1">
      <c r="A114" s="624"/>
      <c r="B114" s="625"/>
      <c r="C114" s="625"/>
      <c r="D114" s="2580"/>
      <c r="E114" s="2378" t="s">
        <v>819</v>
      </c>
      <c r="F114" s="2379"/>
      <c r="G114" s="2380"/>
      <c r="H114" s="2384" t="str">
        <f>IF(A113="","",INDEX(DIFFERENTIATION_UNMERGE_AREA,MATCH(A113,DIFFERENTIATION_ID_DIFF,0)))</f>
        <v>Стрелецкое</v>
      </c>
      <c r="I114" s="2384"/>
      <c r="J114" s="2384"/>
      <c r="K114" s="2384"/>
      <c r="L114" s="2384"/>
      <c r="M114" s="2384"/>
      <c r="N114" s="2384"/>
      <c r="O114" s="2384"/>
      <c r="P114" s="2384"/>
      <c r="Q114" s="2384"/>
      <c r="R114" s="2384"/>
      <c r="S114" s="720"/>
      <c r="T114" s="717"/>
      <c r="U114" s="626"/>
      <c r="V114" s="626"/>
      <c r="W114" s="627"/>
      <c r="X114" s="627"/>
      <c r="Y114" s="627"/>
      <c r="Z114" s="627"/>
      <c r="AA114" s="628"/>
      <c r="AB114" s="629"/>
      <c r="AC114" s="2376"/>
      <c r="AD114" s="630"/>
      <c r="AE114" s="631"/>
      <c r="AF114" s="631"/>
      <c r="AG114" s="632"/>
      <c r="AH114" s="633"/>
      <c r="AI114" s="626"/>
      <c r="AJ114" s="626"/>
      <c r="AK114" s="626"/>
      <c r="AL114" s="626"/>
      <c r="AM114" s="626"/>
      <c r="AN114" s="626"/>
      <c r="AO114" s="626"/>
      <c r="AP114" s="626"/>
      <c r="AQ114" s="626"/>
      <c r="AR114" s="626"/>
      <c r="AS114" s="626"/>
      <c r="AT114" s="626"/>
      <c r="AU114" s="626"/>
      <c r="AV114" s="626"/>
      <c r="AW114" s="626"/>
      <c r="AX114" s="626"/>
      <c r="AY114" s="626"/>
      <c r="AZ114" s="626"/>
      <c r="BA114" s="626"/>
      <c r="BB114" s="626"/>
      <c r="BC114" s="626"/>
      <c r="BD114" s="626"/>
      <c r="BE114" s="626"/>
      <c r="BF114" s="626"/>
      <c r="BG114" s="626"/>
      <c r="BH114" s="626"/>
      <c r="BI114" s="626"/>
      <c r="BJ114" s="626"/>
      <c r="BK114" s="626"/>
      <c r="BL114" s="626"/>
      <c r="BM114" s="626"/>
      <c r="BN114" s="626"/>
      <c r="BO114" s="626"/>
      <c r="BP114" s="626"/>
      <c r="BQ114" s="626"/>
      <c r="BR114" s="626"/>
      <c r="BS114" s="626"/>
      <c r="BT114" s="626"/>
      <c r="BU114" s="626"/>
      <c r="BV114" s="627"/>
      <c r="BW114" s="627"/>
      <c r="BX114" s="627"/>
      <c r="BY114" s="627"/>
      <c r="BZ114" s="627"/>
      <c r="CA114" s="627"/>
      <c r="CB114" s="627"/>
      <c r="CC114" s="627"/>
      <c r="CD114" s="627"/>
      <c r="CE114" s="627"/>
      <c r="CF114" s="1851"/>
    </row>
    <row customHeight="1" ht="15" hidden="1">
      <c r="A115" s="624"/>
      <c r="B115" s="625"/>
      <c r="C115" s="625"/>
      <c r="D115" s="2580"/>
      <c r="E115" s="2378" t="s">
        <v>820</v>
      </c>
      <c r="F115" s="2379"/>
      <c r="G115" s="2380"/>
      <c r="H115" s="2384" t="str">
        <f>IF(A113="","",INDEX(DIFFERENTIATION_UNMERGE_SYSTEM,MATCH(A113,DIFFERENTIATION_ID_DIFF,0)))</f>
        <v>без дифференциации</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c r="AF115" s="631"/>
      <c r="AG115" s="632"/>
      <c r="AH115" s="633"/>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c r="CF115" s="1851"/>
    </row>
    <row customHeight="1" ht="24.75" hidden="1">
      <c r="A116" s="1807"/>
      <c r="B116" s="1161"/>
      <c r="C116" s="413"/>
      <c r="D116" s="2580"/>
      <c r="E116" s="2377" t="s">
        <v>865</v>
      </c>
      <c r="F116" s="2377"/>
      <c r="G116" s="2377"/>
      <c r="H116" s="2377"/>
      <c r="I116" s="2377"/>
      <c r="J116" s="2377"/>
      <c r="K116" s="2377"/>
      <c r="L116" s="2377"/>
      <c r="M116" s="2377"/>
      <c r="N116" s="2377"/>
      <c r="O116" s="2377"/>
      <c r="P116" s="2377"/>
      <c r="Q116" s="559">
        <f>SUMIF(T117:T118,"i",Q117:Q118)</f>
        <v>0</v>
      </c>
      <c r="R116" s="1018"/>
      <c r="S116" s="1799" t="s">
        <v>866</v>
      </c>
      <c r="T116" s="718" t="s">
        <v>867</v>
      </c>
      <c r="U116" s="2375">
        <v>1</v>
      </c>
      <c r="V116" s="2375" t="s">
        <v>830</v>
      </c>
      <c r="W116" s="1161"/>
      <c r="X116" s="1161"/>
      <c r="Y116" s="1161"/>
      <c r="Z116" s="1161"/>
      <c r="AA116" s="1637"/>
      <c r="AB116" s="1161"/>
      <c r="AC116" s="2376"/>
      <c r="AD116" s="630"/>
      <c r="AE116" s="1161"/>
      <c r="AF116" s="1161"/>
      <c r="AG116" s="1637"/>
      <c r="AH116" s="1637"/>
      <c r="AI116" s="1637"/>
      <c r="AJ116" s="1637"/>
      <c r="AK116" s="1637"/>
      <c r="AL116" s="1637"/>
      <c r="AM116" s="1637"/>
      <c r="AN116" s="1637"/>
      <c r="AO116" s="1637"/>
      <c r="AP116" s="1637"/>
      <c r="AQ116" s="1637"/>
      <c r="AR116" s="1637"/>
      <c r="AS116" s="1637"/>
      <c r="AT116" s="1637"/>
      <c r="AU116" s="1637"/>
      <c r="AV116" s="1637"/>
      <c r="AW116" s="1637"/>
      <c r="AX116" s="1637"/>
      <c r="AY116" s="1637"/>
      <c r="AZ116" s="1637"/>
      <c r="BA116" s="1637"/>
      <c r="BB116" s="1637"/>
      <c r="BC116" s="1637"/>
      <c r="BD116" s="1637"/>
      <c r="BE116" s="1637"/>
      <c r="BF116" s="1637"/>
      <c r="BG116" s="1637"/>
      <c r="BH116" s="1637"/>
      <c r="BI116" s="1637"/>
      <c r="BJ116" s="1637"/>
      <c r="BK116" s="1637"/>
      <c r="BL116" s="1637"/>
      <c r="BM116" s="1637"/>
      <c r="BN116" s="1637"/>
      <c r="BO116" s="1637"/>
      <c r="BP116" s="1637"/>
      <c r="BQ116" s="1637"/>
      <c r="BR116" s="1637"/>
      <c r="BS116" s="1637"/>
      <c r="BT116" s="1637"/>
      <c r="BU116" s="1637"/>
      <c r="BV116" s="1161"/>
      <c r="BW116" s="1161"/>
      <c r="BX116" s="1161"/>
      <c r="BY116" s="1161"/>
      <c r="BZ116" s="1161"/>
      <c r="CA116" s="1161"/>
      <c r="CB116" s="1161"/>
      <c r="CC116" s="1161"/>
      <c r="CD116" s="1161"/>
      <c r="CE116" s="1161"/>
      <c r="CF116" s="1851"/>
    </row>
    <row customHeight="1" ht="11.25" hidden="1">
      <c r="A117" s="1794"/>
      <c r="B117" s="1637"/>
      <c r="C117" s="1637"/>
      <c r="D117" s="2580"/>
      <c r="E117" s="636"/>
      <c r="F117" s="636">
        <v>0</v>
      </c>
      <c r="G117" s="636"/>
      <c r="H117" s="636"/>
      <c r="I117" s="636"/>
      <c r="J117" s="636"/>
      <c r="K117" s="636"/>
      <c r="L117" s="636"/>
      <c r="M117" s="636"/>
      <c r="N117" s="636"/>
      <c r="O117" s="636"/>
      <c r="P117" s="636"/>
      <c r="Q117" s="636"/>
      <c r="R117" s="636"/>
      <c r="S117" s="637"/>
      <c r="T117" s="719"/>
      <c r="U117" s="2375"/>
      <c r="V117" s="2375"/>
      <c r="W117" s="1637"/>
      <c r="X117" s="1637"/>
      <c r="Y117" s="1637"/>
      <c r="Z117" s="1637"/>
      <c r="AA117" s="1637"/>
      <c r="AB117" s="1161"/>
      <c r="AC117" s="2376"/>
      <c r="AD117" s="630"/>
      <c r="AE117" s="1161"/>
      <c r="AF117" s="1161"/>
      <c r="AG117" s="1637"/>
      <c r="AH117" s="1637"/>
      <c r="AI117" s="1637"/>
      <c r="AJ117" s="1637"/>
      <c r="AK117" s="1637"/>
      <c r="AL117" s="1637"/>
      <c r="AM117" s="1637"/>
      <c r="AN117" s="1637"/>
      <c r="AO117" s="1637"/>
      <c r="AP117" s="1637"/>
      <c r="AQ117" s="1637"/>
      <c r="AR117" s="1637"/>
      <c r="AS117" s="1637"/>
      <c r="AT117" s="1637"/>
      <c r="AU117" s="1637"/>
      <c r="AV117" s="1637"/>
      <c r="AW117" s="1637"/>
      <c r="AX117" s="1637"/>
      <c r="AY117" s="1637"/>
      <c r="AZ117" s="1637"/>
      <c r="BA117" s="1637"/>
      <c r="BB117" s="1637"/>
      <c r="BC117" s="1637"/>
      <c r="BD117" s="1637"/>
      <c r="BE117" s="1637"/>
      <c r="BF117" s="1637"/>
      <c r="BG117" s="1637"/>
      <c r="BH117" s="1637"/>
      <c r="BI117" s="1637"/>
      <c r="BJ117" s="1637"/>
      <c r="BK117" s="1637"/>
      <c r="BL117" s="1637"/>
      <c r="BM117" s="1637"/>
      <c r="BN117" s="1637"/>
      <c r="BO117" s="1637"/>
      <c r="BP117" s="1637"/>
      <c r="BQ117" s="1637"/>
      <c r="BR117" s="1637"/>
      <c r="BS117" s="1637"/>
      <c r="BT117" s="1637"/>
      <c r="BU117" s="1637"/>
      <c r="BV117" s="1637"/>
      <c r="BW117" s="1637"/>
      <c r="BX117" s="1637"/>
      <c r="BY117" s="1637"/>
      <c r="BZ117" s="1637"/>
      <c r="CA117" s="1637"/>
      <c r="CB117" s="1637"/>
      <c r="CC117" s="1637"/>
      <c r="CD117" s="1637"/>
      <c r="CE117" s="1637"/>
      <c r="CF117" s="1851"/>
    </row>
    <row customHeight="1" ht="11.25" hidden="1">
      <c r="A118" s="1807"/>
      <c r="B118" s="1161"/>
      <c r="C118" s="413"/>
      <c r="D118" s="2580"/>
      <c r="E118" s="650" t="s">
        <v>22</v>
      </c>
      <c r="F118" s="1169" t="s">
        <v>22</v>
      </c>
      <c r="G118" s="1169" t="s">
        <v>870</v>
      </c>
      <c r="H118" s="652" t="s">
        <v>22</v>
      </c>
      <c r="I118" s="652"/>
      <c r="J118" s="652"/>
      <c r="K118" s="652"/>
      <c r="L118" s="652"/>
      <c r="M118" s="652"/>
      <c r="N118" s="652"/>
      <c r="O118" s="652"/>
      <c r="P118" s="652"/>
      <c r="Q118" s="652"/>
      <c r="R118" s="653"/>
      <c r="S118" s="654"/>
      <c r="T118" s="719"/>
      <c r="U118" s="2375"/>
      <c r="V118" s="2375"/>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c r="CF118" s="1851"/>
    </row>
    <row customHeight="1" ht="24.75" hidden="1">
      <c r="A119" s="1807"/>
      <c r="B119" s="1161"/>
      <c r="C119" s="413"/>
      <c r="D119" s="2580"/>
      <c r="E119" s="2377" t="s">
        <v>868</v>
      </c>
      <c r="F119" s="2377"/>
      <c r="G119" s="2377"/>
      <c r="H119" s="2377"/>
      <c r="I119" s="2377"/>
      <c r="J119" s="2377"/>
      <c r="K119" s="2377"/>
      <c r="L119" s="2377"/>
      <c r="M119" s="2377"/>
      <c r="N119" s="2377"/>
      <c r="O119" s="2377"/>
      <c r="P119" s="2377"/>
      <c r="Q119" s="559">
        <f>SUMIF(T120:T121,"i",Q120:Q121)</f>
        <v>0</v>
      </c>
      <c r="R119" s="1018"/>
      <c r="S119" s="1799" t="s">
        <v>869</v>
      </c>
      <c r="T119" s="718" t="s">
        <v>867</v>
      </c>
      <c r="U119" s="2375">
        <v>1</v>
      </c>
      <c r="V119" s="2375" t="s">
        <v>830</v>
      </c>
      <c r="W119" s="1161"/>
      <c r="X119" s="1161"/>
      <c r="Y119" s="1161"/>
      <c r="Z119" s="1161"/>
      <c r="AA119" s="1637"/>
      <c r="AB119" s="1161"/>
      <c r="AC119" s="1797"/>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161"/>
      <c r="BW119" s="1161"/>
      <c r="BX119" s="1161"/>
      <c r="BY119" s="1161"/>
      <c r="BZ119" s="1161"/>
      <c r="CA119" s="1161"/>
      <c r="CB119" s="1161"/>
      <c r="CC119" s="1161"/>
      <c r="CD119" s="1161"/>
      <c r="CE119" s="1161"/>
      <c r="CF119" s="1851"/>
    </row>
    <row customHeight="1" ht="11.25" hidden="1">
      <c r="A120" s="1794"/>
      <c r="B120" s="1637"/>
      <c r="C120" s="1637"/>
      <c r="D120" s="2580"/>
      <c r="E120" s="636"/>
      <c r="F120" s="636">
        <v>0</v>
      </c>
      <c r="G120" s="636"/>
      <c r="H120" s="636"/>
      <c r="I120" s="636"/>
      <c r="J120" s="636"/>
      <c r="K120" s="636"/>
      <c r="L120" s="636"/>
      <c r="M120" s="636"/>
      <c r="N120" s="636"/>
      <c r="O120" s="636"/>
      <c r="P120" s="636"/>
      <c r="Q120" s="636"/>
      <c r="R120" s="636"/>
      <c r="S120" s="637"/>
      <c r="T120" s="719"/>
      <c r="U120" s="2375"/>
      <c r="V120" s="2375"/>
      <c r="W120" s="1637"/>
      <c r="X120" s="1637"/>
      <c r="Y120" s="1637"/>
      <c r="Z120" s="1637"/>
      <c r="AA120" s="1637"/>
      <c r="AB120" s="1161"/>
      <c r="AC120" s="1797"/>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637"/>
      <c r="BW120" s="1637"/>
      <c r="BX120" s="1637"/>
      <c r="BY120" s="1637"/>
      <c r="BZ120" s="1637"/>
      <c r="CA120" s="1637"/>
      <c r="CB120" s="1637"/>
      <c r="CC120" s="1637"/>
      <c r="CD120" s="1637"/>
      <c r="CE120" s="1637"/>
      <c r="CF120" s="1851"/>
    </row>
    <row customHeight="1" ht="11.25" hidden="1">
      <c r="A121" s="1807"/>
      <c r="B121" s="1161"/>
      <c r="C121" s="413"/>
      <c r="D121" s="2581"/>
      <c r="E121" s="650" t="s">
        <v>22</v>
      </c>
      <c r="F121" s="1169" t="s">
        <v>22</v>
      </c>
      <c r="G121" s="1169" t="s">
        <v>870</v>
      </c>
      <c r="H121" s="652" t="s">
        <v>22</v>
      </c>
      <c r="I121" s="652"/>
      <c r="J121" s="652"/>
      <c r="K121" s="652"/>
      <c r="L121" s="652"/>
      <c r="M121" s="652"/>
      <c r="N121" s="652"/>
      <c r="O121" s="652"/>
      <c r="P121" s="652"/>
      <c r="Q121" s="652"/>
      <c r="R121" s="653"/>
      <c r="S121" s="654"/>
      <c r="T121" s="719"/>
      <c r="U121" s="2375"/>
      <c r="V121" s="2375"/>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c r="CF121" s="1851"/>
    </row>
    <row customHeight="1" ht="15" hidden="1">
      <c r="A122" s="624" t="s">
        <v>348</v>
      </c>
      <c r="B122" s="625"/>
      <c r="C122" s="625" t="s">
        <v>22</v>
      </c>
      <c r="D122" s="2579" t="s">
        <v>880</v>
      </c>
      <c r="E122" s="2378" t="s">
        <v>324</v>
      </c>
      <c r="F122" s="2379"/>
      <c r="G122" s="2380"/>
      <c r="H122" s="2384" t="str">
        <f>IF(A122="","",INDEX(DIFFERENTIATION_UNMERGE_VD,MATCH(A122,DIFFERENTIATION_ID_DIFF,0)))</f>
        <v>Водоотведение; Транспортировка; Подключение (технологическое присоединение) к централизованной системе водоотведения</v>
      </c>
      <c r="I122" s="2384"/>
      <c r="J122" s="2384"/>
      <c r="K122" s="2384"/>
      <c r="L122" s="2384"/>
      <c r="M122" s="2384"/>
      <c r="N122" s="2384"/>
      <c r="O122" s="2384"/>
      <c r="P122" s="2384"/>
      <c r="Q122" s="2384"/>
      <c r="R122" s="2384"/>
      <c r="S122" s="720"/>
      <c r="T122" s="717"/>
      <c r="U122" s="626"/>
      <c r="V122" s="626"/>
      <c r="W122" s="627"/>
      <c r="X122" s="627"/>
      <c r="Y122" s="627"/>
      <c r="Z122" s="627"/>
      <c r="AA122" s="628"/>
      <c r="AB122" s="629"/>
      <c r="AC122" s="2376"/>
      <c r="AD122" s="630"/>
      <c r="AE122" s="631" t="s">
        <v>22</v>
      </c>
      <c r="AF122" s="631"/>
      <c r="AG122" s="632" t="s">
        <v>864</v>
      </c>
      <c r="AH122" s="633">
        <v>3</v>
      </c>
      <c r="AI122" s="626"/>
      <c r="AJ122" s="626"/>
      <c r="AK122" s="626"/>
      <c r="AL122" s="626"/>
      <c r="AM122" s="626"/>
      <c r="AN122" s="626"/>
      <c r="AO122" s="626"/>
      <c r="AP122" s="626"/>
      <c r="AQ122" s="626"/>
      <c r="AR122" s="626"/>
      <c r="AS122" s="626"/>
      <c r="AT122" s="626"/>
      <c r="AU122" s="626"/>
      <c r="AV122" s="626"/>
      <c r="AW122" s="626"/>
      <c r="AX122" s="626"/>
      <c r="AY122" s="626"/>
      <c r="AZ122" s="626"/>
      <c r="BA122" s="626"/>
      <c r="BB122" s="626"/>
      <c r="BC122" s="626"/>
      <c r="BD122" s="626"/>
      <c r="BE122" s="626"/>
      <c r="BF122" s="626"/>
      <c r="BG122" s="626"/>
      <c r="BH122" s="626"/>
      <c r="BI122" s="626"/>
      <c r="BJ122" s="626"/>
      <c r="BK122" s="626"/>
      <c r="BL122" s="626"/>
      <c r="BM122" s="626"/>
      <c r="BN122" s="626"/>
      <c r="BO122" s="626"/>
      <c r="BP122" s="626"/>
      <c r="BQ122" s="626"/>
      <c r="BR122" s="626"/>
      <c r="BS122" s="626"/>
      <c r="BT122" s="626"/>
      <c r="BU122" s="626"/>
      <c r="BV122" s="627"/>
      <c r="BW122" s="627"/>
      <c r="BX122" s="627"/>
      <c r="BY122" s="627"/>
      <c r="BZ122" s="627"/>
      <c r="CA122" s="627"/>
      <c r="CB122" s="627"/>
      <c r="CC122" s="627"/>
      <c r="CD122" s="627"/>
      <c r="CE122" s="627"/>
      <c r="CF122" s="1851"/>
    </row>
    <row customHeight="1" ht="15" hidden="1">
      <c r="A123" s="624"/>
      <c r="B123" s="625"/>
      <c r="C123" s="625"/>
      <c r="D123" s="2580"/>
      <c r="E123" s="2378" t="s">
        <v>819</v>
      </c>
      <c r="F123" s="2379"/>
      <c r="G123" s="2380"/>
      <c r="H123" s="2384" t="str">
        <f>IF(A122="","",INDEX(DIFFERENTIATION_UNMERGE_AREA,MATCH(A122,DIFFERENTIATION_ID_DIFF,0)))</f>
        <v>Тавровское</v>
      </c>
      <c r="I123" s="2384"/>
      <c r="J123" s="2384"/>
      <c r="K123" s="2384"/>
      <c r="L123" s="2384"/>
      <c r="M123" s="2384"/>
      <c r="N123" s="2384"/>
      <c r="O123" s="2384"/>
      <c r="P123" s="2384"/>
      <c r="Q123" s="2384"/>
      <c r="R123" s="2384"/>
      <c r="S123" s="720"/>
      <c r="T123" s="717"/>
      <c r="U123" s="626"/>
      <c r="V123" s="626"/>
      <c r="W123" s="627"/>
      <c r="X123" s="627"/>
      <c r="Y123" s="627"/>
      <c r="Z123" s="627"/>
      <c r="AA123" s="628"/>
      <c r="AB123" s="629"/>
      <c r="AC123" s="2376"/>
      <c r="AD123" s="630"/>
      <c r="AE123" s="631"/>
      <c r="AF123" s="631"/>
      <c r="AG123" s="632"/>
      <c r="AH123" s="633"/>
      <c r="AI123" s="626"/>
      <c r="AJ123" s="626"/>
      <c r="AK123" s="626"/>
      <c r="AL123" s="626"/>
      <c r="AM123" s="626"/>
      <c r="AN123" s="626"/>
      <c r="AO123" s="626"/>
      <c r="AP123" s="626"/>
      <c r="AQ123" s="626"/>
      <c r="AR123" s="626"/>
      <c r="AS123" s="626"/>
      <c r="AT123" s="626"/>
      <c r="AU123" s="626"/>
      <c r="AV123" s="626"/>
      <c r="AW123" s="626"/>
      <c r="AX123" s="626"/>
      <c r="AY123" s="626"/>
      <c r="AZ123" s="626"/>
      <c r="BA123" s="626"/>
      <c r="BB123" s="626"/>
      <c r="BC123" s="626"/>
      <c r="BD123" s="626"/>
      <c r="BE123" s="626"/>
      <c r="BF123" s="626"/>
      <c r="BG123" s="626"/>
      <c r="BH123" s="626"/>
      <c r="BI123" s="626"/>
      <c r="BJ123" s="626"/>
      <c r="BK123" s="626"/>
      <c r="BL123" s="626"/>
      <c r="BM123" s="626"/>
      <c r="BN123" s="626"/>
      <c r="BO123" s="626"/>
      <c r="BP123" s="626"/>
      <c r="BQ123" s="626"/>
      <c r="BR123" s="626"/>
      <c r="BS123" s="626"/>
      <c r="BT123" s="626"/>
      <c r="BU123" s="626"/>
      <c r="BV123" s="627"/>
      <c r="BW123" s="627"/>
      <c r="BX123" s="627"/>
      <c r="BY123" s="627"/>
      <c r="BZ123" s="627"/>
      <c r="CA123" s="627"/>
      <c r="CB123" s="627"/>
      <c r="CC123" s="627"/>
      <c r="CD123" s="627"/>
      <c r="CE123" s="627"/>
      <c r="CF123" s="1851"/>
    </row>
    <row customHeight="1" ht="15" hidden="1">
      <c r="A124" s="624"/>
      <c r="B124" s="625"/>
      <c r="C124" s="625"/>
      <c r="D124" s="2580"/>
      <c r="E124" s="2378" t="s">
        <v>820</v>
      </c>
      <c r="F124" s="2379"/>
      <c r="G124" s="2380"/>
      <c r="H124" s="2384" t="str">
        <f>IF(A122="","",INDEX(DIFFERENTIATION_UNMERGE_SYSTEM,MATCH(A122,DIFFERENTIATION_ID_DIFF,0)))</f>
        <v>без дифференциации</v>
      </c>
      <c r="I124" s="2384"/>
      <c r="J124" s="2384"/>
      <c r="K124" s="2384"/>
      <c r="L124" s="2384"/>
      <c r="M124" s="2384"/>
      <c r="N124" s="2384"/>
      <c r="O124" s="2384"/>
      <c r="P124" s="2384"/>
      <c r="Q124" s="2384"/>
      <c r="R124" s="2384"/>
      <c r="S124" s="720"/>
      <c r="T124" s="717"/>
      <c r="U124" s="626"/>
      <c r="V124" s="626"/>
      <c r="W124" s="627"/>
      <c r="X124" s="627"/>
      <c r="Y124" s="627"/>
      <c r="Z124" s="627"/>
      <c r="AA124" s="628"/>
      <c r="AB124" s="629"/>
      <c r="AC124" s="2376"/>
      <c r="AD124" s="630"/>
      <c r="AE124" s="631"/>
      <c r="AF124" s="631"/>
      <c r="AG124" s="632"/>
      <c r="AH124" s="633"/>
      <c r="AI124" s="626"/>
      <c r="AJ124" s="626"/>
      <c r="AK124" s="626"/>
      <c r="AL124" s="626"/>
      <c r="AM124" s="626"/>
      <c r="AN124" s="626"/>
      <c r="AO124" s="626"/>
      <c r="AP124" s="626"/>
      <c r="AQ124" s="626"/>
      <c r="AR124" s="626"/>
      <c r="AS124" s="626"/>
      <c r="AT124" s="626"/>
      <c r="AU124" s="626"/>
      <c r="AV124" s="626"/>
      <c r="AW124" s="626"/>
      <c r="AX124" s="626"/>
      <c r="AY124" s="626"/>
      <c r="AZ124" s="626"/>
      <c r="BA124" s="626"/>
      <c r="BB124" s="626"/>
      <c r="BC124" s="626"/>
      <c r="BD124" s="626"/>
      <c r="BE124" s="626"/>
      <c r="BF124" s="626"/>
      <c r="BG124" s="626"/>
      <c r="BH124" s="626"/>
      <c r="BI124" s="626"/>
      <c r="BJ124" s="626"/>
      <c r="BK124" s="626"/>
      <c r="BL124" s="626"/>
      <c r="BM124" s="626"/>
      <c r="BN124" s="626"/>
      <c r="BO124" s="626"/>
      <c r="BP124" s="626"/>
      <c r="BQ124" s="626"/>
      <c r="BR124" s="626"/>
      <c r="BS124" s="626"/>
      <c r="BT124" s="626"/>
      <c r="BU124" s="626"/>
      <c r="BV124" s="627"/>
      <c r="BW124" s="627"/>
      <c r="BX124" s="627"/>
      <c r="BY124" s="627"/>
      <c r="BZ124" s="627"/>
      <c r="CA124" s="627"/>
      <c r="CB124" s="627"/>
      <c r="CC124" s="627"/>
      <c r="CD124" s="627"/>
      <c r="CE124" s="627"/>
      <c r="CF124" s="1851"/>
    </row>
    <row customHeight="1" ht="24.75" hidden="1">
      <c r="A125" s="1807"/>
      <c r="B125" s="1161"/>
      <c r="C125" s="413"/>
      <c r="D125" s="2580"/>
      <c r="E125" s="2377" t="s">
        <v>865</v>
      </c>
      <c r="F125" s="2377"/>
      <c r="G125" s="2377"/>
      <c r="H125" s="2377"/>
      <c r="I125" s="2377"/>
      <c r="J125" s="2377"/>
      <c r="K125" s="2377"/>
      <c r="L125" s="2377"/>
      <c r="M125" s="2377"/>
      <c r="N125" s="2377"/>
      <c r="O125" s="2377"/>
      <c r="P125" s="2377"/>
      <c r="Q125" s="559">
        <f>SUMIF(T126:T127,"i",Q126:Q127)</f>
        <v>0</v>
      </c>
      <c r="R125" s="1018"/>
      <c r="S125" s="1799" t="s">
        <v>866</v>
      </c>
      <c r="T125" s="718" t="s">
        <v>867</v>
      </c>
      <c r="U125" s="2375">
        <v>1</v>
      </c>
      <c r="V125" s="2375" t="s">
        <v>830</v>
      </c>
      <c r="W125" s="1161"/>
      <c r="X125" s="1161"/>
      <c r="Y125" s="1161"/>
      <c r="Z125" s="1161"/>
      <c r="AA125" s="1637"/>
      <c r="AB125" s="1161"/>
      <c r="AC125" s="2376"/>
      <c r="AD125" s="630"/>
      <c r="AE125" s="1161"/>
      <c r="AF125" s="1161"/>
      <c r="AG125" s="1637"/>
      <c r="AH125" s="1637"/>
      <c r="AI125" s="1637"/>
      <c r="AJ125" s="1637"/>
      <c r="AK125" s="1637"/>
      <c r="AL125" s="1637"/>
      <c r="AM125" s="1637"/>
      <c r="AN125" s="1637"/>
      <c r="AO125" s="1637"/>
      <c r="AP125" s="1637"/>
      <c r="AQ125" s="1637"/>
      <c r="AR125" s="1637"/>
      <c r="AS125" s="1637"/>
      <c r="AT125" s="1637"/>
      <c r="AU125" s="1637"/>
      <c r="AV125" s="1637"/>
      <c r="AW125" s="1637"/>
      <c r="AX125" s="1637"/>
      <c r="AY125" s="1637"/>
      <c r="AZ125" s="1637"/>
      <c r="BA125" s="1637"/>
      <c r="BB125" s="1637"/>
      <c r="BC125" s="1637"/>
      <c r="BD125" s="1637"/>
      <c r="BE125" s="1637"/>
      <c r="BF125" s="1637"/>
      <c r="BG125" s="1637"/>
      <c r="BH125" s="1637"/>
      <c r="BI125" s="1637"/>
      <c r="BJ125" s="1637"/>
      <c r="BK125" s="1637"/>
      <c r="BL125" s="1637"/>
      <c r="BM125" s="1637"/>
      <c r="BN125" s="1637"/>
      <c r="BO125" s="1637"/>
      <c r="BP125" s="1637"/>
      <c r="BQ125" s="1637"/>
      <c r="BR125" s="1637"/>
      <c r="BS125" s="1637"/>
      <c r="BT125" s="1637"/>
      <c r="BU125" s="1637"/>
      <c r="BV125" s="1161"/>
      <c r="BW125" s="1161"/>
      <c r="BX125" s="1161"/>
      <c r="BY125" s="1161"/>
      <c r="BZ125" s="1161"/>
      <c r="CA125" s="1161"/>
      <c r="CB125" s="1161"/>
      <c r="CC125" s="1161"/>
      <c r="CD125" s="1161"/>
      <c r="CE125" s="1161"/>
      <c r="CF125" s="1851"/>
    </row>
    <row customHeight="1" ht="11.25" hidden="1">
      <c r="A126" s="1794"/>
      <c r="B126" s="1637"/>
      <c r="C126" s="1637"/>
      <c r="D126" s="2580"/>
      <c r="E126" s="636"/>
      <c r="F126" s="636">
        <v>0</v>
      </c>
      <c r="G126" s="636"/>
      <c r="H126" s="636"/>
      <c r="I126" s="636"/>
      <c r="J126" s="636"/>
      <c r="K126" s="636"/>
      <c r="L126" s="636"/>
      <c r="M126" s="636"/>
      <c r="N126" s="636"/>
      <c r="O126" s="636"/>
      <c r="P126" s="636"/>
      <c r="Q126" s="636"/>
      <c r="R126" s="636"/>
      <c r="S126" s="637"/>
      <c r="T126" s="719"/>
      <c r="U126" s="2375"/>
      <c r="V126" s="2375"/>
      <c r="W126" s="1637"/>
      <c r="X126" s="1637"/>
      <c r="Y126" s="1637"/>
      <c r="Z126" s="1637"/>
      <c r="AA126" s="1637"/>
      <c r="AB126" s="1161"/>
      <c r="AC126" s="2376"/>
      <c r="AD126" s="630"/>
      <c r="AE126" s="1161"/>
      <c r="AF126" s="1161"/>
      <c r="AG126" s="1637"/>
      <c r="AH126" s="1637"/>
      <c r="AI126" s="1637"/>
      <c r="AJ126" s="1637"/>
      <c r="AK126" s="1637"/>
      <c r="AL126" s="1637"/>
      <c r="AM126" s="1637"/>
      <c r="AN126" s="1637"/>
      <c r="AO126" s="1637"/>
      <c r="AP126" s="1637"/>
      <c r="AQ126" s="1637"/>
      <c r="AR126" s="1637"/>
      <c r="AS126" s="1637"/>
      <c r="AT126" s="1637"/>
      <c r="AU126" s="1637"/>
      <c r="AV126" s="1637"/>
      <c r="AW126" s="1637"/>
      <c r="AX126" s="1637"/>
      <c r="AY126" s="1637"/>
      <c r="AZ126" s="1637"/>
      <c r="BA126" s="1637"/>
      <c r="BB126" s="1637"/>
      <c r="BC126" s="1637"/>
      <c r="BD126" s="1637"/>
      <c r="BE126" s="1637"/>
      <c r="BF126" s="1637"/>
      <c r="BG126" s="1637"/>
      <c r="BH126" s="1637"/>
      <c r="BI126" s="1637"/>
      <c r="BJ126" s="1637"/>
      <c r="BK126" s="1637"/>
      <c r="BL126" s="1637"/>
      <c r="BM126" s="1637"/>
      <c r="BN126" s="1637"/>
      <c r="BO126" s="1637"/>
      <c r="BP126" s="1637"/>
      <c r="BQ126" s="1637"/>
      <c r="BR126" s="1637"/>
      <c r="BS126" s="1637"/>
      <c r="BT126" s="1637"/>
      <c r="BU126" s="1637"/>
      <c r="BV126" s="1637"/>
      <c r="BW126" s="1637"/>
      <c r="BX126" s="1637"/>
      <c r="BY126" s="1637"/>
      <c r="BZ126" s="1637"/>
      <c r="CA126" s="1637"/>
      <c r="CB126" s="1637"/>
      <c r="CC126" s="1637"/>
      <c r="CD126" s="1637"/>
      <c r="CE126" s="1637"/>
      <c r="CF126" s="1851"/>
    </row>
    <row customHeight="1" ht="11.25" hidden="1">
      <c r="A127" s="1807"/>
      <c r="B127" s="1161"/>
      <c r="C127" s="413"/>
      <c r="D127" s="2580"/>
      <c r="E127" s="650" t="s">
        <v>22</v>
      </c>
      <c r="F127" s="1169" t="s">
        <v>22</v>
      </c>
      <c r="G127" s="1169" t="s">
        <v>870</v>
      </c>
      <c r="H127" s="652" t="s">
        <v>22</v>
      </c>
      <c r="I127" s="652"/>
      <c r="J127" s="652"/>
      <c r="K127" s="652"/>
      <c r="L127" s="652"/>
      <c r="M127" s="652"/>
      <c r="N127" s="652"/>
      <c r="O127" s="652"/>
      <c r="P127" s="652"/>
      <c r="Q127" s="652"/>
      <c r="R127" s="653"/>
      <c r="S127" s="654"/>
      <c r="T127" s="719"/>
      <c r="U127" s="2375"/>
      <c r="V127" s="2375"/>
      <c r="W127" s="1161"/>
      <c r="X127" s="1161"/>
      <c r="Y127" s="1161"/>
      <c r="Z127" s="1161"/>
      <c r="AA127" s="1637"/>
      <c r="AB127" s="1161"/>
      <c r="AC127" s="2376"/>
      <c r="AD127" s="630"/>
      <c r="AE127" s="1161"/>
      <c r="AF127" s="1161"/>
      <c r="AG127" s="1637"/>
      <c r="AH127" s="1637"/>
      <c r="AI127" s="1637"/>
      <c r="AJ127" s="1637"/>
      <c r="AK127" s="1637"/>
      <c r="AL127" s="1637"/>
      <c r="AM127" s="1637"/>
      <c r="AN127" s="1637"/>
      <c r="AO127" s="1637"/>
      <c r="AP127" s="1637"/>
      <c r="AQ127" s="1637"/>
      <c r="AR127" s="1637"/>
      <c r="AS127" s="1637"/>
      <c r="AT127" s="1637"/>
      <c r="AU127" s="1637"/>
      <c r="AV127" s="1637"/>
      <c r="AW127" s="1637"/>
      <c r="AX127" s="1637"/>
      <c r="AY127" s="1637"/>
      <c r="AZ127" s="1637"/>
      <c r="BA127" s="1637"/>
      <c r="BB127" s="1637"/>
      <c r="BC127" s="1637"/>
      <c r="BD127" s="1637"/>
      <c r="BE127" s="1637"/>
      <c r="BF127" s="1637"/>
      <c r="BG127" s="1637"/>
      <c r="BH127" s="1637"/>
      <c r="BI127" s="1637"/>
      <c r="BJ127" s="1637"/>
      <c r="BK127" s="1637"/>
      <c r="BL127" s="1637"/>
      <c r="BM127" s="1637"/>
      <c r="BN127" s="1637"/>
      <c r="BO127" s="1637"/>
      <c r="BP127" s="1637"/>
      <c r="BQ127" s="1637"/>
      <c r="BR127" s="1637"/>
      <c r="BS127" s="1637"/>
      <c r="BT127" s="1637"/>
      <c r="BU127" s="1637"/>
      <c r="BV127" s="1161"/>
      <c r="BW127" s="1161"/>
      <c r="BX127" s="1161"/>
      <c r="BY127" s="1161"/>
      <c r="BZ127" s="1161"/>
      <c r="CA127" s="1161"/>
      <c r="CB127" s="1161"/>
      <c r="CC127" s="1161"/>
      <c r="CD127" s="1161"/>
      <c r="CE127" s="1161"/>
      <c r="CF127" s="1851"/>
    </row>
    <row customHeight="1" ht="24.75" hidden="1">
      <c r="A128" s="1807"/>
      <c r="B128" s="1161"/>
      <c r="C128" s="413"/>
      <c r="D128" s="2580"/>
      <c r="E128" s="2377" t="s">
        <v>868</v>
      </c>
      <c r="F128" s="2377"/>
      <c r="G128" s="2377"/>
      <c r="H128" s="2377"/>
      <c r="I128" s="2377"/>
      <c r="J128" s="2377"/>
      <c r="K128" s="2377"/>
      <c r="L128" s="2377"/>
      <c r="M128" s="2377"/>
      <c r="N128" s="2377"/>
      <c r="O128" s="2377"/>
      <c r="P128" s="2377"/>
      <c r="Q128" s="559">
        <f>SUMIF(T129:T130,"i",Q129:Q130)</f>
        <v>0</v>
      </c>
      <c r="R128" s="1018"/>
      <c r="S128" s="1799" t="s">
        <v>869</v>
      </c>
      <c r="T128" s="718" t="s">
        <v>867</v>
      </c>
      <c r="U128" s="2375">
        <v>1</v>
      </c>
      <c r="V128" s="2375" t="s">
        <v>830</v>
      </c>
      <c r="W128" s="1161"/>
      <c r="X128" s="1161"/>
      <c r="Y128" s="1161"/>
      <c r="Z128" s="1161"/>
      <c r="AA128" s="1637"/>
      <c r="AB128" s="1161"/>
      <c r="AC128" s="1797"/>
      <c r="AD128" s="630"/>
      <c r="AE128" s="1161"/>
      <c r="AF128" s="1161"/>
      <c r="AG128" s="1637"/>
      <c r="AH128" s="1637"/>
      <c r="AI128" s="1637"/>
      <c r="AJ128" s="1637"/>
      <c r="AK128" s="1637"/>
      <c r="AL128" s="1637"/>
      <c r="AM128" s="1637"/>
      <c r="AN128" s="1637"/>
      <c r="AO128" s="1637"/>
      <c r="AP128" s="1637"/>
      <c r="AQ128" s="1637"/>
      <c r="AR128" s="1637"/>
      <c r="AS128" s="1637"/>
      <c r="AT128" s="1637"/>
      <c r="AU128" s="1637"/>
      <c r="AV128" s="1637"/>
      <c r="AW128" s="1637"/>
      <c r="AX128" s="1637"/>
      <c r="AY128" s="1637"/>
      <c r="AZ128" s="1637"/>
      <c r="BA128" s="1637"/>
      <c r="BB128" s="1637"/>
      <c r="BC128" s="1637"/>
      <c r="BD128" s="1637"/>
      <c r="BE128" s="1637"/>
      <c r="BF128" s="1637"/>
      <c r="BG128" s="1637"/>
      <c r="BH128" s="1637"/>
      <c r="BI128" s="1637"/>
      <c r="BJ128" s="1637"/>
      <c r="BK128" s="1637"/>
      <c r="BL128" s="1637"/>
      <c r="BM128" s="1637"/>
      <c r="BN128" s="1637"/>
      <c r="BO128" s="1637"/>
      <c r="BP128" s="1637"/>
      <c r="BQ128" s="1637"/>
      <c r="BR128" s="1637"/>
      <c r="BS128" s="1637"/>
      <c r="BT128" s="1637"/>
      <c r="BU128" s="1637"/>
      <c r="BV128" s="1161"/>
      <c r="BW128" s="1161"/>
      <c r="BX128" s="1161"/>
      <c r="BY128" s="1161"/>
      <c r="BZ128" s="1161"/>
      <c r="CA128" s="1161"/>
      <c r="CB128" s="1161"/>
      <c r="CC128" s="1161"/>
      <c r="CD128" s="1161"/>
      <c r="CE128" s="1161"/>
      <c r="CF128" s="1851"/>
    </row>
    <row customHeight="1" ht="11.25" hidden="1">
      <c r="A129" s="1794"/>
      <c r="B129" s="1637"/>
      <c r="C129" s="1637"/>
      <c r="D129" s="2580"/>
      <c r="E129" s="636"/>
      <c r="F129" s="636">
        <v>0</v>
      </c>
      <c r="G129" s="636"/>
      <c r="H129" s="636"/>
      <c r="I129" s="636"/>
      <c r="J129" s="636"/>
      <c r="K129" s="636"/>
      <c r="L129" s="636"/>
      <c r="M129" s="636"/>
      <c r="N129" s="636"/>
      <c r="O129" s="636"/>
      <c r="P129" s="636"/>
      <c r="Q129" s="636"/>
      <c r="R129" s="636"/>
      <c r="S129" s="637"/>
      <c r="T129" s="719"/>
      <c r="U129" s="2375"/>
      <c r="V129" s="2375"/>
      <c r="W129" s="1637"/>
      <c r="X129" s="1637"/>
      <c r="Y129" s="1637"/>
      <c r="Z129" s="1637"/>
      <c r="AA129" s="1637"/>
      <c r="AB129" s="1161"/>
      <c r="AC129" s="1797"/>
      <c r="AD129" s="630"/>
      <c r="AE129" s="1161"/>
      <c r="AF129" s="1161"/>
      <c r="AG129" s="1637"/>
      <c r="AH129" s="1637"/>
      <c r="AI129" s="1637"/>
      <c r="AJ129" s="1637"/>
      <c r="AK129" s="1637"/>
      <c r="AL129" s="1637"/>
      <c r="AM129" s="1637"/>
      <c r="AN129" s="1637"/>
      <c r="AO129" s="1637"/>
      <c r="AP129" s="1637"/>
      <c r="AQ129" s="1637"/>
      <c r="AR129" s="1637"/>
      <c r="AS129" s="1637"/>
      <c r="AT129" s="1637"/>
      <c r="AU129" s="1637"/>
      <c r="AV129" s="1637"/>
      <c r="AW129" s="1637"/>
      <c r="AX129" s="1637"/>
      <c r="AY129" s="1637"/>
      <c r="AZ129" s="1637"/>
      <c r="BA129" s="1637"/>
      <c r="BB129" s="1637"/>
      <c r="BC129" s="1637"/>
      <c r="BD129" s="1637"/>
      <c r="BE129" s="1637"/>
      <c r="BF129" s="1637"/>
      <c r="BG129" s="1637"/>
      <c r="BH129" s="1637"/>
      <c r="BI129" s="1637"/>
      <c r="BJ129" s="1637"/>
      <c r="BK129" s="1637"/>
      <c r="BL129" s="1637"/>
      <c r="BM129" s="1637"/>
      <c r="BN129" s="1637"/>
      <c r="BO129" s="1637"/>
      <c r="BP129" s="1637"/>
      <c r="BQ129" s="1637"/>
      <c r="BR129" s="1637"/>
      <c r="BS129" s="1637"/>
      <c r="BT129" s="1637"/>
      <c r="BU129" s="1637"/>
      <c r="BV129" s="1637"/>
      <c r="BW129" s="1637"/>
      <c r="BX129" s="1637"/>
      <c r="BY129" s="1637"/>
      <c r="BZ129" s="1637"/>
      <c r="CA129" s="1637"/>
      <c r="CB129" s="1637"/>
      <c r="CC129" s="1637"/>
      <c r="CD129" s="1637"/>
      <c r="CE129" s="1637"/>
      <c r="CF129" s="1851"/>
    </row>
    <row customHeight="1" ht="11.25" hidden="1">
      <c r="A130" s="1807"/>
      <c r="B130" s="1161"/>
      <c r="C130" s="413"/>
      <c r="D130" s="2581"/>
      <c r="E130" s="650" t="s">
        <v>22</v>
      </c>
      <c r="F130" s="1169" t="s">
        <v>22</v>
      </c>
      <c r="G130" s="1169" t="s">
        <v>870</v>
      </c>
      <c r="H130" s="652" t="s">
        <v>22</v>
      </c>
      <c r="I130" s="652"/>
      <c r="J130" s="652"/>
      <c r="K130" s="652"/>
      <c r="L130" s="652"/>
      <c r="M130" s="652"/>
      <c r="N130" s="652"/>
      <c r="O130" s="652"/>
      <c r="P130" s="652"/>
      <c r="Q130" s="652"/>
      <c r="R130" s="653"/>
      <c r="S130" s="654"/>
      <c r="T130" s="719"/>
      <c r="U130" s="2375"/>
      <c r="V130" s="2375"/>
      <c r="W130" s="1161"/>
      <c r="X130" s="1161"/>
      <c r="Y130" s="1161"/>
      <c r="Z130" s="1161"/>
      <c r="AA130" s="1637"/>
      <c r="AB130" s="1161"/>
      <c r="AC130" s="1797"/>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c r="CF130" s="1851"/>
    </row>
    <row customHeight="1" ht="15" hidden="1">
      <c r="A131" s="624" t="s">
        <v>349</v>
      </c>
      <c r="B131" s="625"/>
      <c r="C131" s="625" t="s">
        <v>22</v>
      </c>
      <c r="D131" s="2579" t="s">
        <v>881</v>
      </c>
      <c r="E131" s="2378" t="s">
        <v>324</v>
      </c>
      <c r="F131" s="2379"/>
      <c r="G131" s="2380"/>
      <c r="H131" s="2384" t="str">
        <f>IF(A131="","",INDEX(DIFFERENTIATION_UNMERGE_VD,MATCH(A131,DIFFERENTIATION_ID_DIFF,0)))</f>
        <v>Водоотведение; Транспортировка; Подключение (технологическое присоединение) к централизованной системе водоотведения</v>
      </c>
      <c r="I131" s="2384"/>
      <c r="J131" s="2384"/>
      <c r="K131" s="2384"/>
      <c r="L131" s="2384"/>
      <c r="M131" s="2384"/>
      <c r="N131" s="2384"/>
      <c r="O131" s="2384"/>
      <c r="P131" s="2384"/>
      <c r="Q131" s="2384"/>
      <c r="R131" s="2384"/>
      <c r="S131" s="720"/>
      <c r="T131" s="717"/>
      <c r="U131" s="626"/>
      <c r="V131" s="626"/>
      <c r="W131" s="627"/>
      <c r="X131" s="627"/>
      <c r="Y131" s="627"/>
      <c r="Z131" s="627"/>
      <c r="AA131" s="628"/>
      <c r="AB131" s="629"/>
      <c r="AC131" s="2376"/>
      <c r="AD131" s="630"/>
      <c r="AE131" s="631" t="s">
        <v>22</v>
      </c>
      <c r="AF131" s="631"/>
      <c r="AG131" s="632" t="s">
        <v>864</v>
      </c>
      <c r="AH131" s="633">
        <v>3</v>
      </c>
      <c r="AI131" s="626"/>
      <c r="AJ131" s="626"/>
      <c r="AK131" s="626"/>
      <c r="AL131" s="626"/>
      <c r="AM131" s="626"/>
      <c r="AN131" s="626"/>
      <c r="AO131" s="626"/>
      <c r="AP131" s="626"/>
      <c r="AQ131" s="626"/>
      <c r="AR131" s="626"/>
      <c r="AS131" s="626"/>
      <c r="AT131" s="626"/>
      <c r="AU131" s="626"/>
      <c r="AV131" s="626"/>
      <c r="AW131" s="626"/>
      <c r="AX131" s="626"/>
      <c r="AY131" s="626"/>
      <c r="AZ131" s="626"/>
      <c r="BA131" s="626"/>
      <c r="BB131" s="626"/>
      <c r="BC131" s="626"/>
      <c r="BD131" s="626"/>
      <c r="BE131" s="626"/>
      <c r="BF131" s="626"/>
      <c r="BG131" s="626"/>
      <c r="BH131" s="626"/>
      <c r="BI131" s="626"/>
      <c r="BJ131" s="626"/>
      <c r="BK131" s="626"/>
      <c r="BL131" s="626"/>
      <c r="BM131" s="626"/>
      <c r="BN131" s="626"/>
      <c r="BO131" s="626"/>
      <c r="BP131" s="626"/>
      <c r="BQ131" s="626"/>
      <c r="BR131" s="626"/>
      <c r="BS131" s="626"/>
      <c r="BT131" s="626"/>
      <c r="BU131" s="626"/>
      <c r="BV131" s="627"/>
      <c r="BW131" s="627"/>
      <c r="BX131" s="627"/>
      <c r="BY131" s="627"/>
      <c r="BZ131" s="627"/>
      <c r="CA131" s="627"/>
      <c r="CB131" s="627"/>
      <c r="CC131" s="627"/>
      <c r="CD131" s="627"/>
      <c r="CE131" s="627"/>
      <c r="CF131" s="1851"/>
    </row>
    <row customHeight="1" ht="15" hidden="1">
      <c r="A132" s="624"/>
      <c r="B132" s="625"/>
      <c r="C132" s="625"/>
      <c r="D132" s="2580"/>
      <c r="E132" s="2378" t="s">
        <v>819</v>
      </c>
      <c r="F132" s="2379"/>
      <c r="G132" s="2380"/>
      <c r="H132" s="2384" t="str">
        <f>IF(A131="","",INDEX(DIFFERENTIATION_UNMERGE_AREA,MATCH(A131,DIFFERENTIATION_ID_DIFF,0)))</f>
        <v>Яснозоренское</v>
      </c>
      <c r="I132" s="2384"/>
      <c r="J132" s="2384"/>
      <c r="K132" s="2384"/>
      <c r="L132" s="2384"/>
      <c r="M132" s="2384"/>
      <c r="N132" s="2384"/>
      <c r="O132" s="2384"/>
      <c r="P132" s="2384"/>
      <c r="Q132" s="2384"/>
      <c r="R132" s="2384"/>
      <c r="S132" s="720"/>
      <c r="T132" s="717"/>
      <c r="U132" s="626"/>
      <c r="V132" s="626"/>
      <c r="W132" s="627"/>
      <c r="X132" s="627"/>
      <c r="Y132" s="627"/>
      <c r="Z132" s="627"/>
      <c r="AA132" s="628"/>
      <c r="AB132" s="629"/>
      <c r="AC132" s="2376"/>
      <c r="AD132" s="630"/>
      <c r="AE132" s="631"/>
      <c r="AF132" s="631"/>
      <c r="AG132" s="632"/>
      <c r="AH132" s="633"/>
      <c r="AI132" s="626"/>
      <c r="AJ132" s="626"/>
      <c r="AK132" s="626"/>
      <c r="AL132" s="626"/>
      <c r="AM132" s="626"/>
      <c r="AN132" s="626"/>
      <c r="AO132" s="626"/>
      <c r="AP132" s="626"/>
      <c r="AQ132" s="626"/>
      <c r="AR132" s="626"/>
      <c r="AS132" s="626"/>
      <c r="AT132" s="626"/>
      <c r="AU132" s="626"/>
      <c r="AV132" s="626"/>
      <c r="AW132" s="626"/>
      <c r="AX132" s="626"/>
      <c r="AY132" s="626"/>
      <c r="AZ132" s="626"/>
      <c r="BA132" s="626"/>
      <c r="BB132" s="626"/>
      <c r="BC132" s="626"/>
      <c r="BD132" s="626"/>
      <c r="BE132" s="626"/>
      <c r="BF132" s="626"/>
      <c r="BG132" s="626"/>
      <c r="BH132" s="626"/>
      <c r="BI132" s="626"/>
      <c r="BJ132" s="626"/>
      <c r="BK132" s="626"/>
      <c r="BL132" s="626"/>
      <c r="BM132" s="626"/>
      <c r="BN132" s="626"/>
      <c r="BO132" s="626"/>
      <c r="BP132" s="626"/>
      <c r="BQ132" s="626"/>
      <c r="BR132" s="626"/>
      <c r="BS132" s="626"/>
      <c r="BT132" s="626"/>
      <c r="BU132" s="626"/>
      <c r="BV132" s="627"/>
      <c r="BW132" s="627"/>
      <c r="BX132" s="627"/>
      <c r="BY132" s="627"/>
      <c r="BZ132" s="627"/>
      <c r="CA132" s="627"/>
      <c r="CB132" s="627"/>
      <c r="CC132" s="627"/>
      <c r="CD132" s="627"/>
      <c r="CE132" s="627"/>
      <c r="CF132" s="1851"/>
    </row>
    <row customHeight="1" ht="15" hidden="1">
      <c r="A133" s="624"/>
      <c r="B133" s="625"/>
      <c r="C133" s="625"/>
      <c r="D133" s="2580"/>
      <c r="E133" s="2378" t="s">
        <v>820</v>
      </c>
      <c r="F133" s="2379"/>
      <c r="G133" s="2380"/>
      <c r="H133" s="2384" t="str">
        <f>IF(A131="","",INDEX(DIFFERENTIATION_UNMERGE_SYSTEM,MATCH(A131,DIFFERENTIATION_ID_DIFF,0)))</f>
        <v>без дифференциации</v>
      </c>
      <c r="I133" s="2384"/>
      <c r="J133" s="2384"/>
      <c r="K133" s="2384"/>
      <c r="L133" s="2384"/>
      <c r="M133" s="2384"/>
      <c r="N133" s="2384"/>
      <c r="O133" s="2384"/>
      <c r="P133" s="2384"/>
      <c r="Q133" s="2384"/>
      <c r="R133" s="2384"/>
      <c r="S133" s="720"/>
      <c r="T133" s="717"/>
      <c r="U133" s="626"/>
      <c r="V133" s="626"/>
      <c r="W133" s="627"/>
      <c r="X133" s="627"/>
      <c r="Y133" s="627"/>
      <c r="Z133" s="627"/>
      <c r="AA133" s="628"/>
      <c r="AB133" s="629"/>
      <c r="AC133" s="2376"/>
      <c r="AD133" s="630"/>
      <c r="AE133" s="631"/>
      <c r="AF133" s="631"/>
      <c r="AG133" s="632"/>
      <c r="AH133" s="633"/>
      <c r="AI133" s="626"/>
      <c r="AJ133" s="626"/>
      <c r="AK133" s="626"/>
      <c r="AL133" s="626"/>
      <c r="AM133" s="626"/>
      <c r="AN133" s="626"/>
      <c r="AO133" s="626"/>
      <c r="AP133" s="626"/>
      <c r="AQ133" s="626"/>
      <c r="AR133" s="626"/>
      <c r="AS133" s="626"/>
      <c r="AT133" s="626"/>
      <c r="AU133" s="626"/>
      <c r="AV133" s="626"/>
      <c r="AW133" s="626"/>
      <c r="AX133" s="626"/>
      <c r="AY133" s="626"/>
      <c r="AZ133" s="626"/>
      <c r="BA133" s="626"/>
      <c r="BB133" s="626"/>
      <c r="BC133" s="626"/>
      <c r="BD133" s="626"/>
      <c r="BE133" s="626"/>
      <c r="BF133" s="626"/>
      <c r="BG133" s="626"/>
      <c r="BH133" s="626"/>
      <c r="BI133" s="626"/>
      <c r="BJ133" s="626"/>
      <c r="BK133" s="626"/>
      <c r="BL133" s="626"/>
      <c r="BM133" s="626"/>
      <c r="BN133" s="626"/>
      <c r="BO133" s="626"/>
      <c r="BP133" s="626"/>
      <c r="BQ133" s="626"/>
      <c r="BR133" s="626"/>
      <c r="BS133" s="626"/>
      <c r="BT133" s="626"/>
      <c r="BU133" s="626"/>
      <c r="BV133" s="627"/>
      <c r="BW133" s="627"/>
      <c r="BX133" s="627"/>
      <c r="BY133" s="627"/>
      <c r="BZ133" s="627"/>
      <c r="CA133" s="627"/>
      <c r="CB133" s="627"/>
      <c r="CC133" s="627"/>
      <c r="CD133" s="627"/>
      <c r="CE133" s="627"/>
      <c r="CF133" s="1851"/>
    </row>
    <row customHeight="1" ht="24.75" hidden="1">
      <c r="A134" s="1807"/>
      <c r="B134" s="1161"/>
      <c r="C134" s="413"/>
      <c r="D134" s="2580"/>
      <c r="E134" s="2377" t="s">
        <v>865</v>
      </c>
      <c r="F134" s="2377"/>
      <c r="G134" s="2377"/>
      <c r="H134" s="2377"/>
      <c r="I134" s="2377"/>
      <c r="J134" s="2377"/>
      <c r="K134" s="2377"/>
      <c r="L134" s="2377"/>
      <c r="M134" s="2377"/>
      <c r="N134" s="2377"/>
      <c r="O134" s="2377"/>
      <c r="P134" s="2377"/>
      <c r="Q134" s="559">
        <f>SUMIF(T135:T136,"i",Q135:Q136)</f>
        <v>0</v>
      </c>
      <c r="R134" s="1018"/>
      <c r="S134" s="1799" t="s">
        <v>866</v>
      </c>
      <c r="T134" s="718" t="s">
        <v>867</v>
      </c>
      <c r="U134" s="2375">
        <v>1</v>
      </c>
      <c r="V134" s="2375" t="s">
        <v>830</v>
      </c>
      <c r="W134" s="1161"/>
      <c r="X134" s="1161"/>
      <c r="Y134" s="1161"/>
      <c r="Z134" s="1161"/>
      <c r="AA134" s="1637"/>
      <c r="AB134" s="1161"/>
      <c r="AC134" s="2376"/>
      <c r="AD134" s="630"/>
      <c r="AE134" s="1161"/>
      <c r="AF134" s="1161"/>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161"/>
      <c r="BW134" s="1161"/>
      <c r="BX134" s="1161"/>
      <c r="BY134" s="1161"/>
      <c r="BZ134" s="1161"/>
      <c r="CA134" s="1161"/>
      <c r="CB134" s="1161"/>
      <c r="CC134" s="1161"/>
      <c r="CD134" s="1161"/>
      <c r="CE134" s="1161"/>
      <c r="CF134" s="1851"/>
    </row>
    <row customHeight="1" ht="11.25" hidden="1">
      <c r="A135" s="1794"/>
      <c r="B135" s="1637"/>
      <c r="C135" s="1637"/>
      <c r="D135" s="2580"/>
      <c r="E135" s="636"/>
      <c r="F135" s="636">
        <v>0</v>
      </c>
      <c r="G135" s="636"/>
      <c r="H135" s="636"/>
      <c r="I135" s="636"/>
      <c r="J135" s="636"/>
      <c r="K135" s="636"/>
      <c r="L135" s="636"/>
      <c r="M135" s="636"/>
      <c r="N135" s="636"/>
      <c r="O135" s="636"/>
      <c r="P135" s="636"/>
      <c r="Q135" s="636"/>
      <c r="R135" s="636"/>
      <c r="S135" s="637"/>
      <c r="T135" s="719"/>
      <c r="U135" s="2375"/>
      <c r="V135" s="2375"/>
      <c r="W135" s="1637"/>
      <c r="X135" s="1637"/>
      <c r="Y135" s="1637"/>
      <c r="Z135" s="1637"/>
      <c r="AA135" s="1637"/>
      <c r="AB135" s="1161"/>
      <c r="AC135" s="2376"/>
      <c r="AD135" s="630"/>
      <c r="AE135" s="1161"/>
      <c r="AF135" s="1161"/>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c r="CF135" s="1851"/>
    </row>
    <row customHeight="1" ht="11.25" hidden="1">
      <c r="A136" s="1807"/>
      <c r="B136" s="1161"/>
      <c r="C136" s="413"/>
      <c r="D136" s="2580"/>
      <c r="E136" s="650" t="s">
        <v>22</v>
      </c>
      <c r="F136" s="1169" t="s">
        <v>22</v>
      </c>
      <c r="G136" s="1169" t="s">
        <v>870</v>
      </c>
      <c r="H136" s="652" t="s">
        <v>22</v>
      </c>
      <c r="I136" s="652"/>
      <c r="J136" s="652"/>
      <c r="K136" s="652"/>
      <c r="L136" s="652"/>
      <c r="M136" s="652"/>
      <c r="N136" s="652"/>
      <c r="O136" s="652"/>
      <c r="P136" s="652"/>
      <c r="Q136" s="652"/>
      <c r="R136" s="653"/>
      <c r="S136" s="654"/>
      <c r="T136" s="719"/>
      <c r="U136" s="2375"/>
      <c r="V136" s="2375"/>
      <c r="W136" s="1161"/>
      <c r="X136" s="1161"/>
      <c r="Y136" s="1161"/>
      <c r="Z136" s="1161"/>
      <c r="AA136" s="1637"/>
      <c r="AB136" s="1161"/>
      <c r="AC136" s="2376"/>
      <c r="AD136" s="630"/>
      <c r="AE136" s="1161"/>
      <c r="AF136" s="1161"/>
      <c r="AG136" s="1637"/>
      <c r="AH136" s="1637"/>
      <c r="AI136" s="1637"/>
      <c r="AJ136" s="1637"/>
      <c r="AK136" s="1637"/>
      <c r="AL136" s="1637"/>
      <c r="AM136" s="1637"/>
      <c r="AN136" s="1637"/>
      <c r="AO136" s="1637"/>
      <c r="AP136" s="1637"/>
      <c r="AQ136" s="1637"/>
      <c r="AR136" s="1637"/>
      <c r="AS136" s="1637"/>
      <c r="AT136" s="1637"/>
      <c r="AU136" s="1637"/>
      <c r="AV136" s="1637"/>
      <c r="AW136" s="1637"/>
      <c r="AX136" s="1637"/>
      <c r="AY136" s="1637"/>
      <c r="AZ136" s="1637"/>
      <c r="BA136" s="1637"/>
      <c r="BB136" s="1637"/>
      <c r="BC136" s="1637"/>
      <c r="BD136" s="1637"/>
      <c r="BE136" s="1637"/>
      <c r="BF136" s="1637"/>
      <c r="BG136" s="1637"/>
      <c r="BH136" s="1637"/>
      <c r="BI136" s="1637"/>
      <c r="BJ136" s="1637"/>
      <c r="BK136" s="1637"/>
      <c r="BL136" s="1637"/>
      <c r="BM136" s="1637"/>
      <c r="BN136" s="1637"/>
      <c r="BO136" s="1637"/>
      <c r="BP136" s="1637"/>
      <c r="BQ136" s="1637"/>
      <c r="BR136" s="1637"/>
      <c r="BS136" s="1637"/>
      <c r="BT136" s="1637"/>
      <c r="BU136" s="1637"/>
      <c r="BV136" s="1161"/>
      <c r="BW136" s="1161"/>
      <c r="BX136" s="1161"/>
      <c r="BY136" s="1161"/>
      <c r="BZ136" s="1161"/>
      <c r="CA136" s="1161"/>
      <c r="CB136" s="1161"/>
      <c r="CC136" s="1161"/>
      <c r="CD136" s="1161"/>
      <c r="CE136" s="1161"/>
      <c r="CF136" s="1851"/>
    </row>
    <row customHeight="1" ht="24.75" hidden="1">
      <c r="A137" s="1807"/>
      <c r="B137" s="1161"/>
      <c r="C137" s="413"/>
      <c r="D137" s="2580"/>
      <c r="E137" s="2377" t="s">
        <v>868</v>
      </c>
      <c r="F137" s="2377"/>
      <c r="G137" s="2377"/>
      <c r="H137" s="2377"/>
      <c r="I137" s="2377"/>
      <c r="J137" s="2377"/>
      <c r="K137" s="2377"/>
      <c r="L137" s="2377"/>
      <c r="M137" s="2377"/>
      <c r="N137" s="2377"/>
      <c r="O137" s="2377"/>
      <c r="P137" s="2377"/>
      <c r="Q137" s="559">
        <f>SUMIF(T138:T139,"i",Q138:Q139)</f>
        <v>0</v>
      </c>
      <c r="R137" s="1018"/>
      <c r="S137" s="1799" t="s">
        <v>869</v>
      </c>
      <c r="T137" s="718" t="s">
        <v>867</v>
      </c>
      <c r="U137" s="2375">
        <v>1</v>
      </c>
      <c r="V137" s="2375" t="s">
        <v>830</v>
      </c>
      <c r="W137" s="1161"/>
      <c r="X137" s="1161"/>
      <c r="Y137" s="1161"/>
      <c r="Z137" s="1161"/>
      <c r="AA137" s="1637"/>
      <c r="AB137" s="1161"/>
      <c r="AC137" s="1797"/>
      <c r="AD137" s="630"/>
      <c r="AE137" s="1161"/>
      <c r="AF137" s="1161"/>
      <c r="AG137" s="1637"/>
      <c r="AH137" s="1637"/>
      <c r="AI137" s="1637"/>
      <c r="AJ137" s="1637"/>
      <c r="AK137" s="1637"/>
      <c r="AL137" s="1637"/>
      <c r="AM137" s="1637"/>
      <c r="AN137" s="1637"/>
      <c r="AO137" s="1637"/>
      <c r="AP137" s="1637"/>
      <c r="AQ137" s="1637"/>
      <c r="AR137" s="1637"/>
      <c r="AS137" s="1637"/>
      <c r="AT137" s="1637"/>
      <c r="AU137" s="1637"/>
      <c r="AV137" s="1637"/>
      <c r="AW137" s="1637"/>
      <c r="AX137" s="1637"/>
      <c r="AY137" s="1637"/>
      <c r="AZ137" s="1637"/>
      <c r="BA137" s="1637"/>
      <c r="BB137" s="1637"/>
      <c r="BC137" s="1637"/>
      <c r="BD137" s="1637"/>
      <c r="BE137" s="1637"/>
      <c r="BF137" s="1637"/>
      <c r="BG137" s="1637"/>
      <c r="BH137" s="1637"/>
      <c r="BI137" s="1637"/>
      <c r="BJ137" s="1637"/>
      <c r="BK137" s="1637"/>
      <c r="BL137" s="1637"/>
      <c r="BM137" s="1637"/>
      <c r="BN137" s="1637"/>
      <c r="BO137" s="1637"/>
      <c r="BP137" s="1637"/>
      <c r="BQ137" s="1637"/>
      <c r="BR137" s="1637"/>
      <c r="BS137" s="1637"/>
      <c r="BT137" s="1637"/>
      <c r="BU137" s="1637"/>
      <c r="BV137" s="1161"/>
      <c r="BW137" s="1161"/>
      <c r="BX137" s="1161"/>
      <c r="BY137" s="1161"/>
      <c r="BZ137" s="1161"/>
      <c r="CA137" s="1161"/>
      <c r="CB137" s="1161"/>
      <c r="CC137" s="1161"/>
      <c r="CD137" s="1161"/>
      <c r="CE137" s="1161"/>
      <c r="CF137" s="1851"/>
    </row>
    <row customHeight="1" ht="11.25" hidden="1">
      <c r="A138" s="1794"/>
      <c r="B138" s="1637"/>
      <c r="C138" s="1637"/>
      <c r="D138" s="2580"/>
      <c r="E138" s="636"/>
      <c r="F138" s="636">
        <v>0</v>
      </c>
      <c r="G138" s="636"/>
      <c r="H138" s="636"/>
      <c r="I138" s="636"/>
      <c r="J138" s="636"/>
      <c r="K138" s="636"/>
      <c r="L138" s="636"/>
      <c r="M138" s="636"/>
      <c r="N138" s="636"/>
      <c r="O138" s="636"/>
      <c r="P138" s="636"/>
      <c r="Q138" s="636"/>
      <c r="R138" s="636"/>
      <c r="S138" s="637"/>
      <c r="T138" s="719"/>
      <c r="U138" s="2375"/>
      <c r="V138" s="2375"/>
      <c r="W138" s="1637"/>
      <c r="X138" s="1637"/>
      <c r="Y138" s="1637"/>
      <c r="Z138" s="1637"/>
      <c r="AA138" s="1637"/>
      <c r="AB138" s="1161"/>
      <c r="AC138" s="1797"/>
      <c r="AD138" s="630"/>
      <c r="AE138" s="1161"/>
      <c r="AF138" s="1161"/>
      <c r="AG138" s="1637"/>
      <c r="AH138" s="1637"/>
      <c r="AI138" s="1637"/>
      <c r="AJ138" s="1637"/>
      <c r="AK138" s="1637"/>
      <c r="AL138" s="1637"/>
      <c r="AM138" s="1637"/>
      <c r="AN138" s="1637"/>
      <c r="AO138" s="1637"/>
      <c r="AP138" s="1637"/>
      <c r="AQ138" s="1637"/>
      <c r="AR138" s="1637"/>
      <c r="AS138" s="1637"/>
      <c r="AT138" s="1637"/>
      <c r="AU138" s="1637"/>
      <c r="AV138" s="1637"/>
      <c r="AW138" s="1637"/>
      <c r="AX138" s="1637"/>
      <c r="AY138" s="1637"/>
      <c r="AZ138" s="1637"/>
      <c r="BA138" s="1637"/>
      <c r="BB138" s="1637"/>
      <c r="BC138" s="1637"/>
      <c r="BD138" s="1637"/>
      <c r="BE138" s="1637"/>
      <c r="BF138" s="1637"/>
      <c r="BG138" s="1637"/>
      <c r="BH138" s="1637"/>
      <c r="BI138" s="1637"/>
      <c r="BJ138" s="1637"/>
      <c r="BK138" s="1637"/>
      <c r="BL138" s="1637"/>
      <c r="BM138" s="1637"/>
      <c r="BN138" s="1637"/>
      <c r="BO138" s="1637"/>
      <c r="BP138" s="1637"/>
      <c r="BQ138" s="1637"/>
      <c r="BR138" s="1637"/>
      <c r="BS138" s="1637"/>
      <c r="BT138" s="1637"/>
      <c r="BU138" s="1637"/>
      <c r="BV138" s="1637"/>
      <c r="BW138" s="1637"/>
      <c r="BX138" s="1637"/>
      <c r="BY138" s="1637"/>
      <c r="BZ138" s="1637"/>
      <c r="CA138" s="1637"/>
      <c r="CB138" s="1637"/>
      <c r="CC138" s="1637"/>
      <c r="CD138" s="1637"/>
      <c r="CE138" s="1637"/>
      <c r="CF138" s="1851"/>
    </row>
    <row customHeight="1" ht="11.25" hidden="1">
      <c r="A139" s="1807"/>
      <c r="B139" s="1161"/>
      <c r="C139" s="413"/>
      <c r="D139" s="2581"/>
      <c r="E139" s="650" t="s">
        <v>22</v>
      </c>
      <c r="F139" s="1169" t="s">
        <v>22</v>
      </c>
      <c r="G139" s="1169" t="s">
        <v>870</v>
      </c>
      <c r="H139" s="652" t="s">
        <v>22</v>
      </c>
      <c r="I139" s="652"/>
      <c r="J139" s="652"/>
      <c r="K139" s="652"/>
      <c r="L139" s="652"/>
      <c r="M139" s="652"/>
      <c r="N139" s="652"/>
      <c r="O139" s="652"/>
      <c r="P139" s="652"/>
      <c r="Q139" s="652"/>
      <c r="R139" s="653"/>
      <c r="S139" s="654"/>
      <c r="T139" s="719"/>
      <c r="U139" s="2375"/>
      <c r="V139" s="2375"/>
      <c r="W139" s="1161"/>
      <c r="X139" s="1161"/>
      <c r="Y139" s="1161"/>
      <c r="Z139" s="1161"/>
      <c r="AA139" s="1637"/>
      <c r="AB139" s="1161"/>
      <c r="AC139" s="1797"/>
      <c r="AD139" s="630"/>
      <c r="AE139" s="1161"/>
      <c r="AF139" s="1161"/>
      <c r="AG139" s="1637"/>
      <c r="AH139" s="1637"/>
      <c r="AI139" s="1637"/>
      <c r="AJ139" s="1637"/>
      <c r="AK139" s="1637"/>
      <c r="AL139" s="1637"/>
      <c r="AM139" s="1637"/>
      <c r="AN139" s="1637"/>
      <c r="AO139" s="1637"/>
      <c r="AP139" s="1637"/>
      <c r="AQ139" s="1637"/>
      <c r="AR139" s="1637"/>
      <c r="AS139" s="1637"/>
      <c r="AT139" s="1637"/>
      <c r="AU139" s="1637"/>
      <c r="AV139" s="1637"/>
      <c r="AW139" s="1637"/>
      <c r="AX139" s="1637"/>
      <c r="AY139" s="1637"/>
      <c r="AZ139" s="1637"/>
      <c r="BA139" s="1637"/>
      <c r="BB139" s="1637"/>
      <c r="BC139" s="1637"/>
      <c r="BD139" s="1637"/>
      <c r="BE139" s="1637"/>
      <c r="BF139" s="1637"/>
      <c r="BG139" s="1637"/>
      <c r="BH139" s="1637"/>
      <c r="BI139" s="1637"/>
      <c r="BJ139" s="1637"/>
      <c r="BK139" s="1637"/>
      <c r="BL139" s="1637"/>
      <c r="BM139" s="1637"/>
      <c r="BN139" s="1637"/>
      <c r="BO139" s="1637"/>
      <c r="BP139" s="1637"/>
      <c r="BQ139" s="1637"/>
      <c r="BR139" s="1637"/>
      <c r="BS139" s="1637"/>
      <c r="BT139" s="1637"/>
      <c r="BU139" s="1637"/>
      <c r="BV139" s="1161"/>
      <c r="BW139" s="1161"/>
      <c r="BX139" s="1161"/>
      <c r="BY139" s="1161"/>
      <c r="BZ139" s="1161"/>
      <c r="CA139" s="1161"/>
      <c r="CB139" s="1161"/>
      <c r="CC139" s="1161"/>
      <c r="CD139" s="1161"/>
      <c r="CE139" s="1161"/>
      <c r="CF139" s="1851"/>
    </row>
    <row customHeight="1" ht="15" hidden="1">
      <c r="A140" s="624" t="s">
        <v>350</v>
      </c>
      <c r="B140" s="625"/>
      <c r="C140" s="625" t="s">
        <v>22</v>
      </c>
      <c r="D140" s="2579" t="s">
        <v>882</v>
      </c>
      <c r="E140" s="2378" t="s">
        <v>324</v>
      </c>
      <c r="F140" s="2379"/>
      <c r="G140" s="2380"/>
      <c r="H140" s="2384" t="str">
        <f>IF(A140="","",INDEX(DIFFERENTIATION_UNMERGE_VD,MATCH(A140,DIFFERENTIATION_ID_DIFF,0)))</f>
        <v>Водоотведение; Транспортировка; Подключение (технологическое присоединение) к централизованной системе водоотведения</v>
      </c>
      <c r="I140" s="2384"/>
      <c r="J140" s="2384"/>
      <c r="K140" s="2384"/>
      <c r="L140" s="2384"/>
      <c r="M140" s="2384"/>
      <c r="N140" s="2384"/>
      <c r="O140" s="2384"/>
      <c r="P140" s="2384"/>
      <c r="Q140" s="2384"/>
      <c r="R140" s="2384"/>
      <c r="S140" s="720"/>
      <c r="T140" s="717"/>
      <c r="U140" s="626"/>
      <c r="V140" s="626"/>
      <c r="W140" s="627"/>
      <c r="X140" s="627"/>
      <c r="Y140" s="627"/>
      <c r="Z140" s="627"/>
      <c r="AA140" s="628"/>
      <c r="AB140" s="629"/>
      <c r="AC140" s="2376"/>
      <c r="AD140" s="630"/>
      <c r="AE140" s="631" t="s">
        <v>22</v>
      </c>
      <c r="AF140" s="631"/>
      <c r="AG140" s="632" t="s">
        <v>864</v>
      </c>
      <c r="AH140" s="633">
        <v>3</v>
      </c>
      <c r="AI140" s="626"/>
      <c r="AJ140" s="626"/>
      <c r="AK140" s="626"/>
      <c r="AL140" s="626"/>
      <c r="AM140" s="626"/>
      <c r="AN140" s="626"/>
      <c r="AO140" s="626"/>
      <c r="AP140" s="626"/>
      <c r="AQ140" s="626"/>
      <c r="AR140" s="626"/>
      <c r="AS140" s="626"/>
      <c r="AT140" s="626"/>
      <c r="AU140" s="626"/>
      <c r="AV140" s="626"/>
      <c r="AW140" s="626"/>
      <c r="AX140" s="626"/>
      <c r="AY140" s="626"/>
      <c r="AZ140" s="626"/>
      <c r="BA140" s="626"/>
      <c r="BB140" s="626"/>
      <c r="BC140" s="626"/>
      <c r="BD140" s="626"/>
      <c r="BE140" s="626"/>
      <c r="BF140" s="626"/>
      <c r="BG140" s="626"/>
      <c r="BH140" s="626"/>
      <c r="BI140" s="626"/>
      <c r="BJ140" s="626"/>
      <c r="BK140" s="626"/>
      <c r="BL140" s="626"/>
      <c r="BM140" s="626"/>
      <c r="BN140" s="626"/>
      <c r="BO140" s="626"/>
      <c r="BP140" s="626"/>
      <c r="BQ140" s="626"/>
      <c r="BR140" s="626"/>
      <c r="BS140" s="626"/>
      <c r="BT140" s="626"/>
      <c r="BU140" s="626"/>
      <c r="BV140" s="627"/>
      <c r="BW140" s="627"/>
      <c r="BX140" s="627"/>
      <c r="BY140" s="627"/>
      <c r="BZ140" s="627"/>
      <c r="CA140" s="627"/>
      <c r="CB140" s="627"/>
      <c r="CC140" s="627"/>
      <c r="CD140" s="627"/>
      <c r="CE140" s="627"/>
      <c r="CF140" s="1851"/>
    </row>
    <row customHeight="1" ht="15" hidden="1">
      <c r="A141" s="624"/>
      <c r="B141" s="625"/>
      <c r="C141" s="625"/>
      <c r="D141" s="2580"/>
      <c r="E141" s="2378" t="s">
        <v>819</v>
      </c>
      <c r="F141" s="2379"/>
      <c r="G141" s="2380"/>
      <c r="H141" s="2384" t="str">
        <f>IF(A140="","",INDEX(DIFFERENTIATION_UNMERGE_AREA,MATCH(A140,DIFFERENTIATION_ID_DIFF,0)))</f>
        <v>поселок Октябрьский</v>
      </c>
      <c r="I141" s="2384"/>
      <c r="J141" s="2384"/>
      <c r="K141" s="2384"/>
      <c r="L141" s="2384"/>
      <c r="M141" s="2384"/>
      <c r="N141" s="2384"/>
      <c r="O141" s="2384"/>
      <c r="P141" s="2384"/>
      <c r="Q141" s="2384"/>
      <c r="R141" s="2384"/>
      <c r="S141" s="720"/>
      <c r="T141" s="717"/>
      <c r="U141" s="626"/>
      <c r="V141" s="626"/>
      <c r="W141" s="627"/>
      <c r="X141" s="627"/>
      <c r="Y141" s="627"/>
      <c r="Z141" s="627"/>
      <c r="AA141" s="628"/>
      <c r="AB141" s="629"/>
      <c r="AC141" s="2376"/>
      <c r="AD141" s="630"/>
      <c r="AE141" s="631"/>
      <c r="AF141" s="631"/>
      <c r="AG141" s="632"/>
      <c r="AH141" s="633"/>
      <c r="AI141" s="626"/>
      <c r="AJ141" s="626"/>
      <c r="AK141" s="626"/>
      <c r="AL141" s="626"/>
      <c r="AM141" s="626"/>
      <c r="AN141" s="626"/>
      <c r="AO141" s="626"/>
      <c r="AP141" s="626"/>
      <c r="AQ141" s="626"/>
      <c r="AR141" s="626"/>
      <c r="AS141" s="626"/>
      <c r="AT141" s="626"/>
      <c r="AU141" s="626"/>
      <c r="AV141" s="626"/>
      <c r="AW141" s="626"/>
      <c r="AX141" s="626"/>
      <c r="AY141" s="626"/>
      <c r="AZ141" s="626"/>
      <c r="BA141" s="626"/>
      <c r="BB141" s="626"/>
      <c r="BC141" s="626"/>
      <c r="BD141" s="626"/>
      <c r="BE141" s="626"/>
      <c r="BF141" s="626"/>
      <c r="BG141" s="626"/>
      <c r="BH141" s="626"/>
      <c r="BI141" s="626"/>
      <c r="BJ141" s="626"/>
      <c r="BK141" s="626"/>
      <c r="BL141" s="626"/>
      <c r="BM141" s="626"/>
      <c r="BN141" s="626"/>
      <c r="BO141" s="626"/>
      <c r="BP141" s="626"/>
      <c r="BQ141" s="626"/>
      <c r="BR141" s="626"/>
      <c r="BS141" s="626"/>
      <c r="BT141" s="626"/>
      <c r="BU141" s="626"/>
      <c r="BV141" s="627"/>
      <c r="BW141" s="627"/>
      <c r="BX141" s="627"/>
      <c r="BY141" s="627"/>
      <c r="BZ141" s="627"/>
      <c r="CA141" s="627"/>
      <c r="CB141" s="627"/>
      <c r="CC141" s="627"/>
      <c r="CD141" s="627"/>
      <c r="CE141" s="627"/>
      <c r="CF141" s="1851"/>
    </row>
    <row customHeight="1" ht="15" hidden="1">
      <c r="A142" s="624"/>
      <c r="B142" s="625"/>
      <c r="C142" s="625"/>
      <c r="D142" s="2580"/>
      <c r="E142" s="2378" t="s">
        <v>820</v>
      </c>
      <c r="F142" s="2379"/>
      <c r="G142" s="2380"/>
      <c r="H142" s="2384" t="str">
        <f>IF(A140="","",INDEX(DIFFERENTIATION_UNMERGE_SYSTEM,MATCH(A140,DIFFERENTIATION_ID_DIFF,0)))</f>
        <v>без дифференциации</v>
      </c>
      <c r="I142" s="2384"/>
      <c r="J142" s="2384"/>
      <c r="K142" s="2384"/>
      <c r="L142" s="2384"/>
      <c r="M142" s="2384"/>
      <c r="N142" s="2384"/>
      <c r="O142" s="2384"/>
      <c r="P142" s="2384"/>
      <c r="Q142" s="2384"/>
      <c r="R142" s="2384"/>
      <c r="S142" s="720"/>
      <c r="T142" s="717"/>
      <c r="U142" s="626"/>
      <c r="V142" s="626"/>
      <c r="W142" s="627"/>
      <c r="X142" s="627"/>
      <c r="Y142" s="627"/>
      <c r="Z142" s="627"/>
      <c r="AA142" s="628"/>
      <c r="AB142" s="629"/>
      <c r="AC142" s="2376"/>
      <c r="AD142" s="630"/>
      <c r="AE142" s="631"/>
      <c r="AF142" s="631"/>
      <c r="AG142" s="632"/>
      <c r="AH142" s="633"/>
      <c r="AI142" s="626"/>
      <c r="AJ142" s="626"/>
      <c r="AK142" s="626"/>
      <c r="AL142" s="626"/>
      <c r="AM142" s="626"/>
      <c r="AN142" s="626"/>
      <c r="AO142" s="626"/>
      <c r="AP142" s="626"/>
      <c r="AQ142" s="626"/>
      <c r="AR142" s="626"/>
      <c r="AS142" s="626"/>
      <c r="AT142" s="626"/>
      <c r="AU142" s="626"/>
      <c r="AV142" s="626"/>
      <c r="AW142" s="626"/>
      <c r="AX142" s="626"/>
      <c r="AY142" s="626"/>
      <c r="AZ142" s="626"/>
      <c r="BA142" s="626"/>
      <c r="BB142" s="626"/>
      <c r="BC142" s="626"/>
      <c r="BD142" s="626"/>
      <c r="BE142" s="626"/>
      <c r="BF142" s="626"/>
      <c r="BG142" s="626"/>
      <c r="BH142" s="626"/>
      <c r="BI142" s="626"/>
      <c r="BJ142" s="626"/>
      <c r="BK142" s="626"/>
      <c r="BL142" s="626"/>
      <c r="BM142" s="626"/>
      <c r="BN142" s="626"/>
      <c r="BO142" s="626"/>
      <c r="BP142" s="626"/>
      <c r="BQ142" s="626"/>
      <c r="BR142" s="626"/>
      <c r="BS142" s="626"/>
      <c r="BT142" s="626"/>
      <c r="BU142" s="626"/>
      <c r="BV142" s="627"/>
      <c r="BW142" s="627"/>
      <c r="BX142" s="627"/>
      <c r="BY142" s="627"/>
      <c r="BZ142" s="627"/>
      <c r="CA142" s="627"/>
      <c r="CB142" s="627"/>
      <c r="CC142" s="627"/>
      <c r="CD142" s="627"/>
      <c r="CE142" s="627"/>
      <c r="CF142" s="1851"/>
    </row>
    <row customHeight="1" ht="24.75" hidden="1">
      <c r="A143" s="1807"/>
      <c r="B143" s="1161"/>
      <c r="C143" s="413"/>
      <c r="D143" s="2580"/>
      <c r="E143" s="2377" t="s">
        <v>865</v>
      </c>
      <c r="F143" s="2377"/>
      <c r="G143" s="2377"/>
      <c r="H143" s="2377"/>
      <c r="I143" s="2377"/>
      <c r="J143" s="2377"/>
      <c r="K143" s="2377"/>
      <c r="L143" s="2377"/>
      <c r="M143" s="2377"/>
      <c r="N143" s="2377"/>
      <c r="O143" s="2377"/>
      <c r="P143" s="2377"/>
      <c r="Q143" s="559">
        <f>SUMIF(T144:T145,"i",Q144:Q145)</f>
        <v>0</v>
      </c>
      <c r="R143" s="1018"/>
      <c r="S143" s="1799" t="s">
        <v>866</v>
      </c>
      <c r="T143" s="718" t="s">
        <v>867</v>
      </c>
      <c r="U143" s="2375">
        <v>1</v>
      </c>
      <c r="V143" s="2375" t="s">
        <v>830</v>
      </c>
      <c r="W143" s="1161"/>
      <c r="X143" s="1161"/>
      <c r="Y143" s="1161"/>
      <c r="Z143" s="1161"/>
      <c r="AA143" s="1637"/>
      <c r="AB143" s="1161"/>
      <c r="AC143" s="2376"/>
      <c r="AD143" s="630"/>
      <c r="AE143" s="1161"/>
      <c r="AF143" s="1161"/>
      <c r="AG143" s="1637"/>
      <c r="AH143" s="1637"/>
      <c r="AI143" s="1637"/>
      <c r="AJ143" s="1637"/>
      <c r="AK143" s="1637"/>
      <c r="AL143" s="1637"/>
      <c r="AM143" s="1637"/>
      <c r="AN143" s="1637"/>
      <c r="AO143" s="1637"/>
      <c r="AP143" s="1637"/>
      <c r="AQ143" s="1637"/>
      <c r="AR143" s="1637"/>
      <c r="AS143" s="1637"/>
      <c r="AT143" s="1637"/>
      <c r="AU143" s="1637"/>
      <c r="AV143" s="1637"/>
      <c r="AW143" s="1637"/>
      <c r="AX143" s="1637"/>
      <c r="AY143" s="1637"/>
      <c r="AZ143" s="1637"/>
      <c r="BA143" s="1637"/>
      <c r="BB143" s="1637"/>
      <c r="BC143" s="1637"/>
      <c r="BD143" s="1637"/>
      <c r="BE143" s="1637"/>
      <c r="BF143" s="1637"/>
      <c r="BG143" s="1637"/>
      <c r="BH143" s="1637"/>
      <c r="BI143" s="1637"/>
      <c r="BJ143" s="1637"/>
      <c r="BK143" s="1637"/>
      <c r="BL143" s="1637"/>
      <c r="BM143" s="1637"/>
      <c r="BN143" s="1637"/>
      <c r="BO143" s="1637"/>
      <c r="BP143" s="1637"/>
      <c r="BQ143" s="1637"/>
      <c r="BR143" s="1637"/>
      <c r="BS143" s="1637"/>
      <c r="BT143" s="1637"/>
      <c r="BU143" s="1637"/>
      <c r="BV143" s="1161"/>
      <c r="BW143" s="1161"/>
      <c r="BX143" s="1161"/>
      <c r="BY143" s="1161"/>
      <c r="BZ143" s="1161"/>
      <c r="CA143" s="1161"/>
      <c r="CB143" s="1161"/>
      <c r="CC143" s="1161"/>
      <c r="CD143" s="1161"/>
      <c r="CE143" s="1161"/>
      <c r="CF143" s="1851"/>
    </row>
    <row customHeight="1" ht="11.25" hidden="1">
      <c r="A144" s="1794"/>
      <c r="B144" s="1637"/>
      <c r="C144" s="1637"/>
      <c r="D144" s="2580"/>
      <c r="E144" s="636"/>
      <c r="F144" s="636">
        <v>0</v>
      </c>
      <c r="G144" s="636"/>
      <c r="H144" s="636"/>
      <c r="I144" s="636"/>
      <c r="J144" s="636"/>
      <c r="K144" s="636"/>
      <c r="L144" s="636"/>
      <c r="M144" s="636"/>
      <c r="N144" s="636"/>
      <c r="O144" s="636"/>
      <c r="P144" s="636"/>
      <c r="Q144" s="636"/>
      <c r="R144" s="636"/>
      <c r="S144" s="637"/>
      <c r="T144" s="719"/>
      <c r="U144" s="2375"/>
      <c r="V144" s="2375"/>
      <c r="W144" s="1637"/>
      <c r="X144" s="1637"/>
      <c r="Y144" s="1637"/>
      <c r="Z144" s="1637"/>
      <c r="AA144" s="1637"/>
      <c r="AB144" s="1161"/>
      <c r="AC144" s="2376"/>
      <c r="AD144" s="630"/>
      <c r="AE144" s="1161"/>
      <c r="AF144" s="1161"/>
      <c r="AG144" s="1637"/>
      <c r="AH144" s="1637"/>
      <c r="AI144" s="1637"/>
      <c r="AJ144" s="1637"/>
      <c r="AK144" s="1637"/>
      <c r="AL144" s="1637"/>
      <c r="AM144" s="1637"/>
      <c r="AN144" s="1637"/>
      <c r="AO144" s="1637"/>
      <c r="AP144" s="1637"/>
      <c r="AQ144" s="1637"/>
      <c r="AR144" s="1637"/>
      <c r="AS144" s="1637"/>
      <c r="AT144" s="1637"/>
      <c r="AU144" s="1637"/>
      <c r="AV144" s="1637"/>
      <c r="AW144" s="1637"/>
      <c r="AX144" s="1637"/>
      <c r="AY144" s="1637"/>
      <c r="AZ144" s="1637"/>
      <c r="BA144" s="1637"/>
      <c r="BB144" s="1637"/>
      <c r="BC144" s="1637"/>
      <c r="BD144" s="1637"/>
      <c r="BE144" s="1637"/>
      <c r="BF144" s="1637"/>
      <c r="BG144" s="1637"/>
      <c r="BH144" s="1637"/>
      <c r="BI144" s="1637"/>
      <c r="BJ144" s="1637"/>
      <c r="BK144" s="1637"/>
      <c r="BL144" s="1637"/>
      <c r="BM144" s="1637"/>
      <c r="BN144" s="1637"/>
      <c r="BO144" s="1637"/>
      <c r="BP144" s="1637"/>
      <c r="BQ144" s="1637"/>
      <c r="BR144" s="1637"/>
      <c r="BS144" s="1637"/>
      <c r="BT144" s="1637"/>
      <c r="BU144" s="1637"/>
      <c r="BV144" s="1637"/>
      <c r="BW144" s="1637"/>
      <c r="BX144" s="1637"/>
      <c r="BY144" s="1637"/>
      <c r="BZ144" s="1637"/>
      <c r="CA144" s="1637"/>
      <c r="CB144" s="1637"/>
      <c r="CC144" s="1637"/>
      <c r="CD144" s="1637"/>
      <c r="CE144" s="1637"/>
      <c r="CF144" s="1851"/>
    </row>
    <row customHeight="1" ht="11.25" hidden="1">
      <c r="A145" s="1807"/>
      <c r="B145" s="1161"/>
      <c r="C145" s="413"/>
      <c r="D145" s="2580"/>
      <c r="E145" s="650" t="s">
        <v>22</v>
      </c>
      <c r="F145" s="1169" t="s">
        <v>22</v>
      </c>
      <c r="G145" s="1169" t="s">
        <v>870</v>
      </c>
      <c r="H145" s="652" t="s">
        <v>22</v>
      </c>
      <c r="I145" s="652"/>
      <c r="J145" s="652"/>
      <c r="K145" s="652"/>
      <c r="L145" s="652"/>
      <c r="M145" s="652"/>
      <c r="N145" s="652"/>
      <c r="O145" s="652"/>
      <c r="P145" s="652"/>
      <c r="Q145" s="652"/>
      <c r="R145" s="653"/>
      <c r="S145" s="654"/>
      <c r="T145" s="719"/>
      <c r="U145" s="2375"/>
      <c r="V145" s="2375"/>
      <c r="W145" s="1161"/>
      <c r="X145" s="1161"/>
      <c r="Y145" s="1161"/>
      <c r="Z145" s="1161"/>
      <c r="AA145" s="1637"/>
      <c r="AB145" s="1161"/>
      <c r="AC145" s="2376"/>
      <c r="AD145" s="630"/>
      <c r="AE145" s="1161"/>
      <c r="AF145" s="1161"/>
      <c r="AG145" s="1637"/>
      <c r="AH145" s="1637"/>
      <c r="AI145" s="1637"/>
      <c r="AJ145" s="1637"/>
      <c r="AK145" s="1637"/>
      <c r="AL145" s="1637"/>
      <c r="AM145" s="1637"/>
      <c r="AN145" s="1637"/>
      <c r="AO145" s="1637"/>
      <c r="AP145" s="1637"/>
      <c r="AQ145" s="1637"/>
      <c r="AR145" s="1637"/>
      <c r="AS145" s="1637"/>
      <c r="AT145" s="1637"/>
      <c r="AU145" s="1637"/>
      <c r="AV145" s="1637"/>
      <c r="AW145" s="1637"/>
      <c r="AX145" s="1637"/>
      <c r="AY145" s="1637"/>
      <c r="AZ145" s="1637"/>
      <c r="BA145" s="1637"/>
      <c r="BB145" s="1637"/>
      <c r="BC145" s="1637"/>
      <c r="BD145" s="1637"/>
      <c r="BE145" s="1637"/>
      <c r="BF145" s="1637"/>
      <c r="BG145" s="1637"/>
      <c r="BH145" s="1637"/>
      <c r="BI145" s="1637"/>
      <c r="BJ145" s="1637"/>
      <c r="BK145" s="1637"/>
      <c r="BL145" s="1637"/>
      <c r="BM145" s="1637"/>
      <c r="BN145" s="1637"/>
      <c r="BO145" s="1637"/>
      <c r="BP145" s="1637"/>
      <c r="BQ145" s="1637"/>
      <c r="BR145" s="1637"/>
      <c r="BS145" s="1637"/>
      <c r="BT145" s="1637"/>
      <c r="BU145" s="1637"/>
      <c r="BV145" s="1161"/>
      <c r="BW145" s="1161"/>
      <c r="BX145" s="1161"/>
      <c r="BY145" s="1161"/>
      <c r="BZ145" s="1161"/>
      <c r="CA145" s="1161"/>
      <c r="CB145" s="1161"/>
      <c r="CC145" s="1161"/>
      <c r="CD145" s="1161"/>
      <c r="CE145" s="1161"/>
      <c r="CF145" s="1851"/>
    </row>
    <row customHeight="1" ht="24.75" hidden="1">
      <c r="A146" s="1807"/>
      <c r="B146" s="1161"/>
      <c r="C146" s="413"/>
      <c r="D146" s="2580"/>
      <c r="E146" s="2377" t="s">
        <v>868</v>
      </c>
      <c r="F146" s="2377"/>
      <c r="G146" s="2377"/>
      <c r="H146" s="2377"/>
      <c r="I146" s="2377"/>
      <c r="J146" s="2377"/>
      <c r="K146" s="2377"/>
      <c r="L146" s="2377"/>
      <c r="M146" s="2377"/>
      <c r="N146" s="2377"/>
      <c r="O146" s="2377"/>
      <c r="P146" s="2377"/>
      <c r="Q146" s="559">
        <f>SUMIF(T147:T148,"i",Q147:Q148)</f>
        <v>0</v>
      </c>
      <c r="R146" s="1018"/>
      <c r="S146" s="1799" t="s">
        <v>869</v>
      </c>
      <c r="T146" s="718" t="s">
        <v>867</v>
      </c>
      <c r="U146" s="2375">
        <v>1</v>
      </c>
      <c r="V146" s="2375" t="s">
        <v>830</v>
      </c>
      <c r="W146" s="1161"/>
      <c r="X146" s="1161"/>
      <c r="Y146" s="1161"/>
      <c r="Z146" s="1161"/>
      <c r="AA146" s="1637"/>
      <c r="AB146" s="1161"/>
      <c r="AC146" s="1797"/>
      <c r="AD146" s="630"/>
      <c r="AE146" s="1161"/>
      <c r="AF146" s="1161"/>
      <c r="AG146" s="1637"/>
      <c r="AH146" s="1637"/>
      <c r="AI146" s="1637"/>
      <c r="AJ146" s="1637"/>
      <c r="AK146" s="1637"/>
      <c r="AL146" s="1637"/>
      <c r="AM146" s="1637"/>
      <c r="AN146" s="1637"/>
      <c r="AO146" s="1637"/>
      <c r="AP146" s="1637"/>
      <c r="AQ146" s="1637"/>
      <c r="AR146" s="1637"/>
      <c r="AS146" s="1637"/>
      <c r="AT146" s="1637"/>
      <c r="AU146" s="1637"/>
      <c r="AV146" s="1637"/>
      <c r="AW146" s="1637"/>
      <c r="AX146" s="1637"/>
      <c r="AY146" s="1637"/>
      <c r="AZ146" s="1637"/>
      <c r="BA146" s="1637"/>
      <c r="BB146" s="1637"/>
      <c r="BC146" s="1637"/>
      <c r="BD146" s="1637"/>
      <c r="BE146" s="1637"/>
      <c r="BF146" s="1637"/>
      <c r="BG146" s="1637"/>
      <c r="BH146" s="1637"/>
      <c r="BI146" s="1637"/>
      <c r="BJ146" s="1637"/>
      <c r="BK146" s="1637"/>
      <c r="BL146" s="1637"/>
      <c r="BM146" s="1637"/>
      <c r="BN146" s="1637"/>
      <c r="BO146" s="1637"/>
      <c r="BP146" s="1637"/>
      <c r="BQ146" s="1637"/>
      <c r="BR146" s="1637"/>
      <c r="BS146" s="1637"/>
      <c r="BT146" s="1637"/>
      <c r="BU146" s="1637"/>
      <c r="BV146" s="1161"/>
      <c r="BW146" s="1161"/>
      <c r="BX146" s="1161"/>
      <c r="BY146" s="1161"/>
      <c r="BZ146" s="1161"/>
      <c r="CA146" s="1161"/>
      <c r="CB146" s="1161"/>
      <c r="CC146" s="1161"/>
      <c r="CD146" s="1161"/>
      <c r="CE146" s="1161"/>
      <c r="CF146" s="1851"/>
    </row>
    <row customHeight="1" ht="11.25" hidden="1">
      <c r="A147" s="1794"/>
      <c r="B147" s="1637"/>
      <c r="C147" s="1637"/>
      <c r="D147" s="2580"/>
      <c r="E147" s="636"/>
      <c r="F147" s="636">
        <v>0</v>
      </c>
      <c r="G147" s="636"/>
      <c r="H147" s="636"/>
      <c r="I147" s="636"/>
      <c r="J147" s="636"/>
      <c r="K147" s="636"/>
      <c r="L147" s="636"/>
      <c r="M147" s="636"/>
      <c r="N147" s="636"/>
      <c r="O147" s="636"/>
      <c r="P147" s="636"/>
      <c r="Q147" s="636"/>
      <c r="R147" s="636"/>
      <c r="S147" s="637"/>
      <c r="T147" s="719"/>
      <c r="U147" s="2375"/>
      <c r="V147" s="2375"/>
      <c r="W147" s="1637"/>
      <c r="X147" s="1637"/>
      <c r="Y147" s="1637"/>
      <c r="Z147" s="1637"/>
      <c r="AA147" s="1637"/>
      <c r="AB147" s="1161"/>
      <c r="AC147" s="1797"/>
      <c r="AD147" s="630"/>
      <c r="AE147" s="1161"/>
      <c r="AF147" s="1161"/>
      <c r="AG147" s="1637"/>
      <c r="AH147" s="1637"/>
      <c r="AI147" s="1637"/>
      <c r="AJ147" s="1637"/>
      <c r="AK147" s="1637"/>
      <c r="AL147" s="1637"/>
      <c r="AM147" s="1637"/>
      <c r="AN147" s="1637"/>
      <c r="AO147" s="1637"/>
      <c r="AP147" s="1637"/>
      <c r="AQ147" s="1637"/>
      <c r="AR147" s="1637"/>
      <c r="AS147" s="1637"/>
      <c r="AT147" s="1637"/>
      <c r="AU147" s="1637"/>
      <c r="AV147" s="1637"/>
      <c r="AW147" s="1637"/>
      <c r="AX147" s="1637"/>
      <c r="AY147" s="1637"/>
      <c r="AZ147" s="1637"/>
      <c r="BA147" s="1637"/>
      <c r="BB147" s="1637"/>
      <c r="BC147" s="1637"/>
      <c r="BD147" s="1637"/>
      <c r="BE147" s="1637"/>
      <c r="BF147" s="1637"/>
      <c r="BG147" s="1637"/>
      <c r="BH147" s="1637"/>
      <c r="BI147" s="1637"/>
      <c r="BJ147" s="1637"/>
      <c r="BK147" s="1637"/>
      <c r="BL147" s="1637"/>
      <c r="BM147" s="1637"/>
      <c r="BN147" s="1637"/>
      <c r="BO147" s="1637"/>
      <c r="BP147" s="1637"/>
      <c r="BQ147" s="1637"/>
      <c r="BR147" s="1637"/>
      <c r="BS147" s="1637"/>
      <c r="BT147" s="1637"/>
      <c r="BU147" s="1637"/>
      <c r="BV147" s="1637"/>
      <c r="BW147" s="1637"/>
      <c r="BX147" s="1637"/>
      <c r="BY147" s="1637"/>
      <c r="BZ147" s="1637"/>
      <c r="CA147" s="1637"/>
      <c r="CB147" s="1637"/>
      <c r="CC147" s="1637"/>
      <c r="CD147" s="1637"/>
      <c r="CE147" s="1637"/>
      <c r="CF147" s="1851"/>
    </row>
    <row customHeight="1" ht="11.25" hidden="1">
      <c r="A148" s="1807"/>
      <c r="B148" s="1161"/>
      <c r="C148" s="413"/>
      <c r="D148" s="2581"/>
      <c r="E148" s="650" t="s">
        <v>22</v>
      </c>
      <c r="F148" s="1169" t="s">
        <v>22</v>
      </c>
      <c r="G148" s="1169" t="s">
        <v>870</v>
      </c>
      <c r="H148" s="652" t="s">
        <v>22</v>
      </c>
      <c r="I148" s="652"/>
      <c r="J148" s="652"/>
      <c r="K148" s="652"/>
      <c r="L148" s="652"/>
      <c r="M148" s="652"/>
      <c r="N148" s="652"/>
      <c r="O148" s="652"/>
      <c r="P148" s="652"/>
      <c r="Q148" s="652"/>
      <c r="R148" s="653"/>
      <c r="S148" s="654"/>
      <c r="T148" s="719"/>
      <c r="U148" s="2375"/>
      <c r="V148" s="2375"/>
      <c r="W148" s="1161"/>
      <c r="X148" s="1161"/>
      <c r="Y148" s="1161"/>
      <c r="Z148" s="1161"/>
      <c r="AA148" s="1637"/>
      <c r="AB148" s="1161"/>
      <c r="AC148" s="1797"/>
      <c r="AD148" s="630"/>
      <c r="AE148" s="1161"/>
      <c r="AF148" s="1161"/>
      <c r="AG148" s="1637"/>
      <c r="AH148" s="1637"/>
      <c r="AI148" s="1637"/>
      <c r="AJ148" s="1637"/>
      <c r="AK148" s="1637"/>
      <c r="AL148" s="1637"/>
      <c r="AM148" s="1637"/>
      <c r="AN148" s="1637"/>
      <c r="AO148" s="1637"/>
      <c r="AP148" s="1637"/>
      <c r="AQ148" s="1637"/>
      <c r="AR148" s="1637"/>
      <c r="AS148" s="1637"/>
      <c r="AT148" s="1637"/>
      <c r="AU148" s="1637"/>
      <c r="AV148" s="1637"/>
      <c r="AW148" s="1637"/>
      <c r="AX148" s="1637"/>
      <c r="AY148" s="1637"/>
      <c r="AZ148" s="1637"/>
      <c r="BA148" s="1637"/>
      <c r="BB148" s="1637"/>
      <c r="BC148" s="1637"/>
      <c r="BD148" s="1637"/>
      <c r="BE148" s="1637"/>
      <c r="BF148" s="1637"/>
      <c r="BG148" s="1637"/>
      <c r="BH148" s="1637"/>
      <c r="BI148" s="1637"/>
      <c r="BJ148" s="1637"/>
      <c r="BK148" s="1637"/>
      <c r="BL148" s="1637"/>
      <c r="BM148" s="1637"/>
      <c r="BN148" s="1637"/>
      <c r="BO148" s="1637"/>
      <c r="BP148" s="1637"/>
      <c r="BQ148" s="1637"/>
      <c r="BR148" s="1637"/>
      <c r="BS148" s="1637"/>
      <c r="BT148" s="1637"/>
      <c r="BU148" s="1637"/>
      <c r="BV148" s="1161"/>
      <c r="BW148" s="1161"/>
      <c r="BX148" s="1161"/>
      <c r="BY148" s="1161"/>
      <c r="BZ148" s="1161"/>
      <c r="CA148" s="1161"/>
      <c r="CB148" s="1161"/>
      <c r="CC148" s="1161"/>
      <c r="CD148" s="1161"/>
      <c r="CE148" s="1161"/>
      <c r="CF148" s="1851"/>
    </row>
    <row customHeight="1" ht="15" hidden="1">
      <c r="A149" s="624" t="s">
        <v>351</v>
      </c>
      <c r="B149" s="625"/>
      <c r="C149" s="625" t="s">
        <v>22</v>
      </c>
      <c r="D149" s="2579" t="s">
        <v>883</v>
      </c>
      <c r="E149" s="2378" t="s">
        <v>324</v>
      </c>
      <c r="F149" s="2379"/>
      <c r="G149" s="2380"/>
      <c r="H149" s="2384" t="str">
        <f>IF(A149="","",INDEX(DIFFERENTIATION_UNMERGE_VD,MATCH(A149,DIFFERENTIATION_ID_DIFF,0)))</f>
        <v>Водоотведение; Транспортировка; Подключение (технологическое присоединение) к централизованной системе водоотведения</v>
      </c>
      <c r="I149" s="2384"/>
      <c r="J149" s="2384"/>
      <c r="K149" s="2384"/>
      <c r="L149" s="2384"/>
      <c r="M149" s="2384"/>
      <c r="N149" s="2384"/>
      <c r="O149" s="2384"/>
      <c r="P149" s="2384"/>
      <c r="Q149" s="2384"/>
      <c r="R149" s="2384"/>
      <c r="S149" s="720"/>
      <c r="T149" s="717"/>
      <c r="U149" s="626"/>
      <c r="V149" s="626"/>
      <c r="W149" s="627"/>
      <c r="X149" s="627"/>
      <c r="Y149" s="627"/>
      <c r="Z149" s="627"/>
      <c r="AA149" s="628"/>
      <c r="AB149" s="629"/>
      <c r="AC149" s="2376"/>
      <c r="AD149" s="630"/>
      <c r="AE149" s="631" t="s">
        <v>22</v>
      </c>
      <c r="AF149" s="631"/>
      <c r="AG149" s="632" t="s">
        <v>864</v>
      </c>
      <c r="AH149" s="633">
        <v>3</v>
      </c>
      <c r="AI149" s="626"/>
      <c r="AJ149" s="626"/>
      <c r="AK149" s="626"/>
      <c r="AL149" s="626"/>
      <c r="AM149" s="626"/>
      <c r="AN149" s="626"/>
      <c r="AO149" s="626"/>
      <c r="AP149" s="626"/>
      <c r="AQ149" s="626"/>
      <c r="AR149" s="626"/>
      <c r="AS149" s="626"/>
      <c r="AT149" s="626"/>
      <c r="AU149" s="626"/>
      <c r="AV149" s="626"/>
      <c r="AW149" s="626"/>
      <c r="AX149" s="626"/>
      <c r="AY149" s="626"/>
      <c r="AZ149" s="626"/>
      <c r="BA149" s="626"/>
      <c r="BB149" s="626"/>
      <c r="BC149" s="626"/>
      <c r="BD149" s="626"/>
      <c r="BE149" s="626"/>
      <c r="BF149" s="626"/>
      <c r="BG149" s="626"/>
      <c r="BH149" s="626"/>
      <c r="BI149" s="626"/>
      <c r="BJ149" s="626"/>
      <c r="BK149" s="626"/>
      <c r="BL149" s="626"/>
      <c r="BM149" s="626"/>
      <c r="BN149" s="626"/>
      <c r="BO149" s="626"/>
      <c r="BP149" s="626"/>
      <c r="BQ149" s="626"/>
      <c r="BR149" s="626"/>
      <c r="BS149" s="626"/>
      <c r="BT149" s="626"/>
      <c r="BU149" s="626"/>
      <c r="BV149" s="627"/>
      <c r="BW149" s="627"/>
      <c r="BX149" s="627"/>
      <c r="BY149" s="627"/>
      <c r="BZ149" s="627"/>
      <c r="CA149" s="627"/>
      <c r="CB149" s="627"/>
      <c r="CC149" s="627"/>
      <c r="CD149" s="627"/>
      <c r="CE149" s="627"/>
      <c r="CF149" s="1851"/>
    </row>
    <row customHeight="1" ht="15" hidden="1">
      <c r="A150" s="624"/>
      <c r="B150" s="625"/>
      <c r="C150" s="625"/>
      <c r="D150" s="2580"/>
      <c r="E150" s="2378" t="s">
        <v>819</v>
      </c>
      <c r="F150" s="2379"/>
      <c r="G150" s="2380"/>
      <c r="H150" s="2384" t="str">
        <f>IF(A149="","",INDEX(DIFFERENTIATION_UNMERGE_AREA,MATCH(A149,DIFFERENTIATION_ID_DIFF,0)))</f>
        <v>поселок Разумное</v>
      </c>
      <c r="I150" s="2384"/>
      <c r="J150" s="2384"/>
      <c r="K150" s="2384"/>
      <c r="L150" s="2384"/>
      <c r="M150" s="2384"/>
      <c r="N150" s="2384"/>
      <c r="O150" s="2384"/>
      <c r="P150" s="2384"/>
      <c r="Q150" s="2384"/>
      <c r="R150" s="2384"/>
      <c r="S150" s="720"/>
      <c r="T150" s="717"/>
      <c r="U150" s="626"/>
      <c r="V150" s="626"/>
      <c r="W150" s="627"/>
      <c r="X150" s="627"/>
      <c r="Y150" s="627"/>
      <c r="Z150" s="627"/>
      <c r="AA150" s="628"/>
      <c r="AB150" s="629"/>
      <c r="AC150" s="2376"/>
      <c r="AD150" s="630"/>
      <c r="AE150" s="631"/>
      <c r="AF150" s="631"/>
      <c r="AG150" s="632"/>
      <c r="AH150" s="633"/>
      <c r="AI150" s="626"/>
      <c r="AJ150" s="626"/>
      <c r="AK150" s="626"/>
      <c r="AL150" s="626"/>
      <c r="AM150" s="626"/>
      <c r="AN150" s="626"/>
      <c r="AO150" s="626"/>
      <c r="AP150" s="626"/>
      <c r="AQ150" s="626"/>
      <c r="AR150" s="626"/>
      <c r="AS150" s="626"/>
      <c r="AT150" s="626"/>
      <c r="AU150" s="626"/>
      <c r="AV150" s="626"/>
      <c r="AW150" s="626"/>
      <c r="AX150" s="626"/>
      <c r="AY150" s="626"/>
      <c r="AZ150" s="626"/>
      <c r="BA150" s="626"/>
      <c r="BB150" s="626"/>
      <c r="BC150" s="626"/>
      <c r="BD150" s="626"/>
      <c r="BE150" s="626"/>
      <c r="BF150" s="626"/>
      <c r="BG150" s="626"/>
      <c r="BH150" s="626"/>
      <c r="BI150" s="626"/>
      <c r="BJ150" s="626"/>
      <c r="BK150" s="626"/>
      <c r="BL150" s="626"/>
      <c r="BM150" s="626"/>
      <c r="BN150" s="626"/>
      <c r="BO150" s="626"/>
      <c r="BP150" s="626"/>
      <c r="BQ150" s="626"/>
      <c r="BR150" s="626"/>
      <c r="BS150" s="626"/>
      <c r="BT150" s="626"/>
      <c r="BU150" s="626"/>
      <c r="BV150" s="627"/>
      <c r="BW150" s="627"/>
      <c r="BX150" s="627"/>
      <c r="BY150" s="627"/>
      <c r="BZ150" s="627"/>
      <c r="CA150" s="627"/>
      <c r="CB150" s="627"/>
      <c r="CC150" s="627"/>
      <c r="CD150" s="627"/>
      <c r="CE150" s="627"/>
      <c r="CF150" s="1851"/>
    </row>
    <row customHeight="1" ht="15" hidden="1">
      <c r="A151" s="624"/>
      <c r="B151" s="625"/>
      <c r="C151" s="625"/>
      <c r="D151" s="2580"/>
      <c r="E151" s="2378" t="s">
        <v>820</v>
      </c>
      <c r="F151" s="2379"/>
      <c r="G151" s="2380"/>
      <c r="H151" s="2384" t="str">
        <f>IF(A149="","",INDEX(DIFFERENTIATION_UNMERGE_SYSTEM,MATCH(A149,DIFFERENTIATION_ID_DIFF,0)))</f>
        <v>без дифференциации</v>
      </c>
      <c r="I151" s="2384"/>
      <c r="J151" s="2384"/>
      <c r="K151" s="2384"/>
      <c r="L151" s="2384"/>
      <c r="M151" s="2384"/>
      <c r="N151" s="2384"/>
      <c r="O151" s="2384"/>
      <c r="P151" s="2384"/>
      <c r="Q151" s="2384"/>
      <c r="R151" s="2384"/>
      <c r="S151" s="720"/>
      <c r="T151" s="717"/>
      <c r="U151" s="626"/>
      <c r="V151" s="626"/>
      <c r="W151" s="627"/>
      <c r="X151" s="627"/>
      <c r="Y151" s="627"/>
      <c r="Z151" s="627"/>
      <c r="AA151" s="628"/>
      <c r="AB151" s="629"/>
      <c r="AC151" s="2376"/>
      <c r="AD151" s="630"/>
      <c r="AE151" s="631"/>
      <c r="AF151" s="631"/>
      <c r="AG151" s="632"/>
      <c r="AH151" s="633"/>
      <c r="AI151" s="626"/>
      <c r="AJ151" s="626"/>
      <c r="AK151" s="626"/>
      <c r="AL151" s="626"/>
      <c r="AM151" s="626"/>
      <c r="AN151" s="626"/>
      <c r="AO151" s="626"/>
      <c r="AP151" s="626"/>
      <c r="AQ151" s="626"/>
      <c r="AR151" s="626"/>
      <c r="AS151" s="626"/>
      <c r="AT151" s="626"/>
      <c r="AU151" s="626"/>
      <c r="AV151" s="626"/>
      <c r="AW151" s="626"/>
      <c r="AX151" s="626"/>
      <c r="AY151" s="626"/>
      <c r="AZ151" s="626"/>
      <c r="BA151" s="626"/>
      <c r="BB151" s="626"/>
      <c r="BC151" s="626"/>
      <c r="BD151" s="626"/>
      <c r="BE151" s="626"/>
      <c r="BF151" s="626"/>
      <c r="BG151" s="626"/>
      <c r="BH151" s="626"/>
      <c r="BI151" s="626"/>
      <c r="BJ151" s="626"/>
      <c r="BK151" s="626"/>
      <c r="BL151" s="626"/>
      <c r="BM151" s="626"/>
      <c r="BN151" s="626"/>
      <c r="BO151" s="626"/>
      <c r="BP151" s="626"/>
      <c r="BQ151" s="626"/>
      <c r="BR151" s="626"/>
      <c r="BS151" s="626"/>
      <c r="BT151" s="626"/>
      <c r="BU151" s="626"/>
      <c r="BV151" s="627"/>
      <c r="BW151" s="627"/>
      <c r="BX151" s="627"/>
      <c r="BY151" s="627"/>
      <c r="BZ151" s="627"/>
      <c r="CA151" s="627"/>
      <c r="CB151" s="627"/>
      <c r="CC151" s="627"/>
      <c r="CD151" s="627"/>
      <c r="CE151" s="627"/>
      <c r="CF151" s="1851"/>
    </row>
    <row customHeight="1" ht="24.75" hidden="1">
      <c r="A152" s="1807"/>
      <c r="B152" s="1161"/>
      <c r="C152" s="413"/>
      <c r="D152" s="2580"/>
      <c r="E152" s="2377" t="s">
        <v>865</v>
      </c>
      <c r="F152" s="2377"/>
      <c r="G152" s="2377"/>
      <c r="H152" s="2377"/>
      <c r="I152" s="2377"/>
      <c r="J152" s="2377"/>
      <c r="K152" s="2377"/>
      <c r="L152" s="2377"/>
      <c r="M152" s="2377"/>
      <c r="N152" s="2377"/>
      <c r="O152" s="2377"/>
      <c r="P152" s="2377"/>
      <c r="Q152" s="559">
        <f>SUMIF(T153:T154,"i",Q153:Q154)</f>
        <v>0</v>
      </c>
      <c r="R152" s="1018"/>
      <c r="S152" s="1799" t="s">
        <v>866</v>
      </c>
      <c r="T152" s="718" t="s">
        <v>867</v>
      </c>
      <c r="U152" s="2375">
        <v>1</v>
      </c>
      <c r="V152" s="2375" t="s">
        <v>830</v>
      </c>
      <c r="W152" s="1161"/>
      <c r="X152" s="1161"/>
      <c r="Y152" s="1161"/>
      <c r="Z152" s="1161"/>
      <c r="AA152" s="1637"/>
      <c r="AB152" s="1161"/>
      <c r="AC152" s="2376"/>
      <c r="AD152" s="630"/>
      <c r="AE152" s="1161"/>
      <c r="AF152" s="1161"/>
      <c r="AG152" s="1637"/>
      <c r="AH152" s="1637"/>
      <c r="AI152" s="1637"/>
      <c r="AJ152" s="1637"/>
      <c r="AK152" s="1637"/>
      <c r="AL152" s="1637"/>
      <c r="AM152" s="1637"/>
      <c r="AN152" s="1637"/>
      <c r="AO152" s="1637"/>
      <c r="AP152" s="1637"/>
      <c r="AQ152" s="1637"/>
      <c r="AR152" s="1637"/>
      <c r="AS152" s="1637"/>
      <c r="AT152" s="1637"/>
      <c r="AU152" s="1637"/>
      <c r="AV152" s="1637"/>
      <c r="AW152" s="1637"/>
      <c r="AX152" s="1637"/>
      <c r="AY152" s="1637"/>
      <c r="AZ152" s="1637"/>
      <c r="BA152" s="1637"/>
      <c r="BB152" s="1637"/>
      <c r="BC152" s="1637"/>
      <c r="BD152" s="1637"/>
      <c r="BE152" s="1637"/>
      <c r="BF152" s="1637"/>
      <c r="BG152" s="1637"/>
      <c r="BH152" s="1637"/>
      <c r="BI152" s="1637"/>
      <c r="BJ152" s="1637"/>
      <c r="BK152" s="1637"/>
      <c r="BL152" s="1637"/>
      <c r="BM152" s="1637"/>
      <c r="BN152" s="1637"/>
      <c r="BO152" s="1637"/>
      <c r="BP152" s="1637"/>
      <c r="BQ152" s="1637"/>
      <c r="BR152" s="1637"/>
      <c r="BS152" s="1637"/>
      <c r="BT152" s="1637"/>
      <c r="BU152" s="1637"/>
      <c r="BV152" s="1161"/>
      <c r="BW152" s="1161"/>
      <c r="BX152" s="1161"/>
      <c r="BY152" s="1161"/>
      <c r="BZ152" s="1161"/>
      <c r="CA152" s="1161"/>
      <c r="CB152" s="1161"/>
      <c r="CC152" s="1161"/>
      <c r="CD152" s="1161"/>
      <c r="CE152" s="1161"/>
      <c r="CF152" s="1851"/>
    </row>
    <row customHeight="1" ht="11.25" hidden="1">
      <c r="A153" s="1794"/>
      <c r="B153" s="1637"/>
      <c r="C153" s="1637"/>
      <c r="D153" s="2580"/>
      <c r="E153" s="636"/>
      <c r="F153" s="636">
        <v>0</v>
      </c>
      <c r="G153" s="636"/>
      <c r="H153" s="636"/>
      <c r="I153" s="636"/>
      <c r="J153" s="636"/>
      <c r="K153" s="636"/>
      <c r="L153" s="636"/>
      <c r="M153" s="636"/>
      <c r="N153" s="636"/>
      <c r="O153" s="636"/>
      <c r="P153" s="636"/>
      <c r="Q153" s="636"/>
      <c r="R153" s="636"/>
      <c r="S153" s="637"/>
      <c r="T153" s="719"/>
      <c r="U153" s="2375"/>
      <c r="V153" s="2375"/>
      <c r="W153" s="1637"/>
      <c r="X153" s="1637"/>
      <c r="Y153" s="1637"/>
      <c r="Z153" s="1637"/>
      <c r="AA153" s="1637"/>
      <c r="AB153" s="1161"/>
      <c r="AC153" s="2376"/>
      <c r="AD153" s="630"/>
      <c r="AE153" s="1161"/>
      <c r="AF153" s="1161"/>
      <c r="AG153" s="1637"/>
      <c r="AH153" s="1637"/>
      <c r="AI153" s="1637"/>
      <c r="AJ153" s="1637"/>
      <c r="AK153" s="1637"/>
      <c r="AL153" s="1637"/>
      <c r="AM153" s="1637"/>
      <c r="AN153" s="1637"/>
      <c r="AO153" s="1637"/>
      <c r="AP153" s="1637"/>
      <c r="AQ153" s="1637"/>
      <c r="AR153" s="1637"/>
      <c r="AS153" s="1637"/>
      <c r="AT153" s="1637"/>
      <c r="AU153" s="1637"/>
      <c r="AV153" s="1637"/>
      <c r="AW153" s="1637"/>
      <c r="AX153" s="1637"/>
      <c r="AY153" s="1637"/>
      <c r="AZ153" s="1637"/>
      <c r="BA153" s="1637"/>
      <c r="BB153" s="1637"/>
      <c r="BC153" s="1637"/>
      <c r="BD153" s="1637"/>
      <c r="BE153" s="1637"/>
      <c r="BF153" s="1637"/>
      <c r="BG153" s="1637"/>
      <c r="BH153" s="1637"/>
      <c r="BI153" s="1637"/>
      <c r="BJ153" s="1637"/>
      <c r="BK153" s="1637"/>
      <c r="BL153" s="1637"/>
      <c r="BM153" s="1637"/>
      <c r="BN153" s="1637"/>
      <c r="BO153" s="1637"/>
      <c r="BP153" s="1637"/>
      <c r="BQ153" s="1637"/>
      <c r="BR153" s="1637"/>
      <c r="BS153" s="1637"/>
      <c r="BT153" s="1637"/>
      <c r="BU153" s="1637"/>
      <c r="BV153" s="1637"/>
      <c r="BW153" s="1637"/>
      <c r="BX153" s="1637"/>
      <c r="BY153" s="1637"/>
      <c r="BZ153" s="1637"/>
      <c r="CA153" s="1637"/>
      <c r="CB153" s="1637"/>
      <c r="CC153" s="1637"/>
      <c r="CD153" s="1637"/>
      <c r="CE153" s="1637"/>
      <c r="CF153" s="1851"/>
    </row>
    <row customHeight="1" ht="11.25" hidden="1">
      <c r="A154" s="1807"/>
      <c r="B154" s="1161"/>
      <c r="C154" s="413"/>
      <c r="D154" s="2580"/>
      <c r="E154" s="650" t="s">
        <v>22</v>
      </c>
      <c r="F154" s="1169" t="s">
        <v>22</v>
      </c>
      <c r="G154" s="1169" t="s">
        <v>870</v>
      </c>
      <c r="H154" s="652" t="s">
        <v>22</v>
      </c>
      <c r="I154" s="652"/>
      <c r="J154" s="652"/>
      <c r="K154" s="652"/>
      <c r="L154" s="652"/>
      <c r="M154" s="652"/>
      <c r="N154" s="652"/>
      <c r="O154" s="652"/>
      <c r="P154" s="652"/>
      <c r="Q154" s="652"/>
      <c r="R154" s="653"/>
      <c r="S154" s="654"/>
      <c r="T154" s="719"/>
      <c r="U154" s="2375"/>
      <c r="V154" s="2375"/>
      <c r="W154" s="1161"/>
      <c r="X154" s="1161"/>
      <c r="Y154" s="1161"/>
      <c r="Z154" s="1161"/>
      <c r="AA154" s="1637"/>
      <c r="AB154" s="1161"/>
      <c r="AC154" s="2376"/>
      <c r="AD154" s="630"/>
      <c r="AE154" s="1161"/>
      <c r="AF154" s="1161"/>
      <c r="AG154" s="1637"/>
      <c r="AH154" s="1637"/>
      <c r="AI154" s="1637"/>
      <c r="AJ154" s="1637"/>
      <c r="AK154" s="1637"/>
      <c r="AL154" s="1637"/>
      <c r="AM154" s="1637"/>
      <c r="AN154" s="1637"/>
      <c r="AO154" s="1637"/>
      <c r="AP154" s="1637"/>
      <c r="AQ154" s="1637"/>
      <c r="AR154" s="1637"/>
      <c r="AS154" s="1637"/>
      <c r="AT154" s="1637"/>
      <c r="AU154" s="1637"/>
      <c r="AV154" s="1637"/>
      <c r="AW154" s="1637"/>
      <c r="AX154" s="1637"/>
      <c r="AY154" s="1637"/>
      <c r="AZ154" s="1637"/>
      <c r="BA154" s="1637"/>
      <c r="BB154" s="1637"/>
      <c r="BC154" s="1637"/>
      <c r="BD154" s="1637"/>
      <c r="BE154" s="1637"/>
      <c r="BF154" s="1637"/>
      <c r="BG154" s="1637"/>
      <c r="BH154" s="1637"/>
      <c r="BI154" s="1637"/>
      <c r="BJ154" s="1637"/>
      <c r="BK154" s="1637"/>
      <c r="BL154" s="1637"/>
      <c r="BM154" s="1637"/>
      <c r="BN154" s="1637"/>
      <c r="BO154" s="1637"/>
      <c r="BP154" s="1637"/>
      <c r="BQ154" s="1637"/>
      <c r="BR154" s="1637"/>
      <c r="BS154" s="1637"/>
      <c r="BT154" s="1637"/>
      <c r="BU154" s="1637"/>
      <c r="BV154" s="1161"/>
      <c r="BW154" s="1161"/>
      <c r="BX154" s="1161"/>
      <c r="BY154" s="1161"/>
      <c r="BZ154" s="1161"/>
      <c r="CA154" s="1161"/>
      <c r="CB154" s="1161"/>
      <c r="CC154" s="1161"/>
      <c r="CD154" s="1161"/>
      <c r="CE154" s="1161"/>
      <c r="CF154" s="1851"/>
    </row>
    <row customHeight="1" ht="24.75" hidden="1">
      <c r="A155" s="1807"/>
      <c r="B155" s="1161"/>
      <c r="C155" s="413"/>
      <c r="D155" s="2580"/>
      <c r="E155" s="2377" t="s">
        <v>868</v>
      </c>
      <c r="F155" s="2377"/>
      <c r="G155" s="2377"/>
      <c r="H155" s="2377"/>
      <c r="I155" s="2377"/>
      <c r="J155" s="2377"/>
      <c r="K155" s="2377"/>
      <c r="L155" s="2377"/>
      <c r="M155" s="2377"/>
      <c r="N155" s="2377"/>
      <c r="O155" s="2377"/>
      <c r="P155" s="2377"/>
      <c r="Q155" s="559">
        <f>SUMIF(T156:T157,"i",Q156:Q157)</f>
        <v>0</v>
      </c>
      <c r="R155" s="1018"/>
      <c r="S155" s="1799" t="s">
        <v>869</v>
      </c>
      <c r="T155" s="718" t="s">
        <v>867</v>
      </c>
      <c r="U155" s="2375">
        <v>1</v>
      </c>
      <c r="V155" s="2375" t="s">
        <v>830</v>
      </c>
      <c r="W155" s="1161"/>
      <c r="X155" s="1161"/>
      <c r="Y155" s="1161"/>
      <c r="Z155" s="1161"/>
      <c r="AA155" s="1637"/>
      <c r="AB155" s="1161"/>
      <c r="AC155" s="1797"/>
      <c r="AD155" s="630"/>
      <c r="AE155" s="1161"/>
      <c r="AF155" s="1161"/>
      <c r="AG155" s="1637"/>
      <c r="AH155" s="1637"/>
      <c r="AI155" s="1637"/>
      <c r="AJ155" s="1637"/>
      <c r="AK155" s="1637"/>
      <c r="AL155" s="1637"/>
      <c r="AM155" s="1637"/>
      <c r="AN155" s="1637"/>
      <c r="AO155" s="1637"/>
      <c r="AP155" s="1637"/>
      <c r="AQ155" s="1637"/>
      <c r="AR155" s="1637"/>
      <c r="AS155" s="1637"/>
      <c r="AT155" s="1637"/>
      <c r="AU155" s="1637"/>
      <c r="AV155" s="1637"/>
      <c r="AW155" s="1637"/>
      <c r="AX155" s="1637"/>
      <c r="AY155" s="1637"/>
      <c r="AZ155" s="1637"/>
      <c r="BA155" s="1637"/>
      <c r="BB155" s="1637"/>
      <c r="BC155" s="1637"/>
      <c r="BD155" s="1637"/>
      <c r="BE155" s="1637"/>
      <c r="BF155" s="1637"/>
      <c r="BG155" s="1637"/>
      <c r="BH155" s="1637"/>
      <c r="BI155" s="1637"/>
      <c r="BJ155" s="1637"/>
      <c r="BK155" s="1637"/>
      <c r="BL155" s="1637"/>
      <c r="BM155" s="1637"/>
      <c r="BN155" s="1637"/>
      <c r="BO155" s="1637"/>
      <c r="BP155" s="1637"/>
      <c r="BQ155" s="1637"/>
      <c r="BR155" s="1637"/>
      <c r="BS155" s="1637"/>
      <c r="BT155" s="1637"/>
      <c r="BU155" s="1637"/>
      <c r="BV155" s="1161"/>
      <c r="BW155" s="1161"/>
      <c r="BX155" s="1161"/>
      <c r="BY155" s="1161"/>
      <c r="BZ155" s="1161"/>
      <c r="CA155" s="1161"/>
      <c r="CB155" s="1161"/>
      <c r="CC155" s="1161"/>
      <c r="CD155" s="1161"/>
      <c r="CE155" s="1161"/>
      <c r="CF155" s="1851"/>
    </row>
    <row customHeight="1" ht="11.25" hidden="1">
      <c r="A156" s="1794"/>
      <c r="B156" s="1637"/>
      <c r="C156" s="1637"/>
      <c r="D156" s="2580"/>
      <c r="E156" s="636"/>
      <c r="F156" s="636">
        <v>0</v>
      </c>
      <c r="G156" s="636"/>
      <c r="H156" s="636"/>
      <c r="I156" s="636"/>
      <c r="J156" s="636"/>
      <c r="K156" s="636"/>
      <c r="L156" s="636"/>
      <c r="M156" s="636"/>
      <c r="N156" s="636"/>
      <c r="O156" s="636"/>
      <c r="P156" s="636"/>
      <c r="Q156" s="636"/>
      <c r="R156" s="636"/>
      <c r="S156" s="637"/>
      <c r="T156" s="719"/>
      <c r="U156" s="2375"/>
      <c r="V156" s="2375"/>
      <c r="W156" s="1637"/>
      <c r="X156" s="1637"/>
      <c r="Y156" s="1637"/>
      <c r="Z156" s="1637"/>
      <c r="AA156" s="1637"/>
      <c r="AB156" s="1161"/>
      <c r="AC156" s="1797"/>
      <c r="AD156" s="630"/>
      <c r="AE156" s="1161"/>
      <c r="AF156" s="1161"/>
      <c r="AG156" s="1637"/>
      <c r="AH156" s="1637"/>
      <c r="AI156" s="1637"/>
      <c r="AJ156" s="1637"/>
      <c r="AK156" s="1637"/>
      <c r="AL156" s="1637"/>
      <c r="AM156" s="1637"/>
      <c r="AN156" s="1637"/>
      <c r="AO156" s="1637"/>
      <c r="AP156" s="1637"/>
      <c r="AQ156" s="1637"/>
      <c r="AR156" s="1637"/>
      <c r="AS156" s="1637"/>
      <c r="AT156" s="1637"/>
      <c r="AU156" s="1637"/>
      <c r="AV156" s="1637"/>
      <c r="AW156" s="1637"/>
      <c r="AX156" s="1637"/>
      <c r="AY156" s="1637"/>
      <c r="AZ156" s="1637"/>
      <c r="BA156" s="1637"/>
      <c r="BB156" s="1637"/>
      <c r="BC156" s="1637"/>
      <c r="BD156" s="1637"/>
      <c r="BE156" s="1637"/>
      <c r="BF156" s="1637"/>
      <c r="BG156" s="1637"/>
      <c r="BH156" s="1637"/>
      <c r="BI156" s="1637"/>
      <c r="BJ156" s="1637"/>
      <c r="BK156" s="1637"/>
      <c r="BL156" s="1637"/>
      <c r="BM156" s="1637"/>
      <c r="BN156" s="1637"/>
      <c r="BO156" s="1637"/>
      <c r="BP156" s="1637"/>
      <c r="BQ156" s="1637"/>
      <c r="BR156" s="1637"/>
      <c r="BS156" s="1637"/>
      <c r="BT156" s="1637"/>
      <c r="BU156" s="1637"/>
      <c r="BV156" s="1637"/>
      <c r="BW156" s="1637"/>
      <c r="BX156" s="1637"/>
      <c r="BY156" s="1637"/>
      <c r="BZ156" s="1637"/>
      <c r="CA156" s="1637"/>
      <c r="CB156" s="1637"/>
      <c r="CC156" s="1637"/>
      <c r="CD156" s="1637"/>
      <c r="CE156" s="1637"/>
      <c r="CF156" s="1851"/>
    </row>
    <row customHeight="1" ht="11.25" hidden="1">
      <c r="A157" s="1807"/>
      <c r="B157" s="1161"/>
      <c r="C157" s="413"/>
      <c r="D157" s="2581"/>
      <c r="E157" s="650" t="s">
        <v>22</v>
      </c>
      <c r="F157" s="1169" t="s">
        <v>22</v>
      </c>
      <c r="G157" s="1169" t="s">
        <v>870</v>
      </c>
      <c r="H157" s="652" t="s">
        <v>22</v>
      </c>
      <c r="I157" s="652"/>
      <c r="J157" s="652"/>
      <c r="K157" s="652"/>
      <c r="L157" s="652"/>
      <c r="M157" s="652"/>
      <c r="N157" s="652"/>
      <c r="O157" s="652"/>
      <c r="P157" s="652"/>
      <c r="Q157" s="652"/>
      <c r="R157" s="653"/>
      <c r="S157" s="654"/>
      <c r="T157" s="719"/>
      <c r="U157" s="2375"/>
      <c r="V157" s="2375"/>
      <c r="W157" s="1161"/>
      <c r="X157" s="1161"/>
      <c r="Y157" s="1161"/>
      <c r="Z157" s="1161"/>
      <c r="AA157" s="1637"/>
      <c r="AB157" s="1161"/>
      <c r="AC157" s="1797"/>
      <c r="AD157" s="630"/>
      <c r="AE157" s="1161"/>
      <c r="AF157" s="1161"/>
      <c r="AG157" s="1637"/>
      <c r="AH157" s="1637"/>
      <c r="AI157" s="1637"/>
      <c r="AJ157" s="1637"/>
      <c r="AK157" s="1637"/>
      <c r="AL157" s="1637"/>
      <c r="AM157" s="1637"/>
      <c r="AN157" s="1637"/>
      <c r="AO157" s="1637"/>
      <c r="AP157" s="1637"/>
      <c r="AQ157" s="1637"/>
      <c r="AR157" s="1637"/>
      <c r="AS157" s="1637"/>
      <c r="AT157" s="1637"/>
      <c r="AU157" s="1637"/>
      <c r="AV157" s="1637"/>
      <c r="AW157" s="1637"/>
      <c r="AX157" s="1637"/>
      <c r="AY157" s="1637"/>
      <c r="AZ157" s="1637"/>
      <c r="BA157" s="1637"/>
      <c r="BB157" s="1637"/>
      <c r="BC157" s="1637"/>
      <c r="BD157" s="1637"/>
      <c r="BE157" s="1637"/>
      <c r="BF157" s="1637"/>
      <c r="BG157" s="1637"/>
      <c r="BH157" s="1637"/>
      <c r="BI157" s="1637"/>
      <c r="BJ157" s="1637"/>
      <c r="BK157" s="1637"/>
      <c r="BL157" s="1637"/>
      <c r="BM157" s="1637"/>
      <c r="BN157" s="1637"/>
      <c r="BO157" s="1637"/>
      <c r="BP157" s="1637"/>
      <c r="BQ157" s="1637"/>
      <c r="BR157" s="1637"/>
      <c r="BS157" s="1637"/>
      <c r="BT157" s="1637"/>
      <c r="BU157" s="1637"/>
      <c r="BV157" s="1161"/>
      <c r="BW157" s="1161"/>
      <c r="BX157" s="1161"/>
      <c r="BY157" s="1161"/>
      <c r="BZ157" s="1161"/>
      <c r="CA157" s="1161"/>
      <c r="CB157" s="1161"/>
      <c r="CC157" s="1161"/>
      <c r="CD157" s="1161"/>
      <c r="CE157" s="1161"/>
      <c r="CF157" s="1851"/>
    </row>
    <row customHeight="1" ht="15" hidden="1">
      <c r="A158" s="624" t="s">
        <v>352</v>
      </c>
      <c r="B158" s="625"/>
      <c r="C158" s="625" t="s">
        <v>22</v>
      </c>
      <c r="D158" s="2579" t="s">
        <v>884</v>
      </c>
      <c r="E158" s="2378" t="s">
        <v>324</v>
      </c>
      <c r="F158" s="2379"/>
      <c r="G158" s="2380"/>
      <c r="H158" s="2384" t="str">
        <f>IF(A158="","",INDEX(DIFFERENTIATION_UNMERGE_VD,MATCH(A158,DIFFERENTIATION_ID_DIFF,0)))</f>
        <v>Водоотведение; Транспортировка; Подключение (технологическое присоединение) к централизованной системе водоотведения</v>
      </c>
      <c r="I158" s="2384"/>
      <c r="J158" s="2384"/>
      <c r="K158" s="2384"/>
      <c r="L158" s="2384"/>
      <c r="M158" s="2384"/>
      <c r="N158" s="2384"/>
      <c r="O158" s="2384"/>
      <c r="P158" s="2384"/>
      <c r="Q158" s="2384"/>
      <c r="R158" s="2384"/>
      <c r="S158" s="720"/>
      <c r="T158" s="717"/>
      <c r="U158" s="626"/>
      <c r="V158" s="626"/>
      <c r="W158" s="627"/>
      <c r="X158" s="627"/>
      <c r="Y158" s="627"/>
      <c r="Z158" s="627"/>
      <c r="AA158" s="628"/>
      <c r="AB158" s="629"/>
      <c r="AC158" s="2376"/>
      <c r="AD158" s="630"/>
      <c r="AE158" s="631" t="s">
        <v>22</v>
      </c>
      <c r="AF158" s="631"/>
      <c r="AG158" s="632" t="s">
        <v>864</v>
      </c>
      <c r="AH158" s="633">
        <v>3</v>
      </c>
      <c r="AI158" s="626"/>
      <c r="AJ158" s="626"/>
      <c r="AK158" s="626"/>
      <c r="AL158" s="626"/>
      <c r="AM158" s="626"/>
      <c r="AN158" s="626"/>
      <c r="AO158" s="626"/>
      <c r="AP158" s="626"/>
      <c r="AQ158" s="626"/>
      <c r="AR158" s="626"/>
      <c r="AS158" s="626"/>
      <c r="AT158" s="626"/>
      <c r="AU158" s="626"/>
      <c r="AV158" s="626"/>
      <c r="AW158" s="626"/>
      <c r="AX158" s="626"/>
      <c r="AY158" s="626"/>
      <c r="AZ158" s="626"/>
      <c r="BA158" s="626"/>
      <c r="BB158" s="626"/>
      <c r="BC158" s="626"/>
      <c r="BD158" s="626"/>
      <c r="BE158" s="626"/>
      <c r="BF158" s="626"/>
      <c r="BG158" s="626"/>
      <c r="BH158" s="626"/>
      <c r="BI158" s="626"/>
      <c r="BJ158" s="626"/>
      <c r="BK158" s="626"/>
      <c r="BL158" s="626"/>
      <c r="BM158" s="626"/>
      <c r="BN158" s="626"/>
      <c r="BO158" s="626"/>
      <c r="BP158" s="626"/>
      <c r="BQ158" s="626"/>
      <c r="BR158" s="626"/>
      <c r="BS158" s="626"/>
      <c r="BT158" s="626"/>
      <c r="BU158" s="626"/>
      <c r="BV158" s="627"/>
      <c r="BW158" s="627"/>
      <c r="BX158" s="627"/>
      <c r="BY158" s="627"/>
      <c r="BZ158" s="627"/>
      <c r="CA158" s="627"/>
      <c r="CB158" s="627"/>
      <c r="CC158" s="627"/>
      <c r="CD158" s="627"/>
      <c r="CE158" s="627"/>
      <c r="CF158" s="1851"/>
    </row>
    <row customHeight="1" ht="15" hidden="1">
      <c r="A159" s="624"/>
      <c r="B159" s="625"/>
      <c r="C159" s="625"/>
      <c r="D159" s="2580"/>
      <c r="E159" s="2378" t="s">
        <v>819</v>
      </c>
      <c r="F159" s="2379"/>
      <c r="G159" s="2380"/>
      <c r="H159" s="2384" t="str">
        <f>IF(A158="","",INDEX(DIFFERENTIATION_UNMERGE_AREA,MATCH(A158,DIFFERENTIATION_ID_DIFF,0)))</f>
        <v>поселок Северный</v>
      </c>
      <c r="I159" s="2384"/>
      <c r="J159" s="2384"/>
      <c r="K159" s="2384"/>
      <c r="L159" s="2384"/>
      <c r="M159" s="2384"/>
      <c r="N159" s="2384"/>
      <c r="O159" s="2384"/>
      <c r="P159" s="2384"/>
      <c r="Q159" s="2384"/>
      <c r="R159" s="2384"/>
      <c r="S159" s="720"/>
      <c r="T159" s="717"/>
      <c r="U159" s="626"/>
      <c r="V159" s="626"/>
      <c r="W159" s="627"/>
      <c r="X159" s="627"/>
      <c r="Y159" s="627"/>
      <c r="Z159" s="627"/>
      <c r="AA159" s="628"/>
      <c r="AB159" s="629"/>
      <c r="AC159" s="2376"/>
      <c r="AD159" s="630"/>
      <c r="AE159" s="631"/>
      <c r="AF159" s="631"/>
      <c r="AG159" s="632"/>
      <c r="AH159" s="633"/>
      <c r="AI159" s="626"/>
      <c r="AJ159" s="626"/>
      <c r="AK159" s="626"/>
      <c r="AL159" s="626"/>
      <c r="AM159" s="626"/>
      <c r="AN159" s="626"/>
      <c r="AO159" s="626"/>
      <c r="AP159" s="626"/>
      <c r="AQ159" s="626"/>
      <c r="AR159" s="626"/>
      <c r="AS159" s="626"/>
      <c r="AT159" s="626"/>
      <c r="AU159" s="626"/>
      <c r="AV159" s="626"/>
      <c r="AW159" s="626"/>
      <c r="AX159" s="626"/>
      <c r="AY159" s="626"/>
      <c r="AZ159" s="626"/>
      <c r="BA159" s="626"/>
      <c r="BB159" s="626"/>
      <c r="BC159" s="626"/>
      <c r="BD159" s="626"/>
      <c r="BE159" s="626"/>
      <c r="BF159" s="626"/>
      <c r="BG159" s="626"/>
      <c r="BH159" s="626"/>
      <c r="BI159" s="626"/>
      <c r="BJ159" s="626"/>
      <c r="BK159" s="626"/>
      <c r="BL159" s="626"/>
      <c r="BM159" s="626"/>
      <c r="BN159" s="626"/>
      <c r="BO159" s="626"/>
      <c r="BP159" s="626"/>
      <c r="BQ159" s="626"/>
      <c r="BR159" s="626"/>
      <c r="BS159" s="626"/>
      <c r="BT159" s="626"/>
      <c r="BU159" s="626"/>
      <c r="BV159" s="627"/>
      <c r="BW159" s="627"/>
      <c r="BX159" s="627"/>
      <c r="BY159" s="627"/>
      <c r="BZ159" s="627"/>
      <c r="CA159" s="627"/>
      <c r="CB159" s="627"/>
      <c r="CC159" s="627"/>
      <c r="CD159" s="627"/>
      <c r="CE159" s="627"/>
      <c r="CF159" s="1851"/>
    </row>
    <row customHeight="1" ht="15" hidden="1">
      <c r="A160" s="624"/>
      <c r="B160" s="625"/>
      <c r="C160" s="625"/>
      <c r="D160" s="2580"/>
      <c r="E160" s="2378" t="s">
        <v>820</v>
      </c>
      <c r="F160" s="2379"/>
      <c r="G160" s="2380"/>
      <c r="H160" s="2384" t="str">
        <f>IF(A158="","",INDEX(DIFFERENTIATION_UNMERGE_SYSTEM,MATCH(A158,DIFFERENTIATION_ID_DIFF,0)))</f>
        <v>без дифференциации</v>
      </c>
      <c r="I160" s="2384"/>
      <c r="J160" s="2384"/>
      <c r="K160" s="2384"/>
      <c r="L160" s="2384"/>
      <c r="M160" s="2384"/>
      <c r="N160" s="2384"/>
      <c r="O160" s="2384"/>
      <c r="P160" s="2384"/>
      <c r="Q160" s="2384"/>
      <c r="R160" s="2384"/>
      <c r="S160" s="720"/>
      <c r="T160" s="717"/>
      <c r="U160" s="626"/>
      <c r="V160" s="626"/>
      <c r="W160" s="627"/>
      <c r="X160" s="627"/>
      <c r="Y160" s="627"/>
      <c r="Z160" s="627"/>
      <c r="AA160" s="628"/>
      <c r="AB160" s="629"/>
      <c r="AC160" s="2376"/>
      <c r="AD160" s="630"/>
      <c r="AE160" s="631"/>
      <c r="AF160" s="631"/>
      <c r="AG160" s="632"/>
      <c r="AH160" s="633"/>
      <c r="AI160" s="626"/>
      <c r="AJ160" s="626"/>
      <c r="AK160" s="626"/>
      <c r="AL160" s="626"/>
      <c r="AM160" s="626"/>
      <c r="AN160" s="626"/>
      <c r="AO160" s="626"/>
      <c r="AP160" s="626"/>
      <c r="AQ160" s="626"/>
      <c r="AR160" s="626"/>
      <c r="AS160" s="626"/>
      <c r="AT160" s="626"/>
      <c r="AU160" s="626"/>
      <c r="AV160" s="626"/>
      <c r="AW160" s="626"/>
      <c r="AX160" s="626"/>
      <c r="AY160" s="626"/>
      <c r="AZ160" s="626"/>
      <c r="BA160" s="626"/>
      <c r="BB160" s="626"/>
      <c r="BC160" s="626"/>
      <c r="BD160" s="626"/>
      <c r="BE160" s="626"/>
      <c r="BF160" s="626"/>
      <c r="BG160" s="626"/>
      <c r="BH160" s="626"/>
      <c r="BI160" s="626"/>
      <c r="BJ160" s="626"/>
      <c r="BK160" s="626"/>
      <c r="BL160" s="626"/>
      <c r="BM160" s="626"/>
      <c r="BN160" s="626"/>
      <c r="BO160" s="626"/>
      <c r="BP160" s="626"/>
      <c r="BQ160" s="626"/>
      <c r="BR160" s="626"/>
      <c r="BS160" s="626"/>
      <c r="BT160" s="626"/>
      <c r="BU160" s="626"/>
      <c r="BV160" s="627"/>
      <c r="BW160" s="627"/>
      <c r="BX160" s="627"/>
      <c r="BY160" s="627"/>
      <c r="BZ160" s="627"/>
      <c r="CA160" s="627"/>
      <c r="CB160" s="627"/>
      <c r="CC160" s="627"/>
      <c r="CD160" s="627"/>
      <c r="CE160" s="627"/>
      <c r="CF160" s="1851"/>
    </row>
    <row customHeight="1" ht="24.75" hidden="1">
      <c r="A161" s="1807"/>
      <c r="B161" s="1161"/>
      <c r="C161" s="413"/>
      <c r="D161" s="2580"/>
      <c r="E161" s="2377" t="s">
        <v>865</v>
      </c>
      <c r="F161" s="2377"/>
      <c r="G161" s="2377"/>
      <c r="H161" s="2377"/>
      <c r="I161" s="2377"/>
      <c r="J161" s="2377"/>
      <c r="K161" s="2377"/>
      <c r="L161" s="2377"/>
      <c r="M161" s="2377"/>
      <c r="N161" s="2377"/>
      <c r="O161" s="2377"/>
      <c r="P161" s="2377"/>
      <c r="Q161" s="559">
        <f>SUMIF(T162:T163,"i",Q162:Q163)</f>
        <v>0</v>
      </c>
      <c r="R161" s="1018"/>
      <c r="S161" s="1799" t="s">
        <v>866</v>
      </c>
      <c r="T161" s="718" t="s">
        <v>867</v>
      </c>
      <c r="U161" s="2375">
        <v>1</v>
      </c>
      <c r="V161" s="2375" t="s">
        <v>830</v>
      </c>
      <c r="W161" s="1161"/>
      <c r="X161" s="1161"/>
      <c r="Y161" s="1161"/>
      <c r="Z161" s="1161"/>
      <c r="AA161" s="1637"/>
      <c r="AB161" s="1161"/>
      <c r="AC161" s="2376"/>
      <c r="AD161" s="630"/>
      <c r="AE161" s="1161"/>
      <c r="AF161" s="1161"/>
      <c r="AG161" s="1637"/>
      <c r="AH161" s="1637"/>
      <c r="AI161" s="1637"/>
      <c r="AJ161" s="1637"/>
      <c r="AK161" s="1637"/>
      <c r="AL161" s="1637"/>
      <c r="AM161" s="1637"/>
      <c r="AN161" s="1637"/>
      <c r="AO161" s="1637"/>
      <c r="AP161" s="1637"/>
      <c r="AQ161" s="1637"/>
      <c r="AR161" s="1637"/>
      <c r="AS161" s="1637"/>
      <c r="AT161" s="1637"/>
      <c r="AU161" s="1637"/>
      <c r="AV161" s="1637"/>
      <c r="AW161" s="1637"/>
      <c r="AX161" s="1637"/>
      <c r="AY161" s="1637"/>
      <c r="AZ161" s="1637"/>
      <c r="BA161" s="1637"/>
      <c r="BB161" s="1637"/>
      <c r="BC161" s="1637"/>
      <c r="BD161" s="1637"/>
      <c r="BE161" s="1637"/>
      <c r="BF161" s="1637"/>
      <c r="BG161" s="1637"/>
      <c r="BH161" s="1637"/>
      <c r="BI161" s="1637"/>
      <c r="BJ161" s="1637"/>
      <c r="BK161" s="1637"/>
      <c r="BL161" s="1637"/>
      <c r="BM161" s="1637"/>
      <c r="BN161" s="1637"/>
      <c r="BO161" s="1637"/>
      <c r="BP161" s="1637"/>
      <c r="BQ161" s="1637"/>
      <c r="BR161" s="1637"/>
      <c r="BS161" s="1637"/>
      <c r="BT161" s="1637"/>
      <c r="BU161" s="1637"/>
      <c r="BV161" s="1161"/>
      <c r="BW161" s="1161"/>
      <c r="BX161" s="1161"/>
      <c r="BY161" s="1161"/>
      <c r="BZ161" s="1161"/>
      <c r="CA161" s="1161"/>
      <c r="CB161" s="1161"/>
      <c r="CC161" s="1161"/>
      <c r="CD161" s="1161"/>
      <c r="CE161" s="1161"/>
      <c r="CF161" s="1851"/>
    </row>
    <row customHeight="1" ht="11.25" hidden="1">
      <c r="A162" s="1794"/>
      <c r="B162" s="1637"/>
      <c r="C162" s="1637"/>
      <c r="D162" s="2580"/>
      <c r="E162" s="636"/>
      <c r="F162" s="636">
        <v>0</v>
      </c>
      <c r="G162" s="636"/>
      <c r="H162" s="636"/>
      <c r="I162" s="636"/>
      <c r="J162" s="636"/>
      <c r="K162" s="636"/>
      <c r="L162" s="636"/>
      <c r="M162" s="636"/>
      <c r="N162" s="636"/>
      <c r="O162" s="636"/>
      <c r="P162" s="636"/>
      <c r="Q162" s="636"/>
      <c r="R162" s="636"/>
      <c r="S162" s="637"/>
      <c r="T162" s="719"/>
      <c r="U162" s="2375"/>
      <c r="V162" s="2375"/>
      <c r="W162" s="1637"/>
      <c r="X162" s="1637"/>
      <c r="Y162" s="1637"/>
      <c r="Z162" s="1637"/>
      <c r="AA162" s="1637"/>
      <c r="AB162" s="1161"/>
      <c r="AC162" s="2376"/>
      <c r="AD162" s="630"/>
      <c r="AE162" s="1161"/>
      <c r="AF162" s="1161"/>
      <c r="AG162" s="1637"/>
      <c r="AH162" s="1637"/>
      <c r="AI162" s="1637"/>
      <c r="AJ162" s="1637"/>
      <c r="AK162" s="1637"/>
      <c r="AL162" s="1637"/>
      <c r="AM162" s="1637"/>
      <c r="AN162" s="1637"/>
      <c r="AO162" s="1637"/>
      <c r="AP162" s="1637"/>
      <c r="AQ162" s="1637"/>
      <c r="AR162" s="1637"/>
      <c r="AS162" s="1637"/>
      <c r="AT162" s="1637"/>
      <c r="AU162" s="1637"/>
      <c r="AV162" s="1637"/>
      <c r="AW162" s="1637"/>
      <c r="AX162" s="1637"/>
      <c r="AY162" s="1637"/>
      <c r="AZ162" s="1637"/>
      <c r="BA162" s="1637"/>
      <c r="BB162" s="1637"/>
      <c r="BC162" s="1637"/>
      <c r="BD162" s="1637"/>
      <c r="BE162" s="1637"/>
      <c r="BF162" s="1637"/>
      <c r="BG162" s="1637"/>
      <c r="BH162" s="1637"/>
      <c r="BI162" s="1637"/>
      <c r="BJ162" s="1637"/>
      <c r="BK162" s="1637"/>
      <c r="BL162" s="1637"/>
      <c r="BM162" s="1637"/>
      <c r="BN162" s="1637"/>
      <c r="BO162" s="1637"/>
      <c r="BP162" s="1637"/>
      <c r="BQ162" s="1637"/>
      <c r="BR162" s="1637"/>
      <c r="BS162" s="1637"/>
      <c r="BT162" s="1637"/>
      <c r="BU162" s="1637"/>
      <c r="BV162" s="1637"/>
      <c r="BW162" s="1637"/>
      <c r="BX162" s="1637"/>
      <c r="BY162" s="1637"/>
      <c r="BZ162" s="1637"/>
      <c r="CA162" s="1637"/>
      <c r="CB162" s="1637"/>
      <c r="CC162" s="1637"/>
      <c r="CD162" s="1637"/>
      <c r="CE162" s="1637"/>
      <c r="CF162" s="1851"/>
    </row>
    <row customHeight="1" ht="11.25" hidden="1">
      <c r="A163" s="1807"/>
      <c r="B163" s="1161"/>
      <c r="C163" s="413"/>
      <c r="D163" s="2580"/>
      <c r="E163" s="650" t="s">
        <v>22</v>
      </c>
      <c r="F163" s="1169" t="s">
        <v>22</v>
      </c>
      <c r="G163" s="1169" t="s">
        <v>870</v>
      </c>
      <c r="H163" s="652" t="s">
        <v>22</v>
      </c>
      <c r="I163" s="652"/>
      <c r="J163" s="652"/>
      <c r="K163" s="652"/>
      <c r="L163" s="652"/>
      <c r="M163" s="652"/>
      <c r="N163" s="652"/>
      <c r="O163" s="652"/>
      <c r="P163" s="652"/>
      <c r="Q163" s="652"/>
      <c r="R163" s="653"/>
      <c r="S163" s="654"/>
      <c r="T163" s="719"/>
      <c r="U163" s="2375"/>
      <c r="V163" s="2375"/>
      <c r="W163" s="1161"/>
      <c r="X163" s="1161"/>
      <c r="Y163" s="1161"/>
      <c r="Z163" s="1161"/>
      <c r="AA163" s="1637"/>
      <c r="AB163" s="1161"/>
      <c r="AC163" s="2376"/>
      <c r="AD163" s="630"/>
      <c r="AE163" s="1161"/>
      <c r="AF163" s="1161"/>
      <c r="AG163" s="1637"/>
      <c r="AH163" s="1637"/>
      <c r="AI163" s="1637"/>
      <c r="AJ163" s="1637"/>
      <c r="AK163" s="1637"/>
      <c r="AL163" s="1637"/>
      <c r="AM163" s="1637"/>
      <c r="AN163" s="1637"/>
      <c r="AO163" s="1637"/>
      <c r="AP163" s="1637"/>
      <c r="AQ163" s="1637"/>
      <c r="AR163" s="1637"/>
      <c r="AS163" s="1637"/>
      <c r="AT163" s="1637"/>
      <c r="AU163" s="1637"/>
      <c r="AV163" s="1637"/>
      <c r="AW163" s="1637"/>
      <c r="AX163" s="1637"/>
      <c r="AY163" s="1637"/>
      <c r="AZ163" s="1637"/>
      <c r="BA163" s="1637"/>
      <c r="BB163" s="1637"/>
      <c r="BC163" s="1637"/>
      <c r="BD163" s="1637"/>
      <c r="BE163" s="1637"/>
      <c r="BF163" s="1637"/>
      <c r="BG163" s="1637"/>
      <c r="BH163" s="1637"/>
      <c r="BI163" s="1637"/>
      <c r="BJ163" s="1637"/>
      <c r="BK163" s="1637"/>
      <c r="BL163" s="1637"/>
      <c r="BM163" s="1637"/>
      <c r="BN163" s="1637"/>
      <c r="BO163" s="1637"/>
      <c r="BP163" s="1637"/>
      <c r="BQ163" s="1637"/>
      <c r="BR163" s="1637"/>
      <c r="BS163" s="1637"/>
      <c r="BT163" s="1637"/>
      <c r="BU163" s="1637"/>
      <c r="BV163" s="1161"/>
      <c r="BW163" s="1161"/>
      <c r="BX163" s="1161"/>
      <c r="BY163" s="1161"/>
      <c r="BZ163" s="1161"/>
      <c r="CA163" s="1161"/>
      <c r="CB163" s="1161"/>
      <c r="CC163" s="1161"/>
      <c r="CD163" s="1161"/>
      <c r="CE163" s="1161"/>
      <c r="CF163" s="1851"/>
    </row>
    <row customHeight="1" ht="24.75" hidden="1">
      <c r="A164" s="1807"/>
      <c r="B164" s="1161"/>
      <c r="C164" s="413"/>
      <c r="D164" s="2580"/>
      <c r="E164" s="2377" t="s">
        <v>868</v>
      </c>
      <c r="F164" s="2377"/>
      <c r="G164" s="2377"/>
      <c r="H164" s="2377"/>
      <c r="I164" s="2377"/>
      <c r="J164" s="2377"/>
      <c r="K164" s="2377"/>
      <c r="L164" s="2377"/>
      <c r="M164" s="2377"/>
      <c r="N164" s="2377"/>
      <c r="O164" s="2377"/>
      <c r="P164" s="2377"/>
      <c r="Q164" s="559">
        <f>SUMIF(T165:T166,"i",Q165:Q166)</f>
        <v>0</v>
      </c>
      <c r="R164" s="1018"/>
      <c r="S164" s="1799" t="s">
        <v>869</v>
      </c>
      <c r="T164" s="718" t="s">
        <v>867</v>
      </c>
      <c r="U164" s="2375">
        <v>1</v>
      </c>
      <c r="V164" s="2375" t="s">
        <v>830</v>
      </c>
      <c r="W164" s="1161"/>
      <c r="X164" s="1161"/>
      <c r="Y164" s="1161"/>
      <c r="Z164" s="1161"/>
      <c r="AA164" s="1637"/>
      <c r="AB164" s="1161"/>
      <c r="AC164" s="1797"/>
      <c r="AD164" s="630"/>
      <c r="AE164" s="1161"/>
      <c r="AF164" s="1161"/>
      <c r="AG164" s="1637"/>
      <c r="AH164" s="1637"/>
      <c r="AI164" s="1637"/>
      <c r="AJ164" s="1637"/>
      <c r="AK164" s="1637"/>
      <c r="AL164" s="1637"/>
      <c r="AM164" s="1637"/>
      <c r="AN164" s="1637"/>
      <c r="AO164" s="1637"/>
      <c r="AP164" s="1637"/>
      <c r="AQ164" s="1637"/>
      <c r="AR164" s="1637"/>
      <c r="AS164" s="1637"/>
      <c r="AT164" s="1637"/>
      <c r="AU164" s="1637"/>
      <c r="AV164" s="1637"/>
      <c r="AW164" s="1637"/>
      <c r="AX164" s="1637"/>
      <c r="AY164" s="1637"/>
      <c r="AZ164" s="1637"/>
      <c r="BA164" s="1637"/>
      <c r="BB164" s="1637"/>
      <c r="BC164" s="1637"/>
      <c r="BD164" s="1637"/>
      <c r="BE164" s="1637"/>
      <c r="BF164" s="1637"/>
      <c r="BG164" s="1637"/>
      <c r="BH164" s="1637"/>
      <c r="BI164" s="1637"/>
      <c r="BJ164" s="1637"/>
      <c r="BK164" s="1637"/>
      <c r="BL164" s="1637"/>
      <c r="BM164" s="1637"/>
      <c r="BN164" s="1637"/>
      <c r="BO164" s="1637"/>
      <c r="BP164" s="1637"/>
      <c r="BQ164" s="1637"/>
      <c r="BR164" s="1637"/>
      <c r="BS164" s="1637"/>
      <c r="BT164" s="1637"/>
      <c r="BU164" s="1637"/>
      <c r="BV164" s="1161"/>
      <c r="BW164" s="1161"/>
      <c r="BX164" s="1161"/>
      <c r="BY164" s="1161"/>
      <c r="BZ164" s="1161"/>
      <c r="CA164" s="1161"/>
      <c r="CB164" s="1161"/>
      <c r="CC164" s="1161"/>
      <c r="CD164" s="1161"/>
      <c r="CE164" s="1161"/>
      <c r="CF164" s="1851"/>
    </row>
    <row customHeight="1" ht="11.25" hidden="1">
      <c r="A165" s="1794"/>
      <c r="B165" s="1637"/>
      <c r="C165" s="1637"/>
      <c r="D165" s="2580"/>
      <c r="E165" s="636"/>
      <c r="F165" s="636">
        <v>0</v>
      </c>
      <c r="G165" s="636"/>
      <c r="H165" s="636"/>
      <c r="I165" s="636"/>
      <c r="J165" s="636"/>
      <c r="K165" s="636"/>
      <c r="L165" s="636"/>
      <c r="M165" s="636"/>
      <c r="N165" s="636"/>
      <c r="O165" s="636"/>
      <c r="P165" s="636"/>
      <c r="Q165" s="636"/>
      <c r="R165" s="636"/>
      <c r="S165" s="637"/>
      <c r="T165" s="719"/>
      <c r="U165" s="2375"/>
      <c r="V165" s="2375"/>
      <c r="W165" s="1637"/>
      <c r="X165" s="1637"/>
      <c r="Y165" s="1637"/>
      <c r="Z165" s="1637"/>
      <c r="AA165" s="1637"/>
      <c r="AB165" s="1161"/>
      <c r="AC165" s="1797"/>
      <c r="AD165" s="630"/>
      <c r="AE165" s="1161"/>
      <c r="AF165" s="1161"/>
      <c r="AG165" s="1637"/>
      <c r="AH165" s="1637"/>
      <c r="AI165" s="1637"/>
      <c r="AJ165" s="1637"/>
      <c r="AK165" s="1637"/>
      <c r="AL165" s="1637"/>
      <c r="AM165" s="1637"/>
      <c r="AN165" s="1637"/>
      <c r="AO165" s="1637"/>
      <c r="AP165" s="1637"/>
      <c r="AQ165" s="1637"/>
      <c r="AR165" s="1637"/>
      <c r="AS165" s="1637"/>
      <c r="AT165" s="1637"/>
      <c r="AU165" s="1637"/>
      <c r="AV165" s="1637"/>
      <c r="AW165" s="1637"/>
      <c r="AX165" s="1637"/>
      <c r="AY165" s="1637"/>
      <c r="AZ165" s="1637"/>
      <c r="BA165" s="1637"/>
      <c r="BB165" s="1637"/>
      <c r="BC165" s="1637"/>
      <c r="BD165" s="1637"/>
      <c r="BE165" s="1637"/>
      <c r="BF165" s="1637"/>
      <c r="BG165" s="1637"/>
      <c r="BH165" s="1637"/>
      <c r="BI165" s="1637"/>
      <c r="BJ165" s="1637"/>
      <c r="BK165" s="1637"/>
      <c r="BL165" s="1637"/>
      <c r="BM165" s="1637"/>
      <c r="BN165" s="1637"/>
      <c r="BO165" s="1637"/>
      <c r="BP165" s="1637"/>
      <c r="BQ165" s="1637"/>
      <c r="BR165" s="1637"/>
      <c r="BS165" s="1637"/>
      <c r="BT165" s="1637"/>
      <c r="BU165" s="1637"/>
      <c r="BV165" s="1637"/>
      <c r="BW165" s="1637"/>
      <c r="BX165" s="1637"/>
      <c r="BY165" s="1637"/>
      <c r="BZ165" s="1637"/>
      <c r="CA165" s="1637"/>
      <c r="CB165" s="1637"/>
      <c r="CC165" s="1637"/>
      <c r="CD165" s="1637"/>
      <c r="CE165" s="1637"/>
      <c r="CF165" s="1851"/>
    </row>
    <row customHeight="1" ht="11.25" hidden="1">
      <c r="A166" s="1807"/>
      <c r="B166" s="1161"/>
      <c r="C166" s="413"/>
      <c r="D166" s="2581"/>
      <c r="E166" s="650" t="s">
        <v>22</v>
      </c>
      <c r="F166" s="1169" t="s">
        <v>22</v>
      </c>
      <c r="G166" s="1169" t="s">
        <v>870</v>
      </c>
      <c r="H166" s="652" t="s">
        <v>22</v>
      </c>
      <c r="I166" s="652"/>
      <c r="J166" s="652"/>
      <c r="K166" s="652"/>
      <c r="L166" s="652"/>
      <c r="M166" s="652"/>
      <c r="N166" s="652"/>
      <c r="O166" s="652"/>
      <c r="P166" s="652"/>
      <c r="Q166" s="652"/>
      <c r="R166" s="653"/>
      <c r="S166" s="654"/>
      <c r="T166" s="719"/>
      <c r="U166" s="2375"/>
      <c r="V166" s="2375"/>
      <c r="W166" s="1161"/>
      <c r="X166" s="1161"/>
      <c r="Y166" s="1161"/>
      <c r="Z166" s="1161"/>
      <c r="AA166" s="1637"/>
      <c r="AB166" s="1161"/>
      <c r="AC166" s="1797"/>
      <c r="AD166" s="630"/>
      <c r="AE166" s="1161"/>
      <c r="AF166" s="1161"/>
      <c r="AG166" s="1637"/>
      <c r="AH166" s="1637"/>
      <c r="AI166" s="1637"/>
      <c r="AJ166" s="1637"/>
      <c r="AK166" s="1637"/>
      <c r="AL166" s="1637"/>
      <c r="AM166" s="1637"/>
      <c r="AN166" s="1637"/>
      <c r="AO166" s="1637"/>
      <c r="AP166" s="1637"/>
      <c r="AQ166" s="1637"/>
      <c r="AR166" s="1637"/>
      <c r="AS166" s="1637"/>
      <c r="AT166" s="1637"/>
      <c r="AU166" s="1637"/>
      <c r="AV166" s="1637"/>
      <c r="AW166" s="1637"/>
      <c r="AX166" s="1637"/>
      <c r="AY166" s="1637"/>
      <c r="AZ166" s="1637"/>
      <c r="BA166" s="1637"/>
      <c r="BB166" s="1637"/>
      <c r="BC166" s="1637"/>
      <c r="BD166" s="1637"/>
      <c r="BE166" s="1637"/>
      <c r="BF166" s="1637"/>
      <c r="BG166" s="1637"/>
      <c r="BH166" s="1637"/>
      <c r="BI166" s="1637"/>
      <c r="BJ166" s="1637"/>
      <c r="BK166" s="1637"/>
      <c r="BL166" s="1637"/>
      <c r="BM166" s="1637"/>
      <c r="BN166" s="1637"/>
      <c r="BO166" s="1637"/>
      <c r="BP166" s="1637"/>
      <c r="BQ166" s="1637"/>
      <c r="BR166" s="1637"/>
      <c r="BS166" s="1637"/>
      <c r="BT166" s="1637"/>
      <c r="BU166" s="1637"/>
      <c r="BV166" s="1161"/>
      <c r="BW166" s="1161"/>
      <c r="BX166" s="1161"/>
      <c r="BY166" s="1161"/>
      <c r="BZ166" s="1161"/>
      <c r="CA166" s="1161"/>
      <c r="CB166" s="1161"/>
      <c r="CC166" s="1161"/>
      <c r="CD166" s="1161"/>
      <c r="CE166" s="1161"/>
      <c r="CF166" s="1851"/>
    </row>
    <row customHeight="1" ht="15" hidden="1">
      <c r="A167" s="624" t="s">
        <v>353</v>
      </c>
      <c r="B167" s="625"/>
      <c r="C167" s="625" t="s">
        <v>22</v>
      </c>
      <c r="D167" s="2579" t="s">
        <v>885</v>
      </c>
      <c r="E167" s="2378" t="s">
        <v>324</v>
      </c>
      <c r="F167" s="2379"/>
      <c r="G167" s="2380"/>
      <c r="H167" s="2384" t="str">
        <f>IF(A167="","",INDEX(DIFFERENTIATION_UNMERGE_VD,MATCH(A167,DIFFERENTIATION_ID_DIFF,0)))</f>
        <v>Водоотведение; Транспортировка; Подключение (технологическое присоединение) к централизованной системе водоотведения</v>
      </c>
      <c r="I167" s="2384"/>
      <c r="J167" s="2384"/>
      <c r="K167" s="2384"/>
      <c r="L167" s="2384"/>
      <c r="M167" s="2384"/>
      <c r="N167" s="2384"/>
      <c r="O167" s="2384"/>
      <c r="P167" s="2384"/>
      <c r="Q167" s="2384"/>
      <c r="R167" s="2384"/>
      <c r="S167" s="720"/>
      <c r="T167" s="717"/>
      <c r="U167" s="626"/>
      <c r="V167" s="626"/>
      <c r="W167" s="627"/>
      <c r="X167" s="627"/>
      <c r="Y167" s="627"/>
      <c r="Z167" s="627"/>
      <c r="AA167" s="628"/>
      <c r="AB167" s="629"/>
      <c r="AC167" s="2376"/>
      <c r="AD167" s="630"/>
      <c r="AE167" s="631" t="s">
        <v>22</v>
      </c>
      <c r="AF167" s="631"/>
      <c r="AG167" s="632" t="s">
        <v>864</v>
      </c>
      <c r="AH167" s="633">
        <v>3</v>
      </c>
      <c r="AI167" s="626"/>
      <c r="AJ167" s="626"/>
      <c r="AK167" s="626"/>
      <c r="AL167" s="626"/>
      <c r="AM167" s="626"/>
      <c r="AN167" s="626"/>
      <c r="AO167" s="626"/>
      <c r="AP167" s="626"/>
      <c r="AQ167" s="626"/>
      <c r="AR167" s="626"/>
      <c r="AS167" s="626"/>
      <c r="AT167" s="626"/>
      <c r="AU167" s="626"/>
      <c r="AV167" s="626"/>
      <c r="AW167" s="626"/>
      <c r="AX167" s="626"/>
      <c r="AY167" s="626"/>
      <c r="AZ167" s="626"/>
      <c r="BA167" s="626"/>
      <c r="BB167" s="626"/>
      <c r="BC167" s="626"/>
      <c r="BD167" s="626"/>
      <c r="BE167" s="626"/>
      <c r="BF167" s="626"/>
      <c r="BG167" s="626"/>
      <c r="BH167" s="626"/>
      <c r="BI167" s="626"/>
      <c r="BJ167" s="626"/>
      <c r="BK167" s="626"/>
      <c r="BL167" s="626"/>
      <c r="BM167" s="626"/>
      <c r="BN167" s="626"/>
      <c r="BO167" s="626"/>
      <c r="BP167" s="626"/>
      <c r="BQ167" s="626"/>
      <c r="BR167" s="626"/>
      <c r="BS167" s="626"/>
      <c r="BT167" s="626"/>
      <c r="BU167" s="626"/>
      <c r="BV167" s="627"/>
      <c r="BW167" s="627"/>
      <c r="BX167" s="627"/>
      <c r="BY167" s="627"/>
      <c r="BZ167" s="627"/>
      <c r="CA167" s="627"/>
      <c r="CB167" s="627"/>
      <c r="CC167" s="627"/>
      <c r="CD167" s="627"/>
      <c r="CE167" s="627"/>
      <c r="CF167" s="1851"/>
    </row>
    <row customHeight="1" ht="15" hidden="1">
      <c r="A168" s="624"/>
      <c r="B168" s="625"/>
      <c r="C168" s="625"/>
      <c r="D168" s="2580"/>
      <c r="E168" s="2378" t="s">
        <v>819</v>
      </c>
      <c r="F168" s="2379"/>
      <c r="G168" s="2380"/>
      <c r="H168" s="2384" t="str">
        <f>IF(A167="","",INDEX(DIFFERENTIATION_UNMERGE_AREA,MATCH(A167,DIFFERENTIATION_ID_DIFF,0)))</f>
        <v>поселок Борисовка</v>
      </c>
      <c r="I168" s="2384"/>
      <c r="J168" s="2384"/>
      <c r="K168" s="2384"/>
      <c r="L168" s="2384"/>
      <c r="M168" s="2384"/>
      <c r="N168" s="2384"/>
      <c r="O168" s="2384"/>
      <c r="P168" s="2384"/>
      <c r="Q168" s="2384"/>
      <c r="R168" s="2384"/>
      <c r="S168" s="720"/>
      <c r="T168" s="717"/>
      <c r="U168" s="626"/>
      <c r="V168" s="626"/>
      <c r="W168" s="627"/>
      <c r="X168" s="627"/>
      <c r="Y168" s="627"/>
      <c r="Z168" s="627"/>
      <c r="AA168" s="628"/>
      <c r="AB168" s="629"/>
      <c r="AC168" s="2376"/>
      <c r="AD168" s="630"/>
      <c r="AE168" s="631"/>
      <c r="AF168" s="631"/>
      <c r="AG168" s="632"/>
      <c r="AH168" s="633"/>
      <c r="AI168" s="626"/>
      <c r="AJ168" s="626"/>
      <c r="AK168" s="626"/>
      <c r="AL168" s="626"/>
      <c r="AM168" s="626"/>
      <c r="AN168" s="626"/>
      <c r="AO168" s="626"/>
      <c r="AP168" s="626"/>
      <c r="AQ168" s="626"/>
      <c r="AR168" s="626"/>
      <c r="AS168" s="626"/>
      <c r="AT168" s="626"/>
      <c r="AU168" s="626"/>
      <c r="AV168" s="626"/>
      <c r="AW168" s="626"/>
      <c r="AX168" s="626"/>
      <c r="AY168" s="626"/>
      <c r="AZ168" s="626"/>
      <c r="BA168" s="626"/>
      <c r="BB168" s="626"/>
      <c r="BC168" s="626"/>
      <c r="BD168" s="626"/>
      <c r="BE168" s="626"/>
      <c r="BF168" s="626"/>
      <c r="BG168" s="626"/>
      <c r="BH168" s="626"/>
      <c r="BI168" s="626"/>
      <c r="BJ168" s="626"/>
      <c r="BK168" s="626"/>
      <c r="BL168" s="626"/>
      <c r="BM168" s="626"/>
      <c r="BN168" s="626"/>
      <c r="BO168" s="626"/>
      <c r="BP168" s="626"/>
      <c r="BQ168" s="626"/>
      <c r="BR168" s="626"/>
      <c r="BS168" s="626"/>
      <c r="BT168" s="626"/>
      <c r="BU168" s="626"/>
      <c r="BV168" s="627"/>
      <c r="BW168" s="627"/>
      <c r="BX168" s="627"/>
      <c r="BY168" s="627"/>
      <c r="BZ168" s="627"/>
      <c r="CA168" s="627"/>
      <c r="CB168" s="627"/>
      <c r="CC168" s="627"/>
      <c r="CD168" s="627"/>
      <c r="CE168" s="627"/>
      <c r="CF168" s="1851"/>
    </row>
    <row customHeight="1" ht="15" hidden="1">
      <c r="A169" s="624"/>
      <c r="B169" s="625"/>
      <c r="C169" s="625"/>
      <c r="D169" s="2580"/>
      <c r="E169" s="2378" t="s">
        <v>820</v>
      </c>
      <c r="F169" s="2379"/>
      <c r="G169" s="2380"/>
      <c r="H169" s="2384" t="str">
        <f>IF(A167="","",INDEX(DIFFERENTIATION_UNMERGE_SYSTEM,MATCH(A167,DIFFERENTIATION_ID_DIFF,0)))</f>
        <v>без дифференциации</v>
      </c>
      <c r="I169" s="2384"/>
      <c r="J169" s="2384"/>
      <c r="K169" s="2384"/>
      <c r="L169" s="2384"/>
      <c r="M169" s="2384"/>
      <c r="N169" s="2384"/>
      <c r="O169" s="2384"/>
      <c r="P169" s="2384"/>
      <c r="Q169" s="2384"/>
      <c r="R169" s="2384"/>
      <c r="S169" s="720"/>
      <c r="T169" s="717"/>
      <c r="U169" s="626"/>
      <c r="V169" s="626"/>
      <c r="W169" s="627"/>
      <c r="X169" s="627"/>
      <c r="Y169" s="627"/>
      <c r="Z169" s="627"/>
      <c r="AA169" s="628"/>
      <c r="AB169" s="629"/>
      <c r="AC169" s="2376"/>
      <c r="AD169" s="630"/>
      <c r="AE169" s="631"/>
      <c r="AF169" s="631"/>
      <c r="AG169" s="632"/>
      <c r="AH169" s="633"/>
      <c r="AI169" s="626"/>
      <c r="AJ169" s="626"/>
      <c r="AK169" s="626"/>
      <c r="AL169" s="626"/>
      <c r="AM169" s="626"/>
      <c r="AN169" s="626"/>
      <c r="AO169" s="626"/>
      <c r="AP169" s="626"/>
      <c r="AQ169" s="626"/>
      <c r="AR169" s="626"/>
      <c r="AS169" s="626"/>
      <c r="AT169" s="626"/>
      <c r="AU169" s="626"/>
      <c r="AV169" s="626"/>
      <c r="AW169" s="626"/>
      <c r="AX169" s="626"/>
      <c r="AY169" s="626"/>
      <c r="AZ169" s="626"/>
      <c r="BA169" s="626"/>
      <c r="BB169" s="626"/>
      <c r="BC169" s="626"/>
      <c r="BD169" s="626"/>
      <c r="BE169" s="626"/>
      <c r="BF169" s="626"/>
      <c r="BG169" s="626"/>
      <c r="BH169" s="626"/>
      <c r="BI169" s="626"/>
      <c r="BJ169" s="626"/>
      <c r="BK169" s="626"/>
      <c r="BL169" s="626"/>
      <c r="BM169" s="626"/>
      <c r="BN169" s="626"/>
      <c r="BO169" s="626"/>
      <c r="BP169" s="626"/>
      <c r="BQ169" s="626"/>
      <c r="BR169" s="626"/>
      <c r="BS169" s="626"/>
      <c r="BT169" s="626"/>
      <c r="BU169" s="626"/>
      <c r="BV169" s="627"/>
      <c r="BW169" s="627"/>
      <c r="BX169" s="627"/>
      <c r="BY169" s="627"/>
      <c r="BZ169" s="627"/>
      <c r="CA169" s="627"/>
      <c r="CB169" s="627"/>
      <c r="CC169" s="627"/>
      <c r="CD169" s="627"/>
      <c r="CE169" s="627"/>
      <c r="CF169" s="1851"/>
    </row>
    <row customHeight="1" ht="24.75" hidden="1">
      <c r="A170" s="1807"/>
      <c r="B170" s="1161"/>
      <c r="C170" s="413"/>
      <c r="D170" s="2580"/>
      <c r="E170" s="2377" t="s">
        <v>865</v>
      </c>
      <c r="F170" s="2377"/>
      <c r="G170" s="2377"/>
      <c r="H170" s="2377"/>
      <c r="I170" s="2377"/>
      <c r="J170" s="2377"/>
      <c r="K170" s="2377"/>
      <c r="L170" s="2377"/>
      <c r="M170" s="2377"/>
      <c r="N170" s="2377"/>
      <c r="O170" s="2377"/>
      <c r="P170" s="2377"/>
      <c r="Q170" s="559">
        <f>SUMIF(T171:T172,"i",Q171:Q172)</f>
        <v>0</v>
      </c>
      <c r="R170" s="1018"/>
      <c r="S170" s="1799" t="s">
        <v>866</v>
      </c>
      <c r="T170" s="718" t="s">
        <v>867</v>
      </c>
      <c r="U170" s="2375">
        <v>1</v>
      </c>
      <c r="V170" s="2375" t="s">
        <v>830</v>
      </c>
      <c r="W170" s="1161"/>
      <c r="X170" s="1161"/>
      <c r="Y170" s="1161"/>
      <c r="Z170" s="1161"/>
      <c r="AA170" s="1637"/>
      <c r="AB170" s="1161"/>
      <c r="AC170" s="2376"/>
      <c r="AD170" s="630"/>
      <c r="AE170" s="1161"/>
      <c r="AF170" s="1161"/>
      <c r="AG170" s="1637"/>
      <c r="AH170" s="1637"/>
      <c r="AI170" s="1637"/>
      <c r="AJ170" s="1637"/>
      <c r="AK170" s="1637"/>
      <c r="AL170" s="1637"/>
      <c r="AM170" s="1637"/>
      <c r="AN170" s="1637"/>
      <c r="AO170" s="1637"/>
      <c r="AP170" s="1637"/>
      <c r="AQ170" s="1637"/>
      <c r="AR170" s="1637"/>
      <c r="AS170" s="1637"/>
      <c r="AT170" s="1637"/>
      <c r="AU170" s="1637"/>
      <c r="AV170" s="1637"/>
      <c r="AW170" s="1637"/>
      <c r="AX170" s="1637"/>
      <c r="AY170" s="1637"/>
      <c r="AZ170" s="1637"/>
      <c r="BA170" s="1637"/>
      <c r="BB170" s="1637"/>
      <c r="BC170" s="1637"/>
      <c r="BD170" s="1637"/>
      <c r="BE170" s="1637"/>
      <c r="BF170" s="1637"/>
      <c r="BG170" s="1637"/>
      <c r="BH170" s="1637"/>
      <c r="BI170" s="1637"/>
      <c r="BJ170" s="1637"/>
      <c r="BK170" s="1637"/>
      <c r="BL170" s="1637"/>
      <c r="BM170" s="1637"/>
      <c r="BN170" s="1637"/>
      <c r="BO170" s="1637"/>
      <c r="BP170" s="1637"/>
      <c r="BQ170" s="1637"/>
      <c r="BR170" s="1637"/>
      <c r="BS170" s="1637"/>
      <c r="BT170" s="1637"/>
      <c r="BU170" s="1637"/>
      <c r="BV170" s="1161"/>
      <c r="BW170" s="1161"/>
      <c r="BX170" s="1161"/>
      <c r="BY170" s="1161"/>
      <c r="BZ170" s="1161"/>
      <c r="CA170" s="1161"/>
      <c r="CB170" s="1161"/>
      <c r="CC170" s="1161"/>
      <c r="CD170" s="1161"/>
      <c r="CE170" s="1161"/>
      <c r="CF170" s="1851"/>
    </row>
    <row customHeight="1" ht="11.25" hidden="1">
      <c r="A171" s="1794"/>
      <c r="B171" s="1637"/>
      <c r="C171" s="1637"/>
      <c r="D171" s="2580"/>
      <c r="E171" s="636"/>
      <c r="F171" s="636">
        <v>0</v>
      </c>
      <c r="G171" s="636"/>
      <c r="H171" s="636"/>
      <c r="I171" s="636"/>
      <c r="J171" s="636"/>
      <c r="K171" s="636"/>
      <c r="L171" s="636"/>
      <c r="M171" s="636"/>
      <c r="N171" s="636"/>
      <c r="O171" s="636"/>
      <c r="P171" s="636"/>
      <c r="Q171" s="636"/>
      <c r="R171" s="636"/>
      <c r="S171" s="637"/>
      <c r="T171" s="719"/>
      <c r="U171" s="2375"/>
      <c r="V171" s="2375"/>
      <c r="W171" s="1637"/>
      <c r="X171" s="1637"/>
      <c r="Y171" s="1637"/>
      <c r="Z171" s="1637"/>
      <c r="AA171" s="1637"/>
      <c r="AB171" s="1161"/>
      <c r="AC171" s="2376"/>
      <c r="AD171" s="630"/>
      <c r="AE171" s="1161"/>
      <c r="AF171" s="1161"/>
      <c r="AG171" s="1637"/>
      <c r="AH171" s="1637"/>
      <c r="AI171" s="1637"/>
      <c r="AJ171" s="1637"/>
      <c r="AK171" s="1637"/>
      <c r="AL171" s="1637"/>
      <c r="AM171" s="1637"/>
      <c r="AN171" s="1637"/>
      <c r="AO171" s="1637"/>
      <c r="AP171" s="1637"/>
      <c r="AQ171" s="1637"/>
      <c r="AR171" s="1637"/>
      <c r="AS171" s="1637"/>
      <c r="AT171" s="1637"/>
      <c r="AU171" s="1637"/>
      <c r="AV171" s="1637"/>
      <c r="AW171" s="1637"/>
      <c r="AX171" s="1637"/>
      <c r="AY171" s="1637"/>
      <c r="AZ171" s="1637"/>
      <c r="BA171" s="1637"/>
      <c r="BB171" s="1637"/>
      <c r="BC171" s="1637"/>
      <c r="BD171" s="1637"/>
      <c r="BE171" s="1637"/>
      <c r="BF171" s="1637"/>
      <c r="BG171" s="1637"/>
      <c r="BH171" s="1637"/>
      <c r="BI171" s="1637"/>
      <c r="BJ171" s="1637"/>
      <c r="BK171" s="1637"/>
      <c r="BL171" s="1637"/>
      <c r="BM171" s="1637"/>
      <c r="BN171" s="1637"/>
      <c r="BO171" s="1637"/>
      <c r="BP171" s="1637"/>
      <c r="BQ171" s="1637"/>
      <c r="BR171" s="1637"/>
      <c r="BS171" s="1637"/>
      <c r="BT171" s="1637"/>
      <c r="BU171" s="1637"/>
      <c r="BV171" s="1637"/>
      <c r="BW171" s="1637"/>
      <c r="BX171" s="1637"/>
      <c r="BY171" s="1637"/>
      <c r="BZ171" s="1637"/>
      <c r="CA171" s="1637"/>
      <c r="CB171" s="1637"/>
      <c r="CC171" s="1637"/>
      <c r="CD171" s="1637"/>
      <c r="CE171" s="1637"/>
      <c r="CF171" s="1851"/>
    </row>
    <row customHeight="1" ht="11.25" hidden="1">
      <c r="A172" s="1807"/>
      <c r="B172" s="1161"/>
      <c r="C172" s="413"/>
      <c r="D172" s="2580"/>
      <c r="E172" s="650" t="s">
        <v>22</v>
      </c>
      <c r="F172" s="1169" t="s">
        <v>22</v>
      </c>
      <c r="G172" s="1169" t="s">
        <v>870</v>
      </c>
      <c r="H172" s="652" t="s">
        <v>22</v>
      </c>
      <c r="I172" s="652"/>
      <c r="J172" s="652"/>
      <c r="K172" s="652"/>
      <c r="L172" s="652"/>
      <c r="M172" s="652"/>
      <c r="N172" s="652"/>
      <c r="O172" s="652"/>
      <c r="P172" s="652"/>
      <c r="Q172" s="652"/>
      <c r="R172" s="653"/>
      <c r="S172" s="654"/>
      <c r="T172" s="719"/>
      <c r="U172" s="2375"/>
      <c r="V172" s="2375"/>
      <c r="W172" s="1161"/>
      <c r="X172" s="1161"/>
      <c r="Y172" s="1161"/>
      <c r="Z172" s="1161"/>
      <c r="AA172" s="1637"/>
      <c r="AB172" s="1161"/>
      <c r="AC172" s="2376"/>
      <c r="AD172" s="630"/>
      <c r="AE172" s="1161"/>
      <c r="AF172" s="1161"/>
      <c r="AG172" s="1637"/>
      <c r="AH172" s="1637"/>
      <c r="AI172" s="1637"/>
      <c r="AJ172" s="1637"/>
      <c r="AK172" s="1637"/>
      <c r="AL172" s="1637"/>
      <c r="AM172" s="1637"/>
      <c r="AN172" s="1637"/>
      <c r="AO172" s="1637"/>
      <c r="AP172" s="1637"/>
      <c r="AQ172" s="1637"/>
      <c r="AR172" s="1637"/>
      <c r="AS172" s="1637"/>
      <c r="AT172" s="1637"/>
      <c r="AU172" s="1637"/>
      <c r="AV172" s="1637"/>
      <c r="AW172" s="1637"/>
      <c r="AX172" s="1637"/>
      <c r="AY172" s="1637"/>
      <c r="AZ172" s="1637"/>
      <c r="BA172" s="1637"/>
      <c r="BB172" s="1637"/>
      <c r="BC172" s="1637"/>
      <c r="BD172" s="1637"/>
      <c r="BE172" s="1637"/>
      <c r="BF172" s="1637"/>
      <c r="BG172" s="1637"/>
      <c r="BH172" s="1637"/>
      <c r="BI172" s="1637"/>
      <c r="BJ172" s="1637"/>
      <c r="BK172" s="1637"/>
      <c r="BL172" s="1637"/>
      <c r="BM172" s="1637"/>
      <c r="BN172" s="1637"/>
      <c r="BO172" s="1637"/>
      <c r="BP172" s="1637"/>
      <c r="BQ172" s="1637"/>
      <c r="BR172" s="1637"/>
      <c r="BS172" s="1637"/>
      <c r="BT172" s="1637"/>
      <c r="BU172" s="1637"/>
      <c r="BV172" s="1161"/>
      <c r="BW172" s="1161"/>
      <c r="BX172" s="1161"/>
      <c r="BY172" s="1161"/>
      <c r="BZ172" s="1161"/>
      <c r="CA172" s="1161"/>
      <c r="CB172" s="1161"/>
      <c r="CC172" s="1161"/>
      <c r="CD172" s="1161"/>
      <c r="CE172" s="1161"/>
      <c r="CF172" s="1851"/>
    </row>
    <row customHeight="1" ht="24.75" hidden="1">
      <c r="A173" s="1807"/>
      <c r="B173" s="1161"/>
      <c r="C173" s="413"/>
      <c r="D173" s="2580"/>
      <c r="E173" s="2377" t="s">
        <v>868</v>
      </c>
      <c r="F173" s="2377"/>
      <c r="G173" s="2377"/>
      <c r="H173" s="2377"/>
      <c r="I173" s="2377"/>
      <c r="J173" s="2377"/>
      <c r="K173" s="2377"/>
      <c r="L173" s="2377"/>
      <c r="M173" s="2377"/>
      <c r="N173" s="2377"/>
      <c r="O173" s="2377"/>
      <c r="P173" s="2377"/>
      <c r="Q173" s="559">
        <f>SUMIF(T174:T175,"i",Q174:Q175)</f>
        <v>0</v>
      </c>
      <c r="R173" s="1018"/>
      <c r="S173" s="1799" t="s">
        <v>869</v>
      </c>
      <c r="T173" s="718" t="s">
        <v>867</v>
      </c>
      <c r="U173" s="2375">
        <v>1</v>
      </c>
      <c r="V173" s="2375" t="s">
        <v>830</v>
      </c>
      <c r="W173" s="1161"/>
      <c r="X173" s="1161"/>
      <c r="Y173" s="1161"/>
      <c r="Z173" s="1161"/>
      <c r="AA173" s="1637"/>
      <c r="AB173" s="1161"/>
      <c r="AC173" s="1797"/>
      <c r="AD173" s="630"/>
      <c r="AE173" s="1161"/>
      <c r="AF173" s="1161"/>
      <c r="AG173" s="1637"/>
      <c r="AH173" s="1637"/>
      <c r="AI173" s="1637"/>
      <c r="AJ173" s="1637"/>
      <c r="AK173" s="1637"/>
      <c r="AL173" s="1637"/>
      <c r="AM173" s="1637"/>
      <c r="AN173" s="1637"/>
      <c r="AO173" s="1637"/>
      <c r="AP173" s="1637"/>
      <c r="AQ173" s="1637"/>
      <c r="AR173" s="1637"/>
      <c r="AS173" s="1637"/>
      <c r="AT173" s="1637"/>
      <c r="AU173" s="1637"/>
      <c r="AV173" s="1637"/>
      <c r="AW173" s="1637"/>
      <c r="AX173" s="1637"/>
      <c r="AY173" s="1637"/>
      <c r="AZ173" s="1637"/>
      <c r="BA173" s="1637"/>
      <c r="BB173" s="1637"/>
      <c r="BC173" s="1637"/>
      <c r="BD173" s="1637"/>
      <c r="BE173" s="1637"/>
      <c r="BF173" s="1637"/>
      <c r="BG173" s="1637"/>
      <c r="BH173" s="1637"/>
      <c r="BI173" s="1637"/>
      <c r="BJ173" s="1637"/>
      <c r="BK173" s="1637"/>
      <c r="BL173" s="1637"/>
      <c r="BM173" s="1637"/>
      <c r="BN173" s="1637"/>
      <c r="BO173" s="1637"/>
      <c r="BP173" s="1637"/>
      <c r="BQ173" s="1637"/>
      <c r="BR173" s="1637"/>
      <c r="BS173" s="1637"/>
      <c r="BT173" s="1637"/>
      <c r="BU173" s="1637"/>
      <c r="BV173" s="1161"/>
      <c r="BW173" s="1161"/>
      <c r="BX173" s="1161"/>
      <c r="BY173" s="1161"/>
      <c r="BZ173" s="1161"/>
      <c r="CA173" s="1161"/>
      <c r="CB173" s="1161"/>
      <c r="CC173" s="1161"/>
      <c r="CD173" s="1161"/>
      <c r="CE173" s="1161"/>
      <c r="CF173" s="1851"/>
    </row>
    <row customHeight="1" ht="11.25" hidden="1">
      <c r="A174" s="1794"/>
      <c r="B174" s="1637"/>
      <c r="C174" s="1637"/>
      <c r="D174" s="2580"/>
      <c r="E174" s="636"/>
      <c r="F174" s="636">
        <v>0</v>
      </c>
      <c r="G174" s="636"/>
      <c r="H174" s="636"/>
      <c r="I174" s="636"/>
      <c r="J174" s="636"/>
      <c r="K174" s="636"/>
      <c r="L174" s="636"/>
      <c r="M174" s="636"/>
      <c r="N174" s="636"/>
      <c r="O174" s="636"/>
      <c r="P174" s="636"/>
      <c r="Q174" s="636"/>
      <c r="R174" s="636"/>
      <c r="S174" s="637"/>
      <c r="T174" s="719"/>
      <c r="U174" s="2375"/>
      <c r="V174" s="2375"/>
      <c r="W174" s="1637"/>
      <c r="X174" s="1637"/>
      <c r="Y174" s="1637"/>
      <c r="Z174" s="1637"/>
      <c r="AA174" s="1637"/>
      <c r="AB174" s="1161"/>
      <c r="AC174" s="1797"/>
      <c r="AD174" s="630"/>
      <c r="AE174" s="1161"/>
      <c r="AF174" s="1161"/>
      <c r="AG174" s="1637"/>
      <c r="AH174" s="1637"/>
      <c r="AI174" s="1637"/>
      <c r="AJ174" s="1637"/>
      <c r="AK174" s="1637"/>
      <c r="AL174" s="1637"/>
      <c r="AM174" s="1637"/>
      <c r="AN174" s="1637"/>
      <c r="AO174" s="1637"/>
      <c r="AP174" s="1637"/>
      <c r="AQ174" s="1637"/>
      <c r="AR174" s="1637"/>
      <c r="AS174" s="1637"/>
      <c r="AT174" s="1637"/>
      <c r="AU174" s="1637"/>
      <c r="AV174" s="1637"/>
      <c r="AW174" s="1637"/>
      <c r="AX174" s="1637"/>
      <c r="AY174" s="1637"/>
      <c r="AZ174" s="1637"/>
      <c r="BA174" s="1637"/>
      <c r="BB174" s="1637"/>
      <c r="BC174" s="1637"/>
      <c r="BD174" s="1637"/>
      <c r="BE174" s="1637"/>
      <c r="BF174" s="1637"/>
      <c r="BG174" s="1637"/>
      <c r="BH174" s="1637"/>
      <c r="BI174" s="1637"/>
      <c r="BJ174" s="1637"/>
      <c r="BK174" s="1637"/>
      <c r="BL174" s="1637"/>
      <c r="BM174" s="1637"/>
      <c r="BN174" s="1637"/>
      <c r="BO174" s="1637"/>
      <c r="BP174" s="1637"/>
      <c r="BQ174" s="1637"/>
      <c r="BR174" s="1637"/>
      <c r="BS174" s="1637"/>
      <c r="BT174" s="1637"/>
      <c r="BU174" s="1637"/>
      <c r="BV174" s="1637"/>
      <c r="BW174" s="1637"/>
      <c r="BX174" s="1637"/>
      <c r="BY174" s="1637"/>
      <c r="BZ174" s="1637"/>
      <c r="CA174" s="1637"/>
      <c r="CB174" s="1637"/>
      <c r="CC174" s="1637"/>
      <c r="CD174" s="1637"/>
      <c r="CE174" s="1637"/>
      <c r="CF174" s="1851"/>
    </row>
    <row customHeight="1" ht="11.25" hidden="1">
      <c r="A175" s="1807"/>
      <c r="B175" s="1161"/>
      <c r="C175" s="413"/>
      <c r="D175" s="2581"/>
      <c r="E175" s="650" t="s">
        <v>22</v>
      </c>
      <c r="F175" s="1169" t="s">
        <v>22</v>
      </c>
      <c r="G175" s="1169" t="s">
        <v>870</v>
      </c>
      <c r="H175" s="652" t="s">
        <v>22</v>
      </c>
      <c r="I175" s="652"/>
      <c r="J175" s="652"/>
      <c r="K175" s="652"/>
      <c r="L175" s="652"/>
      <c r="M175" s="652"/>
      <c r="N175" s="652"/>
      <c r="O175" s="652"/>
      <c r="P175" s="652"/>
      <c r="Q175" s="652"/>
      <c r="R175" s="653"/>
      <c r="S175" s="654"/>
      <c r="T175" s="719"/>
      <c r="U175" s="2375"/>
      <c r="V175" s="2375"/>
      <c r="W175" s="1161"/>
      <c r="X175" s="1161"/>
      <c r="Y175" s="1161"/>
      <c r="Z175" s="1161"/>
      <c r="AA175" s="1637"/>
      <c r="AB175" s="1161"/>
      <c r="AC175" s="1797"/>
      <c r="AD175" s="630"/>
      <c r="AE175" s="1161"/>
      <c r="AF175" s="1161"/>
      <c r="AG175" s="1637"/>
      <c r="AH175" s="1637"/>
      <c r="AI175" s="1637"/>
      <c r="AJ175" s="1637"/>
      <c r="AK175" s="1637"/>
      <c r="AL175" s="1637"/>
      <c r="AM175" s="1637"/>
      <c r="AN175" s="1637"/>
      <c r="AO175" s="1637"/>
      <c r="AP175" s="1637"/>
      <c r="AQ175" s="1637"/>
      <c r="AR175" s="1637"/>
      <c r="AS175" s="1637"/>
      <c r="AT175" s="1637"/>
      <c r="AU175" s="1637"/>
      <c r="AV175" s="1637"/>
      <c r="AW175" s="1637"/>
      <c r="AX175" s="1637"/>
      <c r="AY175" s="1637"/>
      <c r="AZ175" s="1637"/>
      <c r="BA175" s="1637"/>
      <c r="BB175" s="1637"/>
      <c r="BC175" s="1637"/>
      <c r="BD175" s="1637"/>
      <c r="BE175" s="1637"/>
      <c r="BF175" s="1637"/>
      <c r="BG175" s="1637"/>
      <c r="BH175" s="1637"/>
      <c r="BI175" s="1637"/>
      <c r="BJ175" s="1637"/>
      <c r="BK175" s="1637"/>
      <c r="BL175" s="1637"/>
      <c r="BM175" s="1637"/>
      <c r="BN175" s="1637"/>
      <c r="BO175" s="1637"/>
      <c r="BP175" s="1637"/>
      <c r="BQ175" s="1637"/>
      <c r="BR175" s="1637"/>
      <c r="BS175" s="1637"/>
      <c r="BT175" s="1637"/>
      <c r="BU175" s="1637"/>
      <c r="BV175" s="1161"/>
      <c r="BW175" s="1161"/>
      <c r="BX175" s="1161"/>
      <c r="BY175" s="1161"/>
      <c r="BZ175" s="1161"/>
      <c r="CA175" s="1161"/>
      <c r="CB175" s="1161"/>
      <c r="CC175" s="1161"/>
      <c r="CD175" s="1161"/>
      <c r="CE175" s="1161"/>
      <c r="CF175" s="1851"/>
    </row>
    <row customHeight="1" ht="15" hidden="1">
      <c r="A176" s="624" t="s">
        <v>354</v>
      </c>
      <c r="B176" s="625"/>
      <c r="C176" s="625" t="s">
        <v>22</v>
      </c>
      <c r="D176" s="2579" t="s">
        <v>886</v>
      </c>
      <c r="E176" s="2378" t="s">
        <v>324</v>
      </c>
      <c r="F176" s="2379"/>
      <c r="G176" s="2380"/>
      <c r="H176" s="2384" t="str">
        <f>IF(A176="","",INDEX(DIFFERENTIATION_UNMERGE_VD,MATCH(A176,DIFFERENTIATION_ID_DIFF,0)))</f>
        <v>Водоотведение; Транспортировка; Подключение (технологическое присоединение) к централизованной системе водоотведения</v>
      </c>
      <c r="I176" s="2384"/>
      <c r="J176" s="2384"/>
      <c r="K176" s="2384"/>
      <c r="L176" s="2384"/>
      <c r="M176" s="2384"/>
      <c r="N176" s="2384"/>
      <c r="O176" s="2384"/>
      <c r="P176" s="2384"/>
      <c r="Q176" s="2384"/>
      <c r="R176" s="2384"/>
      <c r="S176" s="720"/>
      <c r="T176" s="717"/>
      <c r="U176" s="626"/>
      <c r="V176" s="626"/>
      <c r="W176" s="627"/>
      <c r="X176" s="627"/>
      <c r="Y176" s="627"/>
      <c r="Z176" s="627"/>
      <c r="AA176" s="628"/>
      <c r="AB176" s="629"/>
      <c r="AC176" s="2376"/>
      <c r="AD176" s="630"/>
      <c r="AE176" s="631" t="s">
        <v>22</v>
      </c>
      <c r="AF176" s="631"/>
      <c r="AG176" s="632" t="s">
        <v>864</v>
      </c>
      <c r="AH176" s="633">
        <v>3</v>
      </c>
      <c r="AI176" s="626"/>
      <c r="AJ176" s="626"/>
      <c r="AK176" s="626"/>
      <c r="AL176" s="626"/>
      <c r="AM176" s="626"/>
      <c r="AN176" s="626"/>
      <c r="AO176" s="626"/>
      <c r="AP176" s="626"/>
      <c r="AQ176" s="626"/>
      <c r="AR176" s="626"/>
      <c r="AS176" s="626"/>
      <c r="AT176" s="626"/>
      <c r="AU176" s="626"/>
      <c r="AV176" s="626"/>
      <c r="AW176" s="626"/>
      <c r="AX176" s="626"/>
      <c r="AY176" s="626"/>
      <c r="AZ176" s="626"/>
      <c r="BA176" s="626"/>
      <c r="BB176" s="626"/>
      <c r="BC176" s="626"/>
      <c r="BD176" s="626"/>
      <c r="BE176" s="626"/>
      <c r="BF176" s="626"/>
      <c r="BG176" s="626"/>
      <c r="BH176" s="626"/>
      <c r="BI176" s="626"/>
      <c r="BJ176" s="626"/>
      <c r="BK176" s="626"/>
      <c r="BL176" s="626"/>
      <c r="BM176" s="626"/>
      <c r="BN176" s="626"/>
      <c r="BO176" s="626"/>
      <c r="BP176" s="626"/>
      <c r="BQ176" s="626"/>
      <c r="BR176" s="626"/>
      <c r="BS176" s="626"/>
      <c r="BT176" s="626"/>
      <c r="BU176" s="626"/>
      <c r="BV176" s="627"/>
      <c r="BW176" s="627"/>
      <c r="BX176" s="627"/>
      <c r="BY176" s="627"/>
      <c r="BZ176" s="627"/>
      <c r="CA176" s="627"/>
      <c r="CB176" s="627"/>
      <c r="CC176" s="627"/>
      <c r="CD176" s="627"/>
      <c r="CE176" s="627"/>
      <c r="CF176" s="1851"/>
    </row>
    <row customHeight="1" ht="15" hidden="1">
      <c r="A177" s="624"/>
      <c r="B177" s="625"/>
      <c r="C177" s="625"/>
      <c r="D177" s="2580"/>
      <c r="E177" s="2378" t="s">
        <v>819</v>
      </c>
      <c r="F177" s="2379"/>
      <c r="G177" s="2380"/>
      <c r="H177" s="2384" t="str">
        <f>IF(A176="","",INDEX(DIFFERENTIATION_UNMERGE_AREA,MATCH(A176,DIFFERENTIATION_ID_DIFF,0)))</f>
        <v>Валуйский муниципальный округ</v>
      </c>
      <c r="I177" s="2384"/>
      <c r="J177" s="2384"/>
      <c r="K177" s="2384"/>
      <c r="L177" s="2384"/>
      <c r="M177" s="2384"/>
      <c r="N177" s="2384"/>
      <c r="O177" s="2384"/>
      <c r="P177" s="2384"/>
      <c r="Q177" s="2384"/>
      <c r="R177" s="2384"/>
      <c r="S177" s="720"/>
      <c r="T177" s="717"/>
      <c r="U177" s="626"/>
      <c r="V177" s="626"/>
      <c r="W177" s="627"/>
      <c r="X177" s="627"/>
      <c r="Y177" s="627"/>
      <c r="Z177" s="627"/>
      <c r="AA177" s="628"/>
      <c r="AB177" s="629"/>
      <c r="AC177" s="2376"/>
      <c r="AD177" s="630"/>
      <c r="AE177" s="631"/>
      <c r="AF177" s="631"/>
      <c r="AG177" s="632"/>
      <c r="AH177" s="633"/>
      <c r="AI177" s="626"/>
      <c r="AJ177" s="626"/>
      <c r="AK177" s="626"/>
      <c r="AL177" s="626"/>
      <c r="AM177" s="626"/>
      <c r="AN177" s="626"/>
      <c r="AO177" s="626"/>
      <c r="AP177" s="626"/>
      <c r="AQ177" s="626"/>
      <c r="AR177" s="626"/>
      <c r="AS177" s="626"/>
      <c r="AT177" s="626"/>
      <c r="AU177" s="626"/>
      <c r="AV177" s="626"/>
      <c r="AW177" s="626"/>
      <c r="AX177" s="626"/>
      <c r="AY177" s="626"/>
      <c r="AZ177" s="626"/>
      <c r="BA177" s="626"/>
      <c r="BB177" s="626"/>
      <c r="BC177" s="626"/>
      <c r="BD177" s="626"/>
      <c r="BE177" s="626"/>
      <c r="BF177" s="626"/>
      <c r="BG177" s="626"/>
      <c r="BH177" s="626"/>
      <c r="BI177" s="626"/>
      <c r="BJ177" s="626"/>
      <c r="BK177" s="626"/>
      <c r="BL177" s="626"/>
      <c r="BM177" s="626"/>
      <c r="BN177" s="626"/>
      <c r="BO177" s="626"/>
      <c r="BP177" s="626"/>
      <c r="BQ177" s="626"/>
      <c r="BR177" s="626"/>
      <c r="BS177" s="626"/>
      <c r="BT177" s="626"/>
      <c r="BU177" s="626"/>
      <c r="BV177" s="627"/>
      <c r="BW177" s="627"/>
      <c r="BX177" s="627"/>
      <c r="BY177" s="627"/>
      <c r="BZ177" s="627"/>
      <c r="CA177" s="627"/>
      <c r="CB177" s="627"/>
      <c r="CC177" s="627"/>
      <c r="CD177" s="627"/>
      <c r="CE177" s="627"/>
      <c r="CF177" s="1851"/>
    </row>
    <row customHeight="1" ht="15" hidden="1">
      <c r="A178" s="624"/>
      <c r="B178" s="625"/>
      <c r="C178" s="625"/>
      <c r="D178" s="2580"/>
      <c r="E178" s="2378" t="s">
        <v>820</v>
      </c>
      <c r="F178" s="2379"/>
      <c r="G178" s="2380"/>
      <c r="H178" s="2384" t="str">
        <f>IF(A176="","",INDEX(DIFFERENTIATION_UNMERGE_SYSTEM,MATCH(A176,DIFFERENTIATION_ID_DIFF,0)))</f>
        <v>без дифференциации</v>
      </c>
      <c r="I178" s="2384"/>
      <c r="J178" s="2384"/>
      <c r="K178" s="2384"/>
      <c r="L178" s="2384"/>
      <c r="M178" s="2384"/>
      <c r="N178" s="2384"/>
      <c r="O178" s="2384"/>
      <c r="P178" s="2384"/>
      <c r="Q178" s="2384"/>
      <c r="R178" s="2384"/>
      <c r="S178" s="720"/>
      <c r="T178" s="717"/>
      <c r="U178" s="626"/>
      <c r="V178" s="626"/>
      <c r="W178" s="627"/>
      <c r="X178" s="627"/>
      <c r="Y178" s="627"/>
      <c r="Z178" s="627"/>
      <c r="AA178" s="628"/>
      <c r="AB178" s="629"/>
      <c r="AC178" s="2376"/>
      <c r="AD178" s="630"/>
      <c r="AE178" s="631"/>
      <c r="AF178" s="631"/>
      <c r="AG178" s="632"/>
      <c r="AH178" s="633"/>
      <c r="AI178" s="626"/>
      <c r="AJ178" s="626"/>
      <c r="AK178" s="626"/>
      <c r="AL178" s="626"/>
      <c r="AM178" s="626"/>
      <c r="AN178" s="626"/>
      <c r="AO178" s="626"/>
      <c r="AP178" s="626"/>
      <c r="AQ178" s="626"/>
      <c r="AR178" s="626"/>
      <c r="AS178" s="626"/>
      <c r="AT178" s="626"/>
      <c r="AU178" s="626"/>
      <c r="AV178" s="626"/>
      <c r="AW178" s="626"/>
      <c r="AX178" s="626"/>
      <c r="AY178" s="626"/>
      <c r="AZ178" s="626"/>
      <c r="BA178" s="626"/>
      <c r="BB178" s="626"/>
      <c r="BC178" s="626"/>
      <c r="BD178" s="626"/>
      <c r="BE178" s="626"/>
      <c r="BF178" s="626"/>
      <c r="BG178" s="626"/>
      <c r="BH178" s="626"/>
      <c r="BI178" s="626"/>
      <c r="BJ178" s="626"/>
      <c r="BK178" s="626"/>
      <c r="BL178" s="626"/>
      <c r="BM178" s="626"/>
      <c r="BN178" s="626"/>
      <c r="BO178" s="626"/>
      <c r="BP178" s="626"/>
      <c r="BQ178" s="626"/>
      <c r="BR178" s="626"/>
      <c r="BS178" s="626"/>
      <c r="BT178" s="626"/>
      <c r="BU178" s="626"/>
      <c r="BV178" s="627"/>
      <c r="BW178" s="627"/>
      <c r="BX178" s="627"/>
      <c r="BY178" s="627"/>
      <c r="BZ178" s="627"/>
      <c r="CA178" s="627"/>
      <c r="CB178" s="627"/>
      <c r="CC178" s="627"/>
      <c r="CD178" s="627"/>
      <c r="CE178" s="627"/>
      <c r="CF178" s="1851"/>
    </row>
    <row customHeight="1" ht="24.75" hidden="1">
      <c r="A179" s="1807"/>
      <c r="B179" s="1161"/>
      <c r="C179" s="413"/>
      <c r="D179" s="2580"/>
      <c r="E179" s="2377" t="s">
        <v>865</v>
      </c>
      <c r="F179" s="2377"/>
      <c r="G179" s="2377"/>
      <c r="H179" s="2377"/>
      <c r="I179" s="2377"/>
      <c r="J179" s="2377"/>
      <c r="K179" s="2377"/>
      <c r="L179" s="2377"/>
      <c r="M179" s="2377"/>
      <c r="N179" s="2377"/>
      <c r="O179" s="2377"/>
      <c r="P179" s="2377"/>
      <c r="Q179" s="559">
        <f>SUMIF(T180:T181,"i",Q180:Q181)</f>
        <v>0</v>
      </c>
      <c r="R179" s="1018"/>
      <c r="S179" s="1799" t="s">
        <v>866</v>
      </c>
      <c r="T179" s="718" t="s">
        <v>867</v>
      </c>
      <c r="U179" s="2375">
        <v>1</v>
      </c>
      <c r="V179" s="2375" t="s">
        <v>830</v>
      </c>
      <c r="W179" s="1161"/>
      <c r="X179" s="1161"/>
      <c r="Y179" s="1161"/>
      <c r="Z179" s="1161"/>
      <c r="AA179" s="1637"/>
      <c r="AB179" s="1161"/>
      <c r="AC179" s="2376"/>
      <c r="AD179" s="630"/>
      <c r="AE179" s="1161"/>
      <c r="AF179" s="1161"/>
      <c r="AG179" s="1637"/>
      <c r="AH179" s="1637"/>
      <c r="AI179" s="1637"/>
      <c r="AJ179" s="1637"/>
      <c r="AK179" s="1637"/>
      <c r="AL179" s="1637"/>
      <c r="AM179" s="1637"/>
      <c r="AN179" s="1637"/>
      <c r="AO179" s="1637"/>
      <c r="AP179" s="1637"/>
      <c r="AQ179" s="1637"/>
      <c r="AR179" s="1637"/>
      <c r="AS179" s="1637"/>
      <c r="AT179" s="1637"/>
      <c r="AU179" s="1637"/>
      <c r="AV179" s="1637"/>
      <c r="AW179" s="1637"/>
      <c r="AX179" s="1637"/>
      <c r="AY179" s="1637"/>
      <c r="AZ179" s="1637"/>
      <c r="BA179" s="1637"/>
      <c r="BB179" s="1637"/>
      <c r="BC179" s="1637"/>
      <c r="BD179" s="1637"/>
      <c r="BE179" s="1637"/>
      <c r="BF179" s="1637"/>
      <c r="BG179" s="1637"/>
      <c r="BH179" s="1637"/>
      <c r="BI179" s="1637"/>
      <c r="BJ179" s="1637"/>
      <c r="BK179" s="1637"/>
      <c r="BL179" s="1637"/>
      <c r="BM179" s="1637"/>
      <c r="BN179" s="1637"/>
      <c r="BO179" s="1637"/>
      <c r="BP179" s="1637"/>
      <c r="BQ179" s="1637"/>
      <c r="BR179" s="1637"/>
      <c r="BS179" s="1637"/>
      <c r="BT179" s="1637"/>
      <c r="BU179" s="1637"/>
      <c r="BV179" s="1161"/>
      <c r="BW179" s="1161"/>
      <c r="BX179" s="1161"/>
      <c r="BY179" s="1161"/>
      <c r="BZ179" s="1161"/>
      <c r="CA179" s="1161"/>
      <c r="CB179" s="1161"/>
      <c r="CC179" s="1161"/>
      <c r="CD179" s="1161"/>
      <c r="CE179" s="1161"/>
      <c r="CF179" s="1851"/>
    </row>
    <row customHeight="1" ht="11.25" hidden="1">
      <c r="A180" s="1794"/>
      <c r="B180" s="1637"/>
      <c r="C180" s="1637"/>
      <c r="D180" s="2580"/>
      <c r="E180" s="636"/>
      <c r="F180" s="636">
        <v>0</v>
      </c>
      <c r="G180" s="636"/>
      <c r="H180" s="636"/>
      <c r="I180" s="636"/>
      <c r="J180" s="636"/>
      <c r="K180" s="636"/>
      <c r="L180" s="636"/>
      <c r="M180" s="636"/>
      <c r="N180" s="636"/>
      <c r="O180" s="636"/>
      <c r="P180" s="636"/>
      <c r="Q180" s="636"/>
      <c r="R180" s="636"/>
      <c r="S180" s="637"/>
      <c r="T180" s="719"/>
      <c r="U180" s="2375"/>
      <c r="V180" s="2375"/>
      <c r="W180" s="1637"/>
      <c r="X180" s="1637"/>
      <c r="Y180" s="1637"/>
      <c r="Z180" s="1637"/>
      <c r="AA180" s="1637"/>
      <c r="AB180" s="1161"/>
      <c r="AC180" s="2376"/>
      <c r="AD180" s="630"/>
      <c r="AE180" s="1161"/>
      <c r="AF180" s="1161"/>
      <c r="AG180" s="1637"/>
      <c r="AH180" s="1637"/>
      <c r="AI180" s="1637"/>
      <c r="AJ180" s="1637"/>
      <c r="AK180" s="1637"/>
      <c r="AL180" s="1637"/>
      <c r="AM180" s="1637"/>
      <c r="AN180" s="1637"/>
      <c r="AO180" s="1637"/>
      <c r="AP180" s="1637"/>
      <c r="AQ180" s="1637"/>
      <c r="AR180" s="1637"/>
      <c r="AS180" s="1637"/>
      <c r="AT180" s="1637"/>
      <c r="AU180" s="1637"/>
      <c r="AV180" s="1637"/>
      <c r="AW180" s="1637"/>
      <c r="AX180" s="1637"/>
      <c r="AY180" s="1637"/>
      <c r="AZ180" s="1637"/>
      <c r="BA180" s="1637"/>
      <c r="BB180" s="1637"/>
      <c r="BC180" s="1637"/>
      <c r="BD180" s="1637"/>
      <c r="BE180" s="1637"/>
      <c r="BF180" s="1637"/>
      <c r="BG180" s="1637"/>
      <c r="BH180" s="1637"/>
      <c r="BI180" s="1637"/>
      <c r="BJ180" s="1637"/>
      <c r="BK180" s="1637"/>
      <c r="BL180" s="1637"/>
      <c r="BM180" s="1637"/>
      <c r="BN180" s="1637"/>
      <c r="BO180" s="1637"/>
      <c r="BP180" s="1637"/>
      <c r="BQ180" s="1637"/>
      <c r="BR180" s="1637"/>
      <c r="BS180" s="1637"/>
      <c r="BT180" s="1637"/>
      <c r="BU180" s="1637"/>
      <c r="BV180" s="1637"/>
      <c r="BW180" s="1637"/>
      <c r="BX180" s="1637"/>
      <c r="BY180" s="1637"/>
      <c r="BZ180" s="1637"/>
      <c r="CA180" s="1637"/>
      <c r="CB180" s="1637"/>
      <c r="CC180" s="1637"/>
      <c r="CD180" s="1637"/>
      <c r="CE180" s="1637"/>
      <c r="CF180" s="1851"/>
    </row>
    <row customHeight="1" ht="11.25" hidden="1">
      <c r="A181" s="1807"/>
      <c r="B181" s="1161"/>
      <c r="C181" s="413"/>
      <c r="D181" s="2580"/>
      <c r="E181" s="650" t="s">
        <v>22</v>
      </c>
      <c r="F181" s="1169" t="s">
        <v>22</v>
      </c>
      <c r="G181" s="1169" t="s">
        <v>870</v>
      </c>
      <c r="H181" s="652" t="s">
        <v>22</v>
      </c>
      <c r="I181" s="652"/>
      <c r="J181" s="652"/>
      <c r="K181" s="652"/>
      <c r="L181" s="652"/>
      <c r="M181" s="652"/>
      <c r="N181" s="652"/>
      <c r="O181" s="652"/>
      <c r="P181" s="652"/>
      <c r="Q181" s="652"/>
      <c r="R181" s="653"/>
      <c r="S181" s="654"/>
      <c r="T181" s="719"/>
      <c r="U181" s="2375"/>
      <c r="V181" s="2375"/>
      <c r="W181" s="1161"/>
      <c r="X181" s="1161"/>
      <c r="Y181" s="1161"/>
      <c r="Z181" s="1161"/>
      <c r="AA181" s="1637"/>
      <c r="AB181" s="1161"/>
      <c r="AC181" s="2376"/>
      <c r="AD181" s="630"/>
      <c r="AE181" s="1161"/>
      <c r="AF181" s="1161"/>
      <c r="AG181" s="1637"/>
      <c r="AH181" s="1637"/>
      <c r="AI181" s="1637"/>
      <c r="AJ181" s="1637"/>
      <c r="AK181" s="1637"/>
      <c r="AL181" s="1637"/>
      <c r="AM181" s="1637"/>
      <c r="AN181" s="1637"/>
      <c r="AO181" s="1637"/>
      <c r="AP181" s="1637"/>
      <c r="AQ181" s="1637"/>
      <c r="AR181" s="1637"/>
      <c r="AS181" s="1637"/>
      <c r="AT181" s="1637"/>
      <c r="AU181" s="1637"/>
      <c r="AV181" s="1637"/>
      <c r="AW181" s="1637"/>
      <c r="AX181" s="1637"/>
      <c r="AY181" s="1637"/>
      <c r="AZ181" s="1637"/>
      <c r="BA181" s="1637"/>
      <c r="BB181" s="1637"/>
      <c r="BC181" s="1637"/>
      <c r="BD181" s="1637"/>
      <c r="BE181" s="1637"/>
      <c r="BF181" s="1637"/>
      <c r="BG181" s="1637"/>
      <c r="BH181" s="1637"/>
      <c r="BI181" s="1637"/>
      <c r="BJ181" s="1637"/>
      <c r="BK181" s="1637"/>
      <c r="BL181" s="1637"/>
      <c r="BM181" s="1637"/>
      <c r="BN181" s="1637"/>
      <c r="BO181" s="1637"/>
      <c r="BP181" s="1637"/>
      <c r="BQ181" s="1637"/>
      <c r="BR181" s="1637"/>
      <c r="BS181" s="1637"/>
      <c r="BT181" s="1637"/>
      <c r="BU181" s="1637"/>
      <c r="BV181" s="1161"/>
      <c r="BW181" s="1161"/>
      <c r="BX181" s="1161"/>
      <c r="BY181" s="1161"/>
      <c r="BZ181" s="1161"/>
      <c r="CA181" s="1161"/>
      <c r="CB181" s="1161"/>
      <c r="CC181" s="1161"/>
      <c r="CD181" s="1161"/>
      <c r="CE181" s="1161"/>
      <c r="CF181" s="1851"/>
    </row>
    <row customHeight="1" ht="24.75" hidden="1">
      <c r="A182" s="1807"/>
      <c r="B182" s="1161"/>
      <c r="C182" s="413"/>
      <c r="D182" s="2580"/>
      <c r="E182" s="2377" t="s">
        <v>868</v>
      </c>
      <c r="F182" s="2377"/>
      <c r="G182" s="2377"/>
      <c r="H182" s="2377"/>
      <c r="I182" s="2377"/>
      <c r="J182" s="2377"/>
      <c r="K182" s="2377"/>
      <c r="L182" s="2377"/>
      <c r="M182" s="2377"/>
      <c r="N182" s="2377"/>
      <c r="O182" s="2377"/>
      <c r="P182" s="2377"/>
      <c r="Q182" s="559">
        <f>SUMIF(T183:T184,"i",Q183:Q184)</f>
        <v>0</v>
      </c>
      <c r="R182" s="1018"/>
      <c r="S182" s="1799" t="s">
        <v>869</v>
      </c>
      <c r="T182" s="718" t="s">
        <v>867</v>
      </c>
      <c r="U182" s="2375">
        <v>1</v>
      </c>
      <c r="V182" s="2375" t="s">
        <v>830</v>
      </c>
      <c r="W182" s="1161"/>
      <c r="X182" s="1161"/>
      <c r="Y182" s="1161"/>
      <c r="Z182" s="1161"/>
      <c r="AA182" s="1637"/>
      <c r="AB182" s="1161"/>
      <c r="AC182" s="1797"/>
      <c r="AD182" s="630"/>
      <c r="AE182" s="1161"/>
      <c r="AF182" s="1161"/>
      <c r="AG182" s="1637"/>
      <c r="AH182" s="1637"/>
      <c r="AI182" s="1637"/>
      <c r="AJ182" s="1637"/>
      <c r="AK182" s="1637"/>
      <c r="AL182" s="1637"/>
      <c r="AM182" s="1637"/>
      <c r="AN182" s="1637"/>
      <c r="AO182" s="1637"/>
      <c r="AP182" s="1637"/>
      <c r="AQ182" s="1637"/>
      <c r="AR182" s="1637"/>
      <c r="AS182" s="1637"/>
      <c r="AT182" s="1637"/>
      <c r="AU182" s="1637"/>
      <c r="AV182" s="1637"/>
      <c r="AW182" s="1637"/>
      <c r="AX182" s="1637"/>
      <c r="AY182" s="1637"/>
      <c r="AZ182" s="1637"/>
      <c r="BA182" s="1637"/>
      <c r="BB182" s="1637"/>
      <c r="BC182" s="1637"/>
      <c r="BD182" s="1637"/>
      <c r="BE182" s="1637"/>
      <c r="BF182" s="1637"/>
      <c r="BG182" s="1637"/>
      <c r="BH182" s="1637"/>
      <c r="BI182" s="1637"/>
      <c r="BJ182" s="1637"/>
      <c r="BK182" s="1637"/>
      <c r="BL182" s="1637"/>
      <c r="BM182" s="1637"/>
      <c r="BN182" s="1637"/>
      <c r="BO182" s="1637"/>
      <c r="BP182" s="1637"/>
      <c r="BQ182" s="1637"/>
      <c r="BR182" s="1637"/>
      <c r="BS182" s="1637"/>
      <c r="BT182" s="1637"/>
      <c r="BU182" s="1637"/>
      <c r="BV182" s="1161"/>
      <c r="BW182" s="1161"/>
      <c r="BX182" s="1161"/>
      <c r="BY182" s="1161"/>
      <c r="BZ182" s="1161"/>
      <c r="CA182" s="1161"/>
      <c r="CB182" s="1161"/>
      <c r="CC182" s="1161"/>
      <c r="CD182" s="1161"/>
      <c r="CE182" s="1161"/>
      <c r="CF182" s="1851"/>
    </row>
    <row customHeight="1" ht="11.25" hidden="1">
      <c r="A183" s="1794"/>
      <c r="B183" s="1637"/>
      <c r="C183" s="1637"/>
      <c r="D183" s="2580"/>
      <c r="E183" s="636"/>
      <c r="F183" s="636">
        <v>0</v>
      </c>
      <c r="G183" s="636"/>
      <c r="H183" s="636"/>
      <c r="I183" s="636"/>
      <c r="J183" s="636"/>
      <c r="K183" s="636"/>
      <c r="L183" s="636"/>
      <c r="M183" s="636"/>
      <c r="N183" s="636"/>
      <c r="O183" s="636"/>
      <c r="P183" s="636"/>
      <c r="Q183" s="636"/>
      <c r="R183" s="636"/>
      <c r="S183" s="637"/>
      <c r="T183" s="719"/>
      <c r="U183" s="2375"/>
      <c r="V183" s="2375"/>
      <c r="W183" s="1637"/>
      <c r="X183" s="1637"/>
      <c r="Y183" s="1637"/>
      <c r="Z183" s="1637"/>
      <c r="AA183" s="1637"/>
      <c r="AB183" s="1161"/>
      <c r="AC183" s="1797"/>
      <c r="AD183" s="630"/>
      <c r="AE183" s="1161"/>
      <c r="AF183" s="1161"/>
      <c r="AG183" s="1637"/>
      <c r="AH183" s="1637"/>
      <c r="AI183" s="1637"/>
      <c r="AJ183" s="1637"/>
      <c r="AK183" s="1637"/>
      <c r="AL183" s="1637"/>
      <c r="AM183" s="1637"/>
      <c r="AN183" s="1637"/>
      <c r="AO183" s="1637"/>
      <c r="AP183" s="1637"/>
      <c r="AQ183" s="1637"/>
      <c r="AR183" s="1637"/>
      <c r="AS183" s="1637"/>
      <c r="AT183" s="1637"/>
      <c r="AU183" s="1637"/>
      <c r="AV183" s="1637"/>
      <c r="AW183" s="1637"/>
      <c r="AX183" s="1637"/>
      <c r="AY183" s="1637"/>
      <c r="AZ183" s="1637"/>
      <c r="BA183" s="1637"/>
      <c r="BB183" s="1637"/>
      <c r="BC183" s="1637"/>
      <c r="BD183" s="1637"/>
      <c r="BE183" s="1637"/>
      <c r="BF183" s="1637"/>
      <c r="BG183" s="1637"/>
      <c r="BH183" s="1637"/>
      <c r="BI183" s="1637"/>
      <c r="BJ183" s="1637"/>
      <c r="BK183" s="1637"/>
      <c r="BL183" s="1637"/>
      <c r="BM183" s="1637"/>
      <c r="BN183" s="1637"/>
      <c r="BO183" s="1637"/>
      <c r="BP183" s="1637"/>
      <c r="BQ183" s="1637"/>
      <c r="BR183" s="1637"/>
      <c r="BS183" s="1637"/>
      <c r="BT183" s="1637"/>
      <c r="BU183" s="1637"/>
      <c r="BV183" s="1637"/>
      <c r="BW183" s="1637"/>
      <c r="BX183" s="1637"/>
      <c r="BY183" s="1637"/>
      <c r="BZ183" s="1637"/>
      <c r="CA183" s="1637"/>
      <c r="CB183" s="1637"/>
      <c r="CC183" s="1637"/>
      <c r="CD183" s="1637"/>
      <c r="CE183" s="1637"/>
      <c r="CF183" s="1851"/>
    </row>
    <row customHeight="1" ht="11.25" hidden="1">
      <c r="A184" s="1807"/>
      <c r="B184" s="1161"/>
      <c r="C184" s="413"/>
      <c r="D184" s="2581"/>
      <c r="E184" s="650" t="s">
        <v>22</v>
      </c>
      <c r="F184" s="1169" t="s">
        <v>22</v>
      </c>
      <c r="G184" s="1169" t="s">
        <v>870</v>
      </c>
      <c r="H184" s="652" t="s">
        <v>22</v>
      </c>
      <c r="I184" s="652"/>
      <c r="J184" s="652"/>
      <c r="K184" s="652"/>
      <c r="L184" s="652"/>
      <c r="M184" s="652"/>
      <c r="N184" s="652"/>
      <c r="O184" s="652"/>
      <c r="P184" s="652"/>
      <c r="Q184" s="652"/>
      <c r="R184" s="653"/>
      <c r="S184" s="654"/>
      <c r="T184" s="719"/>
      <c r="U184" s="2375"/>
      <c r="V184" s="2375"/>
      <c r="W184" s="1161"/>
      <c r="X184" s="1161"/>
      <c r="Y184" s="1161"/>
      <c r="Z184" s="1161"/>
      <c r="AA184" s="1637"/>
      <c r="AB184" s="1161"/>
      <c r="AC184" s="1797"/>
      <c r="AD184" s="630"/>
      <c r="AE184" s="1161"/>
      <c r="AF184" s="1161"/>
      <c r="AG184" s="1637"/>
      <c r="AH184" s="1637"/>
      <c r="AI184" s="1637"/>
      <c r="AJ184" s="1637"/>
      <c r="AK184" s="1637"/>
      <c r="AL184" s="1637"/>
      <c r="AM184" s="1637"/>
      <c r="AN184" s="1637"/>
      <c r="AO184" s="1637"/>
      <c r="AP184" s="1637"/>
      <c r="AQ184" s="1637"/>
      <c r="AR184" s="1637"/>
      <c r="AS184" s="1637"/>
      <c r="AT184" s="1637"/>
      <c r="AU184" s="1637"/>
      <c r="AV184" s="1637"/>
      <c r="AW184" s="1637"/>
      <c r="AX184" s="1637"/>
      <c r="AY184" s="1637"/>
      <c r="AZ184" s="1637"/>
      <c r="BA184" s="1637"/>
      <c r="BB184" s="1637"/>
      <c r="BC184" s="1637"/>
      <c r="BD184" s="1637"/>
      <c r="BE184" s="1637"/>
      <c r="BF184" s="1637"/>
      <c r="BG184" s="1637"/>
      <c r="BH184" s="1637"/>
      <c r="BI184" s="1637"/>
      <c r="BJ184" s="1637"/>
      <c r="BK184" s="1637"/>
      <c r="BL184" s="1637"/>
      <c r="BM184" s="1637"/>
      <c r="BN184" s="1637"/>
      <c r="BO184" s="1637"/>
      <c r="BP184" s="1637"/>
      <c r="BQ184" s="1637"/>
      <c r="BR184" s="1637"/>
      <c r="BS184" s="1637"/>
      <c r="BT184" s="1637"/>
      <c r="BU184" s="1637"/>
      <c r="BV184" s="1161"/>
      <c r="BW184" s="1161"/>
      <c r="BX184" s="1161"/>
      <c r="BY184" s="1161"/>
      <c r="BZ184" s="1161"/>
      <c r="CA184" s="1161"/>
      <c r="CB184" s="1161"/>
      <c r="CC184" s="1161"/>
      <c r="CD184" s="1161"/>
      <c r="CE184" s="1161"/>
      <c r="CF184" s="1851"/>
    </row>
    <row customHeight="1" ht="15" hidden="1">
      <c r="A185" s="624" t="s">
        <v>355</v>
      </c>
      <c r="B185" s="625"/>
      <c r="C185" s="625" t="s">
        <v>22</v>
      </c>
      <c r="D185" s="2579" t="s">
        <v>887</v>
      </c>
      <c r="E185" s="2378" t="s">
        <v>324</v>
      </c>
      <c r="F185" s="2379"/>
      <c r="G185" s="2380"/>
      <c r="H185" s="2384" t="str">
        <f>IF(A185="","",INDEX(DIFFERENTIATION_UNMERGE_VD,MATCH(A185,DIFFERENTIATION_ID_DIFF,0)))</f>
        <v>Водоотведение; Транспортировка; Подключение (технологическое присоединение) к централизованной системе водоотведения</v>
      </c>
      <c r="I185" s="2384"/>
      <c r="J185" s="2384"/>
      <c r="K185" s="2384"/>
      <c r="L185" s="2384"/>
      <c r="M185" s="2384"/>
      <c r="N185" s="2384"/>
      <c r="O185" s="2384"/>
      <c r="P185" s="2384"/>
      <c r="Q185" s="2384"/>
      <c r="R185" s="2384"/>
      <c r="S185" s="720"/>
      <c r="T185" s="717"/>
      <c r="U185" s="626"/>
      <c r="V185" s="626"/>
      <c r="W185" s="627"/>
      <c r="X185" s="627"/>
      <c r="Y185" s="627"/>
      <c r="Z185" s="627"/>
      <c r="AA185" s="628"/>
      <c r="AB185" s="629"/>
      <c r="AC185" s="2376"/>
      <c r="AD185" s="630"/>
      <c r="AE185" s="631" t="s">
        <v>22</v>
      </c>
      <c r="AF185" s="631"/>
      <c r="AG185" s="632" t="s">
        <v>864</v>
      </c>
      <c r="AH185" s="633">
        <v>3</v>
      </c>
      <c r="AI185" s="626"/>
      <c r="AJ185" s="626"/>
      <c r="AK185" s="626"/>
      <c r="AL185" s="626"/>
      <c r="AM185" s="626"/>
      <c r="AN185" s="626"/>
      <c r="AO185" s="626"/>
      <c r="AP185" s="626"/>
      <c r="AQ185" s="626"/>
      <c r="AR185" s="626"/>
      <c r="AS185" s="626"/>
      <c r="AT185" s="626"/>
      <c r="AU185" s="626"/>
      <c r="AV185" s="626"/>
      <c r="AW185" s="626"/>
      <c r="AX185" s="626"/>
      <c r="AY185" s="626"/>
      <c r="AZ185" s="626"/>
      <c r="BA185" s="626"/>
      <c r="BB185" s="626"/>
      <c r="BC185" s="626"/>
      <c r="BD185" s="626"/>
      <c r="BE185" s="626"/>
      <c r="BF185" s="626"/>
      <c r="BG185" s="626"/>
      <c r="BH185" s="626"/>
      <c r="BI185" s="626"/>
      <c r="BJ185" s="626"/>
      <c r="BK185" s="626"/>
      <c r="BL185" s="626"/>
      <c r="BM185" s="626"/>
      <c r="BN185" s="626"/>
      <c r="BO185" s="626"/>
      <c r="BP185" s="626"/>
      <c r="BQ185" s="626"/>
      <c r="BR185" s="626"/>
      <c r="BS185" s="626"/>
      <c r="BT185" s="626"/>
      <c r="BU185" s="626"/>
      <c r="BV185" s="627"/>
      <c r="BW185" s="627"/>
      <c r="BX185" s="627"/>
      <c r="BY185" s="627"/>
      <c r="BZ185" s="627"/>
      <c r="CA185" s="627"/>
      <c r="CB185" s="627"/>
      <c r="CC185" s="627"/>
      <c r="CD185" s="627"/>
      <c r="CE185" s="627"/>
      <c r="CF185" s="1851"/>
    </row>
    <row customHeight="1" ht="15" hidden="1">
      <c r="A186" s="624"/>
      <c r="B186" s="625"/>
      <c r="C186" s="625"/>
      <c r="D186" s="2580"/>
      <c r="E186" s="2378" t="s">
        <v>819</v>
      </c>
      <c r="F186" s="2379"/>
      <c r="G186" s="2380"/>
      <c r="H186" s="2384" t="str">
        <f>IF(A185="","",INDEX(DIFFERENTIATION_UNMERGE_AREA,MATCH(A185,DIFFERENTIATION_ID_DIFF,0)))</f>
        <v>поселок Вейделевка</v>
      </c>
      <c r="I186" s="2384"/>
      <c r="J186" s="2384"/>
      <c r="K186" s="2384"/>
      <c r="L186" s="2384"/>
      <c r="M186" s="2384"/>
      <c r="N186" s="2384"/>
      <c r="O186" s="2384"/>
      <c r="P186" s="2384"/>
      <c r="Q186" s="2384"/>
      <c r="R186" s="2384"/>
      <c r="S186" s="720"/>
      <c r="T186" s="717"/>
      <c r="U186" s="626"/>
      <c r="V186" s="626"/>
      <c r="W186" s="627"/>
      <c r="X186" s="627"/>
      <c r="Y186" s="627"/>
      <c r="Z186" s="627"/>
      <c r="AA186" s="628"/>
      <c r="AB186" s="629"/>
      <c r="AC186" s="2376"/>
      <c r="AD186" s="630"/>
      <c r="AE186" s="631"/>
      <c r="AF186" s="631"/>
      <c r="AG186" s="632"/>
      <c r="AH186" s="633"/>
      <c r="AI186" s="626"/>
      <c r="AJ186" s="626"/>
      <c r="AK186" s="626"/>
      <c r="AL186" s="626"/>
      <c r="AM186" s="626"/>
      <c r="AN186" s="626"/>
      <c r="AO186" s="626"/>
      <c r="AP186" s="626"/>
      <c r="AQ186" s="626"/>
      <c r="AR186" s="626"/>
      <c r="AS186" s="626"/>
      <c r="AT186" s="626"/>
      <c r="AU186" s="626"/>
      <c r="AV186" s="626"/>
      <c r="AW186" s="626"/>
      <c r="AX186" s="626"/>
      <c r="AY186" s="626"/>
      <c r="AZ186" s="626"/>
      <c r="BA186" s="626"/>
      <c r="BB186" s="626"/>
      <c r="BC186" s="626"/>
      <c r="BD186" s="626"/>
      <c r="BE186" s="626"/>
      <c r="BF186" s="626"/>
      <c r="BG186" s="626"/>
      <c r="BH186" s="626"/>
      <c r="BI186" s="626"/>
      <c r="BJ186" s="626"/>
      <c r="BK186" s="626"/>
      <c r="BL186" s="626"/>
      <c r="BM186" s="626"/>
      <c r="BN186" s="626"/>
      <c r="BO186" s="626"/>
      <c r="BP186" s="626"/>
      <c r="BQ186" s="626"/>
      <c r="BR186" s="626"/>
      <c r="BS186" s="626"/>
      <c r="BT186" s="626"/>
      <c r="BU186" s="626"/>
      <c r="BV186" s="627"/>
      <c r="BW186" s="627"/>
      <c r="BX186" s="627"/>
      <c r="BY186" s="627"/>
      <c r="BZ186" s="627"/>
      <c r="CA186" s="627"/>
      <c r="CB186" s="627"/>
      <c r="CC186" s="627"/>
      <c r="CD186" s="627"/>
      <c r="CE186" s="627"/>
      <c r="CF186" s="1851"/>
    </row>
    <row customHeight="1" ht="15" hidden="1">
      <c r="A187" s="624"/>
      <c r="B187" s="625"/>
      <c r="C187" s="625"/>
      <c r="D187" s="2580"/>
      <c r="E187" s="2378" t="s">
        <v>820</v>
      </c>
      <c r="F187" s="2379"/>
      <c r="G187" s="2380"/>
      <c r="H187" s="2384" t="str">
        <f>IF(A185="","",INDEX(DIFFERENTIATION_UNMERGE_SYSTEM,MATCH(A185,DIFFERENTIATION_ID_DIFF,0)))</f>
        <v>без дифференциации</v>
      </c>
      <c r="I187" s="2384"/>
      <c r="J187" s="2384"/>
      <c r="K187" s="2384"/>
      <c r="L187" s="2384"/>
      <c r="M187" s="2384"/>
      <c r="N187" s="2384"/>
      <c r="O187" s="2384"/>
      <c r="P187" s="2384"/>
      <c r="Q187" s="2384"/>
      <c r="R187" s="2384"/>
      <c r="S187" s="720"/>
      <c r="T187" s="717"/>
      <c r="U187" s="626"/>
      <c r="V187" s="626"/>
      <c r="W187" s="627"/>
      <c r="X187" s="627"/>
      <c r="Y187" s="627"/>
      <c r="Z187" s="627"/>
      <c r="AA187" s="628"/>
      <c r="AB187" s="629"/>
      <c r="AC187" s="2376"/>
      <c r="AD187" s="630"/>
      <c r="AE187" s="631"/>
      <c r="AF187" s="631"/>
      <c r="AG187" s="632"/>
      <c r="AH187" s="633"/>
      <c r="AI187" s="626"/>
      <c r="AJ187" s="626"/>
      <c r="AK187" s="626"/>
      <c r="AL187" s="626"/>
      <c r="AM187" s="626"/>
      <c r="AN187" s="626"/>
      <c r="AO187" s="626"/>
      <c r="AP187" s="626"/>
      <c r="AQ187" s="626"/>
      <c r="AR187" s="626"/>
      <c r="AS187" s="626"/>
      <c r="AT187" s="626"/>
      <c r="AU187" s="626"/>
      <c r="AV187" s="626"/>
      <c r="AW187" s="626"/>
      <c r="AX187" s="626"/>
      <c r="AY187" s="626"/>
      <c r="AZ187" s="626"/>
      <c r="BA187" s="626"/>
      <c r="BB187" s="626"/>
      <c r="BC187" s="626"/>
      <c r="BD187" s="626"/>
      <c r="BE187" s="626"/>
      <c r="BF187" s="626"/>
      <c r="BG187" s="626"/>
      <c r="BH187" s="626"/>
      <c r="BI187" s="626"/>
      <c r="BJ187" s="626"/>
      <c r="BK187" s="626"/>
      <c r="BL187" s="626"/>
      <c r="BM187" s="626"/>
      <c r="BN187" s="626"/>
      <c r="BO187" s="626"/>
      <c r="BP187" s="626"/>
      <c r="BQ187" s="626"/>
      <c r="BR187" s="626"/>
      <c r="BS187" s="626"/>
      <c r="BT187" s="626"/>
      <c r="BU187" s="626"/>
      <c r="BV187" s="627"/>
      <c r="BW187" s="627"/>
      <c r="BX187" s="627"/>
      <c r="BY187" s="627"/>
      <c r="BZ187" s="627"/>
      <c r="CA187" s="627"/>
      <c r="CB187" s="627"/>
      <c r="CC187" s="627"/>
      <c r="CD187" s="627"/>
      <c r="CE187" s="627"/>
      <c r="CF187" s="1851"/>
    </row>
    <row customHeight="1" ht="24.75" hidden="1">
      <c r="A188" s="1807"/>
      <c r="B188" s="1161"/>
      <c r="C188" s="413"/>
      <c r="D188" s="2580"/>
      <c r="E188" s="2377" t="s">
        <v>865</v>
      </c>
      <c r="F188" s="2377"/>
      <c r="G188" s="2377"/>
      <c r="H188" s="2377"/>
      <c r="I188" s="2377"/>
      <c r="J188" s="2377"/>
      <c r="K188" s="2377"/>
      <c r="L188" s="2377"/>
      <c r="M188" s="2377"/>
      <c r="N188" s="2377"/>
      <c r="O188" s="2377"/>
      <c r="P188" s="2377"/>
      <c r="Q188" s="559">
        <f>SUMIF(T189:T190,"i",Q189:Q190)</f>
        <v>0</v>
      </c>
      <c r="R188" s="1018"/>
      <c r="S188" s="1799" t="s">
        <v>866</v>
      </c>
      <c r="T188" s="718" t="s">
        <v>867</v>
      </c>
      <c r="U188" s="2375">
        <v>1</v>
      </c>
      <c r="V188" s="2375" t="s">
        <v>830</v>
      </c>
      <c r="W188" s="1161"/>
      <c r="X188" s="1161"/>
      <c r="Y188" s="1161"/>
      <c r="Z188" s="1161"/>
      <c r="AA188" s="1637"/>
      <c r="AB188" s="1161"/>
      <c r="AC188" s="2376"/>
      <c r="AD188" s="630"/>
      <c r="AE188" s="1161"/>
      <c r="AF188" s="1161"/>
      <c r="AG188" s="1637"/>
      <c r="AH188" s="1637"/>
      <c r="AI188" s="1637"/>
      <c r="AJ188" s="1637"/>
      <c r="AK188" s="1637"/>
      <c r="AL188" s="1637"/>
      <c r="AM188" s="1637"/>
      <c r="AN188" s="1637"/>
      <c r="AO188" s="1637"/>
      <c r="AP188" s="1637"/>
      <c r="AQ188" s="1637"/>
      <c r="AR188" s="1637"/>
      <c r="AS188" s="1637"/>
      <c r="AT188" s="1637"/>
      <c r="AU188" s="1637"/>
      <c r="AV188" s="1637"/>
      <c r="AW188" s="1637"/>
      <c r="AX188" s="1637"/>
      <c r="AY188" s="1637"/>
      <c r="AZ188" s="1637"/>
      <c r="BA188" s="1637"/>
      <c r="BB188" s="1637"/>
      <c r="BC188" s="1637"/>
      <c r="BD188" s="1637"/>
      <c r="BE188" s="1637"/>
      <c r="BF188" s="1637"/>
      <c r="BG188" s="1637"/>
      <c r="BH188" s="1637"/>
      <c r="BI188" s="1637"/>
      <c r="BJ188" s="1637"/>
      <c r="BK188" s="1637"/>
      <c r="BL188" s="1637"/>
      <c r="BM188" s="1637"/>
      <c r="BN188" s="1637"/>
      <c r="BO188" s="1637"/>
      <c r="BP188" s="1637"/>
      <c r="BQ188" s="1637"/>
      <c r="BR188" s="1637"/>
      <c r="BS188" s="1637"/>
      <c r="BT188" s="1637"/>
      <c r="BU188" s="1637"/>
      <c r="BV188" s="1161"/>
      <c r="BW188" s="1161"/>
      <c r="BX188" s="1161"/>
      <c r="BY188" s="1161"/>
      <c r="BZ188" s="1161"/>
      <c r="CA188" s="1161"/>
      <c r="CB188" s="1161"/>
      <c r="CC188" s="1161"/>
      <c r="CD188" s="1161"/>
      <c r="CE188" s="1161"/>
      <c r="CF188" s="1851"/>
    </row>
    <row customHeight="1" ht="11.25" hidden="1">
      <c r="A189" s="1794"/>
      <c r="B189" s="1637"/>
      <c r="C189" s="1637"/>
      <c r="D189" s="2580"/>
      <c r="E189" s="636"/>
      <c r="F189" s="636">
        <v>0</v>
      </c>
      <c r="G189" s="636"/>
      <c r="H189" s="636"/>
      <c r="I189" s="636"/>
      <c r="J189" s="636"/>
      <c r="K189" s="636"/>
      <c r="L189" s="636"/>
      <c r="M189" s="636"/>
      <c r="N189" s="636"/>
      <c r="O189" s="636"/>
      <c r="P189" s="636"/>
      <c r="Q189" s="636"/>
      <c r="R189" s="636"/>
      <c r="S189" s="637"/>
      <c r="T189" s="719"/>
      <c r="U189" s="2375"/>
      <c r="V189" s="2375"/>
      <c r="W189" s="1637"/>
      <c r="X189" s="1637"/>
      <c r="Y189" s="1637"/>
      <c r="Z189" s="1637"/>
      <c r="AA189" s="1637"/>
      <c r="AB189" s="1161"/>
      <c r="AC189" s="2376"/>
      <c r="AD189" s="630"/>
      <c r="AE189" s="1161"/>
      <c r="AF189" s="1161"/>
      <c r="AG189" s="1637"/>
      <c r="AH189" s="1637"/>
      <c r="AI189" s="1637"/>
      <c r="AJ189" s="1637"/>
      <c r="AK189" s="1637"/>
      <c r="AL189" s="1637"/>
      <c r="AM189" s="1637"/>
      <c r="AN189" s="1637"/>
      <c r="AO189" s="1637"/>
      <c r="AP189" s="1637"/>
      <c r="AQ189" s="1637"/>
      <c r="AR189" s="1637"/>
      <c r="AS189" s="1637"/>
      <c r="AT189" s="1637"/>
      <c r="AU189" s="1637"/>
      <c r="AV189" s="1637"/>
      <c r="AW189" s="1637"/>
      <c r="AX189" s="1637"/>
      <c r="AY189" s="1637"/>
      <c r="AZ189" s="1637"/>
      <c r="BA189" s="1637"/>
      <c r="BB189" s="1637"/>
      <c r="BC189" s="1637"/>
      <c r="BD189" s="1637"/>
      <c r="BE189" s="1637"/>
      <c r="BF189" s="1637"/>
      <c r="BG189" s="1637"/>
      <c r="BH189" s="1637"/>
      <c r="BI189" s="1637"/>
      <c r="BJ189" s="1637"/>
      <c r="BK189" s="1637"/>
      <c r="BL189" s="1637"/>
      <c r="BM189" s="1637"/>
      <c r="BN189" s="1637"/>
      <c r="BO189" s="1637"/>
      <c r="BP189" s="1637"/>
      <c r="BQ189" s="1637"/>
      <c r="BR189" s="1637"/>
      <c r="BS189" s="1637"/>
      <c r="BT189" s="1637"/>
      <c r="BU189" s="1637"/>
      <c r="BV189" s="1637"/>
      <c r="BW189" s="1637"/>
      <c r="BX189" s="1637"/>
      <c r="BY189" s="1637"/>
      <c r="BZ189" s="1637"/>
      <c r="CA189" s="1637"/>
      <c r="CB189" s="1637"/>
      <c r="CC189" s="1637"/>
      <c r="CD189" s="1637"/>
      <c r="CE189" s="1637"/>
      <c r="CF189" s="1851"/>
    </row>
    <row customHeight="1" ht="11.25" hidden="1">
      <c r="A190" s="1807"/>
      <c r="B190" s="1161"/>
      <c r="C190" s="413"/>
      <c r="D190" s="2580"/>
      <c r="E190" s="650" t="s">
        <v>22</v>
      </c>
      <c r="F190" s="1169" t="s">
        <v>22</v>
      </c>
      <c r="G190" s="1169" t="s">
        <v>870</v>
      </c>
      <c r="H190" s="652" t="s">
        <v>22</v>
      </c>
      <c r="I190" s="652"/>
      <c r="J190" s="652"/>
      <c r="K190" s="652"/>
      <c r="L190" s="652"/>
      <c r="M190" s="652"/>
      <c r="N190" s="652"/>
      <c r="O190" s="652"/>
      <c r="P190" s="652"/>
      <c r="Q190" s="652"/>
      <c r="R190" s="653"/>
      <c r="S190" s="654"/>
      <c r="T190" s="719"/>
      <c r="U190" s="2375"/>
      <c r="V190" s="2375"/>
      <c r="W190" s="1161"/>
      <c r="X190" s="1161"/>
      <c r="Y190" s="1161"/>
      <c r="Z190" s="1161"/>
      <c r="AA190" s="1637"/>
      <c r="AB190" s="1161"/>
      <c r="AC190" s="2376"/>
      <c r="AD190" s="630"/>
      <c r="AE190" s="1161"/>
      <c r="AF190" s="1161"/>
      <c r="AG190" s="1637"/>
      <c r="AH190" s="1637"/>
      <c r="AI190" s="1637"/>
      <c r="AJ190" s="1637"/>
      <c r="AK190" s="1637"/>
      <c r="AL190" s="1637"/>
      <c r="AM190" s="1637"/>
      <c r="AN190" s="1637"/>
      <c r="AO190" s="1637"/>
      <c r="AP190" s="1637"/>
      <c r="AQ190" s="1637"/>
      <c r="AR190" s="1637"/>
      <c r="AS190" s="1637"/>
      <c r="AT190" s="1637"/>
      <c r="AU190" s="1637"/>
      <c r="AV190" s="1637"/>
      <c r="AW190" s="1637"/>
      <c r="AX190" s="1637"/>
      <c r="AY190" s="1637"/>
      <c r="AZ190" s="1637"/>
      <c r="BA190" s="1637"/>
      <c r="BB190" s="1637"/>
      <c r="BC190" s="1637"/>
      <c r="BD190" s="1637"/>
      <c r="BE190" s="1637"/>
      <c r="BF190" s="1637"/>
      <c r="BG190" s="1637"/>
      <c r="BH190" s="1637"/>
      <c r="BI190" s="1637"/>
      <c r="BJ190" s="1637"/>
      <c r="BK190" s="1637"/>
      <c r="BL190" s="1637"/>
      <c r="BM190" s="1637"/>
      <c r="BN190" s="1637"/>
      <c r="BO190" s="1637"/>
      <c r="BP190" s="1637"/>
      <c r="BQ190" s="1637"/>
      <c r="BR190" s="1637"/>
      <c r="BS190" s="1637"/>
      <c r="BT190" s="1637"/>
      <c r="BU190" s="1637"/>
      <c r="BV190" s="1161"/>
      <c r="BW190" s="1161"/>
      <c r="BX190" s="1161"/>
      <c r="BY190" s="1161"/>
      <c r="BZ190" s="1161"/>
      <c r="CA190" s="1161"/>
      <c r="CB190" s="1161"/>
      <c r="CC190" s="1161"/>
      <c r="CD190" s="1161"/>
      <c r="CE190" s="1161"/>
      <c r="CF190" s="1851"/>
    </row>
    <row customHeight="1" ht="24.75" hidden="1">
      <c r="A191" s="1807"/>
      <c r="B191" s="1161"/>
      <c r="C191" s="413"/>
      <c r="D191" s="2580"/>
      <c r="E191" s="2377" t="s">
        <v>868</v>
      </c>
      <c r="F191" s="2377"/>
      <c r="G191" s="2377"/>
      <c r="H191" s="2377"/>
      <c r="I191" s="2377"/>
      <c r="J191" s="2377"/>
      <c r="K191" s="2377"/>
      <c r="L191" s="2377"/>
      <c r="M191" s="2377"/>
      <c r="N191" s="2377"/>
      <c r="O191" s="2377"/>
      <c r="P191" s="2377"/>
      <c r="Q191" s="559">
        <f>SUMIF(T192:T193,"i",Q192:Q193)</f>
        <v>0</v>
      </c>
      <c r="R191" s="1018"/>
      <c r="S191" s="1799" t="s">
        <v>869</v>
      </c>
      <c r="T191" s="718" t="s">
        <v>867</v>
      </c>
      <c r="U191" s="2375">
        <v>1</v>
      </c>
      <c r="V191" s="2375" t="s">
        <v>830</v>
      </c>
      <c r="W191" s="1161"/>
      <c r="X191" s="1161"/>
      <c r="Y191" s="1161"/>
      <c r="Z191" s="1161"/>
      <c r="AA191" s="1637"/>
      <c r="AB191" s="1161"/>
      <c r="AC191" s="1797"/>
      <c r="AD191" s="630"/>
      <c r="AE191" s="1161"/>
      <c r="AF191" s="1161"/>
      <c r="AG191" s="1637"/>
      <c r="AH191" s="1637"/>
      <c r="AI191" s="1637"/>
      <c r="AJ191" s="1637"/>
      <c r="AK191" s="1637"/>
      <c r="AL191" s="1637"/>
      <c r="AM191" s="1637"/>
      <c r="AN191" s="1637"/>
      <c r="AO191" s="1637"/>
      <c r="AP191" s="1637"/>
      <c r="AQ191" s="1637"/>
      <c r="AR191" s="1637"/>
      <c r="AS191" s="1637"/>
      <c r="AT191" s="1637"/>
      <c r="AU191" s="1637"/>
      <c r="AV191" s="1637"/>
      <c r="AW191" s="1637"/>
      <c r="AX191" s="1637"/>
      <c r="AY191" s="1637"/>
      <c r="AZ191" s="1637"/>
      <c r="BA191" s="1637"/>
      <c r="BB191" s="1637"/>
      <c r="BC191" s="1637"/>
      <c r="BD191" s="1637"/>
      <c r="BE191" s="1637"/>
      <c r="BF191" s="1637"/>
      <c r="BG191" s="1637"/>
      <c r="BH191" s="1637"/>
      <c r="BI191" s="1637"/>
      <c r="BJ191" s="1637"/>
      <c r="BK191" s="1637"/>
      <c r="BL191" s="1637"/>
      <c r="BM191" s="1637"/>
      <c r="BN191" s="1637"/>
      <c r="BO191" s="1637"/>
      <c r="BP191" s="1637"/>
      <c r="BQ191" s="1637"/>
      <c r="BR191" s="1637"/>
      <c r="BS191" s="1637"/>
      <c r="BT191" s="1637"/>
      <c r="BU191" s="1637"/>
      <c r="BV191" s="1161"/>
      <c r="BW191" s="1161"/>
      <c r="BX191" s="1161"/>
      <c r="BY191" s="1161"/>
      <c r="BZ191" s="1161"/>
      <c r="CA191" s="1161"/>
      <c r="CB191" s="1161"/>
      <c r="CC191" s="1161"/>
      <c r="CD191" s="1161"/>
      <c r="CE191" s="1161"/>
      <c r="CF191" s="1851"/>
    </row>
    <row customHeight="1" ht="11.25" hidden="1">
      <c r="A192" s="1794"/>
      <c r="B192" s="1637"/>
      <c r="C192" s="1637"/>
      <c r="D192" s="2580"/>
      <c r="E192" s="636"/>
      <c r="F192" s="636">
        <v>0</v>
      </c>
      <c r="G192" s="636"/>
      <c r="H192" s="636"/>
      <c r="I192" s="636"/>
      <c r="J192" s="636"/>
      <c r="K192" s="636"/>
      <c r="L192" s="636"/>
      <c r="M192" s="636"/>
      <c r="N192" s="636"/>
      <c r="O192" s="636"/>
      <c r="P192" s="636"/>
      <c r="Q192" s="636"/>
      <c r="R192" s="636"/>
      <c r="S192" s="637"/>
      <c r="T192" s="719"/>
      <c r="U192" s="2375"/>
      <c r="V192" s="2375"/>
      <c r="W192" s="1637"/>
      <c r="X192" s="1637"/>
      <c r="Y192" s="1637"/>
      <c r="Z192" s="1637"/>
      <c r="AA192" s="1637"/>
      <c r="AB192" s="1161"/>
      <c r="AC192" s="1797"/>
      <c r="AD192" s="630"/>
      <c r="AE192" s="1161"/>
      <c r="AF192" s="1161"/>
      <c r="AG192" s="1637"/>
      <c r="AH192" s="1637"/>
      <c r="AI192" s="1637"/>
      <c r="AJ192" s="1637"/>
      <c r="AK192" s="1637"/>
      <c r="AL192" s="1637"/>
      <c r="AM192" s="1637"/>
      <c r="AN192" s="1637"/>
      <c r="AO192" s="1637"/>
      <c r="AP192" s="1637"/>
      <c r="AQ192" s="1637"/>
      <c r="AR192" s="1637"/>
      <c r="AS192" s="1637"/>
      <c r="AT192" s="1637"/>
      <c r="AU192" s="1637"/>
      <c r="AV192" s="1637"/>
      <c r="AW192" s="1637"/>
      <c r="AX192" s="1637"/>
      <c r="AY192" s="1637"/>
      <c r="AZ192" s="1637"/>
      <c r="BA192" s="1637"/>
      <c r="BB192" s="1637"/>
      <c r="BC192" s="1637"/>
      <c r="BD192" s="1637"/>
      <c r="BE192" s="1637"/>
      <c r="BF192" s="1637"/>
      <c r="BG192" s="1637"/>
      <c r="BH192" s="1637"/>
      <c r="BI192" s="1637"/>
      <c r="BJ192" s="1637"/>
      <c r="BK192" s="1637"/>
      <c r="BL192" s="1637"/>
      <c r="BM192" s="1637"/>
      <c r="BN192" s="1637"/>
      <c r="BO192" s="1637"/>
      <c r="BP192" s="1637"/>
      <c r="BQ192" s="1637"/>
      <c r="BR192" s="1637"/>
      <c r="BS192" s="1637"/>
      <c r="BT192" s="1637"/>
      <c r="BU192" s="1637"/>
      <c r="BV192" s="1637"/>
      <c r="BW192" s="1637"/>
      <c r="BX192" s="1637"/>
      <c r="BY192" s="1637"/>
      <c r="BZ192" s="1637"/>
      <c r="CA192" s="1637"/>
      <c r="CB192" s="1637"/>
      <c r="CC192" s="1637"/>
      <c r="CD192" s="1637"/>
      <c r="CE192" s="1637"/>
      <c r="CF192" s="1851"/>
    </row>
    <row customHeight="1" ht="11.25" hidden="1">
      <c r="A193" s="1807"/>
      <c r="B193" s="1161"/>
      <c r="C193" s="413"/>
      <c r="D193" s="2581"/>
      <c r="E193" s="650" t="s">
        <v>22</v>
      </c>
      <c r="F193" s="1169" t="s">
        <v>22</v>
      </c>
      <c r="G193" s="1169" t="s">
        <v>870</v>
      </c>
      <c r="H193" s="652" t="s">
        <v>22</v>
      </c>
      <c r="I193" s="652"/>
      <c r="J193" s="652"/>
      <c r="K193" s="652"/>
      <c r="L193" s="652"/>
      <c r="M193" s="652"/>
      <c r="N193" s="652"/>
      <c r="O193" s="652"/>
      <c r="P193" s="652"/>
      <c r="Q193" s="652"/>
      <c r="R193" s="653"/>
      <c r="S193" s="654"/>
      <c r="T193" s="719"/>
      <c r="U193" s="2375"/>
      <c r="V193" s="2375"/>
      <c r="W193" s="1161"/>
      <c r="X193" s="1161"/>
      <c r="Y193" s="1161"/>
      <c r="Z193" s="1161"/>
      <c r="AA193" s="1637"/>
      <c r="AB193" s="1161"/>
      <c r="AC193" s="1797"/>
      <c r="AD193" s="630"/>
      <c r="AE193" s="1161"/>
      <c r="AF193" s="1161"/>
      <c r="AG193" s="1637"/>
      <c r="AH193" s="1637"/>
      <c r="AI193" s="1637"/>
      <c r="AJ193" s="1637"/>
      <c r="AK193" s="1637"/>
      <c r="AL193" s="1637"/>
      <c r="AM193" s="1637"/>
      <c r="AN193" s="1637"/>
      <c r="AO193" s="1637"/>
      <c r="AP193" s="1637"/>
      <c r="AQ193" s="1637"/>
      <c r="AR193" s="1637"/>
      <c r="AS193" s="1637"/>
      <c r="AT193" s="1637"/>
      <c r="AU193" s="1637"/>
      <c r="AV193" s="1637"/>
      <c r="AW193" s="1637"/>
      <c r="AX193" s="1637"/>
      <c r="AY193" s="1637"/>
      <c r="AZ193" s="1637"/>
      <c r="BA193" s="1637"/>
      <c r="BB193" s="1637"/>
      <c r="BC193" s="1637"/>
      <c r="BD193" s="1637"/>
      <c r="BE193" s="1637"/>
      <c r="BF193" s="1637"/>
      <c r="BG193" s="1637"/>
      <c r="BH193" s="1637"/>
      <c r="BI193" s="1637"/>
      <c r="BJ193" s="1637"/>
      <c r="BK193" s="1637"/>
      <c r="BL193" s="1637"/>
      <c r="BM193" s="1637"/>
      <c r="BN193" s="1637"/>
      <c r="BO193" s="1637"/>
      <c r="BP193" s="1637"/>
      <c r="BQ193" s="1637"/>
      <c r="BR193" s="1637"/>
      <c r="BS193" s="1637"/>
      <c r="BT193" s="1637"/>
      <c r="BU193" s="1637"/>
      <c r="BV193" s="1161"/>
      <c r="BW193" s="1161"/>
      <c r="BX193" s="1161"/>
      <c r="BY193" s="1161"/>
      <c r="BZ193" s="1161"/>
      <c r="CA193" s="1161"/>
      <c r="CB193" s="1161"/>
      <c r="CC193" s="1161"/>
      <c r="CD193" s="1161"/>
      <c r="CE193" s="1161"/>
      <c r="CF193" s="1851"/>
    </row>
    <row customHeight="1" ht="15" hidden="1">
      <c r="A194" s="624" t="s">
        <v>356</v>
      </c>
      <c r="B194" s="625"/>
      <c r="C194" s="625" t="s">
        <v>22</v>
      </c>
      <c r="D194" s="2579" t="s">
        <v>888</v>
      </c>
      <c r="E194" s="2378" t="s">
        <v>324</v>
      </c>
      <c r="F194" s="2379"/>
      <c r="G194" s="2380"/>
      <c r="H194" s="2384" t="str">
        <f>IF(A194="","",INDEX(DIFFERENTIATION_UNMERGE_VD,MATCH(A194,DIFFERENTIATION_ID_DIFF,0)))</f>
        <v>Водоотведение; Транспортировка; Подключение (технологическое присоединение) к централизованной системе водоотведения</v>
      </c>
      <c r="I194" s="2384"/>
      <c r="J194" s="2384"/>
      <c r="K194" s="2384"/>
      <c r="L194" s="2384"/>
      <c r="M194" s="2384"/>
      <c r="N194" s="2384"/>
      <c r="O194" s="2384"/>
      <c r="P194" s="2384"/>
      <c r="Q194" s="2384"/>
      <c r="R194" s="2384"/>
      <c r="S194" s="720"/>
      <c r="T194" s="717"/>
      <c r="U194" s="626"/>
      <c r="V194" s="626"/>
      <c r="W194" s="627"/>
      <c r="X194" s="627"/>
      <c r="Y194" s="627"/>
      <c r="Z194" s="627"/>
      <c r="AA194" s="628"/>
      <c r="AB194" s="629"/>
      <c r="AC194" s="2376"/>
      <c r="AD194" s="630"/>
      <c r="AE194" s="631" t="s">
        <v>22</v>
      </c>
      <c r="AF194" s="631"/>
      <c r="AG194" s="632" t="s">
        <v>864</v>
      </c>
      <c r="AH194" s="633">
        <v>3</v>
      </c>
      <c r="AI194" s="626"/>
      <c r="AJ194" s="626"/>
      <c r="AK194" s="626"/>
      <c r="AL194" s="626"/>
      <c r="AM194" s="626"/>
      <c r="AN194" s="626"/>
      <c r="AO194" s="626"/>
      <c r="AP194" s="626"/>
      <c r="AQ194" s="626"/>
      <c r="AR194" s="626"/>
      <c r="AS194" s="626"/>
      <c r="AT194" s="626"/>
      <c r="AU194" s="626"/>
      <c r="AV194" s="626"/>
      <c r="AW194" s="626"/>
      <c r="AX194" s="626"/>
      <c r="AY194" s="626"/>
      <c r="AZ194" s="626"/>
      <c r="BA194" s="626"/>
      <c r="BB194" s="626"/>
      <c r="BC194" s="626"/>
      <c r="BD194" s="626"/>
      <c r="BE194" s="626"/>
      <c r="BF194" s="626"/>
      <c r="BG194" s="626"/>
      <c r="BH194" s="626"/>
      <c r="BI194" s="626"/>
      <c r="BJ194" s="626"/>
      <c r="BK194" s="626"/>
      <c r="BL194" s="626"/>
      <c r="BM194" s="626"/>
      <c r="BN194" s="626"/>
      <c r="BO194" s="626"/>
      <c r="BP194" s="626"/>
      <c r="BQ194" s="626"/>
      <c r="BR194" s="626"/>
      <c r="BS194" s="626"/>
      <c r="BT194" s="626"/>
      <c r="BU194" s="626"/>
      <c r="BV194" s="627"/>
      <c r="BW194" s="627"/>
      <c r="BX194" s="627"/>
      <c r="BY194" s="627"/>
      <c r="BZ194" s="627"/>
      <c r="CA194" s="627"/>
      <c r="CB194" s="627"/>
      <c r="CC194" s="627"/>
      <c r="CD194" s="627"/>
      <c r="CE194" s="627"/>
      <c r="CF194" s="1851"/>
    </row>
    <row customHeight="1" ht="15" hidden="1">
      <c r="A195" s="624"/>
      <c r="B195" s="625"/>
      <c r="C195" s="625"/>
      <c r="D195" s="2580"/>
      <c r="E195" s="2378" t="s">
        <v>819</v>
      </c>
      <c r="F195" s="2379"/>
      <c r="G195" s="2380"/>
      <c r="H195" s="2384" t="str">
        <f>IF(A194="","",INDEX(DIFFERENTIATION_UNMERGE_AREA,MATCH(A194,DIFFERENTIATION_ID_DIFF,0)))</f>
        <v>Поселок Пятницкое</v>
      </c>
      <c r="I195" s="2384"/>
      <c r="J195" s="2384"/>
      <c r="K195" s="2384"/>
      <c r="L195" s="2384"/>
      <c r="M195" s="2384"/>
      <c r="N195" s="2384"/>
      <c r="O195" s="2384"/>
      <c r="P195" s="2384"/>
      <c r="Q195" s="2384"/>
      <c r="R195" s="2384"/>
      <c r="S195" s="720"/>
      <c r="T195" s="717"/>
      <c r="U195" s="626"/>
      <c r="V195" s="626"/>
      <c r="W195" s="627"/>
      <c r="X195" s="627"/>
      <c r="Y195" s="627"/>
      <c r="Z195" s="627"/>
      <c r="AA195" s="628"/>
      <c r="AB195" s="629"/>
      <c r="AC195" s="2376"/>
      <c r="AD195" s="630"/>
      <c r="AE195" s="631"/>
      <c r="AF195" s="631"/>
      <c r="AG195" s="632"/>
      <c r="AH195" s="633"/>
      <c r="AI195" s="626"/>
      <c r="AJ195" s="626"/>
      <c r="AK195" s="626"/>
      <c r="AL195" s="626"/>
      <c r="AM195" s="626"/>
      <c r="AN195" s="626"/>
      <c r="AO195" s="626"/>
      <c r="AP195" s="626"/>
      <c r="AQ195" s="626"/>
      <c r="AR195" s="626"/>
      <c r="AS195" s="626"/>
      <c r="AT195" s="626"/>
      <c r="AU195" s="626"/>
      <c r="AV195" s="626"/>
      <c r="AW195" s="626"/>
      <c r="AX195" s="626"/>
      <c r="AY195" s="626"/>
      <c r="AZ195" s="626"/>
      <c r="BA195" s="626"/>
      <c r="BB195" s="626"/>
      <c r="BC195" s="626"/>
      <c r="BD195" s="626"/>
      <c r="BE195" s="626"/>
      <c r="BF195" s="626"/>
      <c r="BG195" s="626"/>
      <c r="BH195" s="626"/>
      <c r="BI195" s="626"/>
      <c r="BJ195" s="626"/>
      <c r="BK195" s="626"/>
      <c r="BL195" s="626"/>
      <c r="BM195" s="626"/>
      <c r="BN195" s="626"/>
      <c r="BO195" s="626"/>
      <c r="BP195" s="626"/>
      <c r="BQ195" s="626"/>
      <c r="BR195" s="626"/>
      <c r="BS195" s="626"/>
      <c r="BT195" s="626"/>
      <c r="BU195" s="626"/>
      <c r="BV195" s="627"/>
      <c r="BW195" s="627"/>
      <c r="BX195" s="627"/>
      <c r="BY195" s="627"/>
      <c r="BZ195" s="627"/>
      <c r="CA195" s="627"/>
      <c r="CB195" s="627"/>
      <c r="CC195" s="627"/>
      <c r="CD195" s="627"/>
      <c r="CE195" s="627"/>
      <c r="CF195" s="1851"/>
    </row>
    <row customHeight="1" ht="15" hidden="1">
      <c r="A196" s="624"/>
      <c r="B196" s="625"/>
      <c r="C196" s="625"/>
      <c r="D196" s="2580"/>
      <c r="E196" s="2378" t="s">
        <v>820</v>
      </c>
      <c r="F196" s="2379"/>
      <c r="G196" s="2380"/>
      <c r="H196" s="2384" t="str">
        <f>IF(A194="","",INDEX(DIFFERENTIATION_UNMERGE_SYSTEM,MATCH(A194,DIFFERENTIATION_ID_DIFF,0)))</f>
        <v>без дифференциации</v>
      </c>
      <c r="I196" s="2384"/>
      <c r="J196" s="2384"/>
      <c r="K196" s="2384"/>
      <c r="L196" s="2384"/>
      <c r="M196" s="2384"/>
      <c r="N196" s="2384"/>
      <c r="O196" s="2384"/>
      <c r="P196" s="2384"/>
      <c r="Q196" s="2384"/>
      <c r="R196" s="2384"/>
      <c r="S196" s="720"/>
      <c r="T196" s="717"/>
      <c r="U196" s="626"/>
      <c r="V196" s="626"/>
      <c r="W196" s="627"/>
      <c r="X196" s="627"/>
      <c r="Y196" s="627"/>
      <c r="Z196" s="627"/>
      <c r="AA196" s="628"/>
      <c r="AB196" s="629"/>
      <c r="AC196" s="2376"/>
      <c r="AD196" s="630"/>
      <c r="AE196" s="631"/>
      <c r="AF196" s="631"/>
      <c r="AG196" s="632"/>
      <c r="AH196" s="633"/>
      <c r="AI196" s="626"/>
      <c r="AJ196" s="626"/>
      <c r="AK196" s="626"/>
      <c r="AL196" s="626"/>
      <c r="AM196" s="626"/>
      <c r="AN196" s="626"/>
      <c r="AO196" s="626"/>
      <c r="AP196" s="626"/>
      <c r="AQ196" s="626"/>
      <c r="AR196" s="626"/>
      <c r="AS196" s="626"/>
      <c r="AT196" s="626"/>
      <c r="AU196" s="626"/>
      <c r="AV196" s="626"/>
      <c r="AW196" s="626"/>
      <c r="AX196" s="626"/>
      <c r="AY196" s="626"/>
      <c r="AZ196" s="626"/>
      <c r="BA196" s="626"/>
      <c r="BB196" s="626"/>
      <c r="BC196" s="626"/>
      <c r="BD196" s="626"/>
      <c r="BE196" s="626"/>
      <c r="BF196" s="626"/>
      <c r="BG196" s="626"/>
      <c r="BH196" s="626"/>
      <c r="BI196" s="626"/>
      <c r="BJ196" s="626"/>
      <c r="BK196" s="626"/>
      <c r="BL196" s="626"/>
      <c r="BM196" s="626"/>
      <c r="BN196" s="626"/>
      <c r="BO196" s="626"/>
      <c r="BP196" s="626"/>
      <c r="BQ196" s="626"/>
      <c r="BR196" s="626"/>
      <c r="BS196" s="626"/>
      <c r="BT196" s="626"/>
      <c r="BU196" s="626"/>
      <c r="BV196" s="627"/>
      <c r="BW196" s="627"/>
      <c r="BX196" s="627"/>
      <c r="BY196" s="627"/>
      <c r="BZ196" s="627"/>
      <c r="CA196" s="627"/>
      <c r="CB196" s="627"/>
      <c r="CC196" s="627"/>
      <c r="CD196" s="627"/>
      <c r="CE196" s="627"/>
      <c r="CF196" s="1851"/>
    </row>
    <row customHeight="1" ht="24.75" hidden="1">
      <c r="A197" s="1807"/>
      <c r="B197" s="1161"/>
      <c r="C197" s="413"/>
      <c r="D197" s="2580"/>
      <c r="E197" s="2377" t="s">
        <v>865</v>
      </c>
      <c r="F197" s="2377"/>
      <c r="G197" s="2377"/>
      <c r="H197" s="2377"/>
      <c r="I197" s="2377"/>
      <c r="J197" s="2377"/>
      <c r="K197" s="2377"/>
      <c r="L197" s="2377"/>
      <c r="M197" s="2377"/>
      <c r="N197" s="2377"/>
      <c r="O197" s="2377"/>
      <c r="P197" s="2377"/>
      <c r="Q197" s="559">
        <f>SUMIF(T198:T199,"i",Q198:Q199)</f>
        <v>0</v>
      </c>
      <c r="R197" s="1018"/>
      <c r="S197" s="1799" t="s">
        <v>866</v>
      </c>
      <c r="T197" s="718" t="s">
        <v>867</v>
      </c>
      <c r="U197" s="2375">
        <v>1</v>
      </c>
      <c r="V197" s="2375" t="s">
        <v>830</v>
      </c>
      <c r="W197" s="1161"/>
      <c r="X197" s="1161"/>
      <c r="Y197" s="1161"/>
      <c r="Z197" s="1161"/>
      <c r="AA197" s="1637"/>
      <c r="AB197" s="1161"/>
      <c r="AC197" s="2376"/>
      <c r="AD197" s="630"/>
      <c r="AE197" s="1161"/>
      <c r="AF197" s="1161"/>
      <c r="AG197" s="1637"/>
      <c r="AH197" s="1637"/>
      <c r="AI197" s="1637"/>
      <c r="AJ197" s="1637"/>
      <c r="AK197" s="1637"/>
      <c r="AL197" s="1637"/>
      <c r="AM197" s="1637"/>
      <c r="AN197" s="1637"/>
      <c r="AO197" s="1637"/>
      <c r="AP197" s="1637"/>
      <c r="AQ197" s="1637"/>
      <c r="AR197" s="1637"/>
      <c r="AS197" s="1637"/>
      <c r="AT197" s="1637"/>
      <c r="AU197" s="1637"/>
      <c r="AV197" s="1637"/>
      <c r="AW197" s="1637"/>
      <c r="AX197" s="1637"/>
      <c r="AY197" s="1637"/>
      <c r="AZ197" s="1637"/>
      <c r="BA197" s="1637"/>
      <c r="BB197" s="1637"/>
      <c r="BC197" s="1637"/>
      <c r="BD197" s="1637"/>
      <c r="BE197" s="1637"/>
      <c r="BF197" s="1637"/>
      <c r="BG197" s="1637"/>
      <c r="BH197" s="1637"/>
      <c r="BI197" s="1637"/>
      <c r="BJ197" s="1637"/>
      <c r="BK197" s="1637"/>
      <c r="BL197" s="1637"/>
      <c r="BM197" s="1637"/>
      <c r="BN197" s="1637"/>
      <c r="BO197" s="1637"/>
      <c r="BP197" s="1637"/>
      <c r="BQ197" s="1637"/>
      <c r="BR197" s="1637"/>
      <c r="BS197" s="1637"/>
      <c r="BT197" s="1637"/>
      <c r="BU197" s="1637"/>
      <c r="BV197" s="1161"/>
      <c r="BW197" s="1161"/>
      <c r="BX197" s="1161"/>
      <c r="BY197" s="1161"/>
      <c r="BZ197" s="1161"/>
      <c r="CA197" s="1161"/>
      <c r="CB197" s="1161"/>
      <c r="CC197" s="1161"/>
      <c r="CD197" s="1161"/>
      <c r="CE197" s="1161"/>
      <c r="CF197" s="1851"/>
    </row>
    <row customHeight="1" ht="11.25" hidden="1">
      <c r="A198" s="1794"/>
      <c r="B198" s="1637"/>
      <c r="C198" s="1637"/>
      <c r="D198" s="2580"/>
      <c r="E198" s="636"/>
      <c r="F198" s="636">
        <v>0</v>
      </c>
      <c r="G198" s="636"/>
      <c r="H198" s="636"/>
      <c r="I198" s="636"/>
      <c r="J198" s="636"/>
      <c r="K198" s="636"/>
      <c r="L198" s="636"/>
      <c r="M198" s="636"/>
      <c r="N198" s="636"/>
      <c r="O198" s="636"/>
      <c r="P198" s="636"/>
      <c r="Q198" s="636"/>
      <c r="R198" s="636"/>
      <c r="S198" s="637"/>
      <c r="T198" s="719"/>
      <c r="U198" s="2375"/>
      <c r="V198" s="2375"/>
      <c r="W198" s="1637"/>
      <c r="X198" s="1637"/>
      <c r="Y198" s="1637"/>
      <c r="Z198" s="1637"/>
      <c r="AA198" s="1637"/>
      <c r="AB198" s="1161"/>
      <c r="AC198" s="2376"/>
      <c r="AD198" s="630"/>
      <c r="AE198" s="1161"/>
      <c r="AF198" s="1161"/>
      <c r="AG198" s="1637"/>
      <c r="AH198" s="1637"/>
      <c r="AI198" s="1637"/>
      <c r="AJ198" s="1637"/>
      <c r="AK198" s="1637"/>
      <c r="AL198" s="1637"/>
      <c r="AM198" s="1637"/>
      <c r="AN198" s="1637"/>
      <c r="AO198" s="1637"/>
      <c r="AP198" s="1637"/>
      <c r="AQ198" s="1637"/>
      <c r="AR198" s="1637"/>
      <c r="AS198" s="1637"/>
      <c r="AT198" s="1637"/>
      <c r="AU198" s="1637"/>
      <c r="AV198" s="1637"/>
      <c r="AW198" s="1637"/>
      <c r="AX198" s="1637"/>
      <c r="AY198" s="1637"/>
      <c r="AZ198" s="1637"/>
      <c r="BA198" s="1637"/>
      <c r="BB198" s="1637"/>
      <c r="BC198" s="1637"/>
      <c r="BD198" s="1637"/>
      <c r="BE198" s="1637"/>
      <c r="BF198" s="1637"/>
      <c r="BG198" s="1637"/>
      <c r="BH198" s="1637"/>
      <c r="BI198" s="1637"/>
      <c r="BJ198" s="1637"/>
      <c r="BK198" s="1637"/>
      <c r="BL198" s="1637"/>
      <c r="BM198" s="1637"/>
      <c r="BN198" s="1637"/>
      <c r="BO198" s="1637"/>
      <c r="BP198" s="1637"/>
      <c r="BQ198" s="1637"/>
      <c r="BR198" s="1637"/>
      <c r="BS198" s="1637"/>
      <c r="BT198" s="1637"/>
      <c r="BU198" s="1637"/>
      <c r="BV198" s="1637"/>
      <c r="BW198" s="1637"/>
      <c r="BX198" s="1637"/>
      <c r="BY198" s="1637"/>
      <c r="BZ198" s="1637"/>
      <c r="CA198" s="1637"/>
      <c r="CB198" s="1637"/>
      <c r="CC198" s="1637"/>
      <c r="CD198" s="1637"/>
      <c r="CE198" s="1637"/>
      <c r="CF198" s="1851"/>
    </row>
    <row customHeight="1" ht="11.25" hidden="1">
      <c r="A199" s="1807"/>
      <c r="B199" s="1161"/>
      <c r="C199" s="413"/>
      <c r="D199" s="2580"/>
      <c r="E199" s="650" t="s">
        <v>22</v>
      </c>
      <c r="F199" s="1169" t="s">
        <v>22</v>
      </c>
      <c r="G199" s="1169" t="s">
        <v>870</v>
      </c>
      <c r="H199" s="652" t="s">
        <v>22</v>
      </c>
      <c r="I199" s="652"/>
      <c r="J199" s="652"/>
      <c r="K199" s="652"/>
      <c r="L199" s="652"/>
      <c r="M199" s="652"/>
      <c r="N199" s="652"/>
      <c r="O199" s="652"/>
      <c r="P199" s="652"/>
      <c r="Q199" s="652"/>
      <c r="R199" s="653"/>
      <c r="S199" s="654"/>
      <c r="T199" s="719"/>
      <c r="U199" s="2375"/>
      <c r="V199" s="2375"/>
      <c r="W199" s="1161"/>
      <c r="X199" s="1161"/>
      <c r="Y199" s="1161"/>
      <c r="Z199" s="1161"/>
      <c r="AA199" s="1637"/>
      <c r="AB199" s="1161"/>
      <c r="AC199" s="2376"/>
      <c r="AD199" s="630"/>
      <c r="AE199" s="1161"/>
      <c r="AF199" s="1161"/>
      <c r="AG199" s="1637"/>
      <c r="AH199" s="1637"/>
      <c r="AI199" s="1637"/>
      <c r="AJ199" s="1637"/>
      <c r="AK199" s="1637"/>
      <c r="AL199" s="1637"/>
      <c r="AM199" s="1637"/>
      <c r="AN199" s="1637"/>
      <c r="AO199" s="1637"/>
      <c r="AP199" s="1637"/>
      <c r="AQ199" s="1637"/>
      <c r="AR199" s="1637"/>
      <c r="AS199" s="1637"/>
      <c r="AT199" s="1637"/>
      <c r="AU199" s="1637"/>
      <c r="AV199" s="1637"/>
      <c r="AW199" s="1637"/>
      <c r="AX199" s="1637"/>
      <c r="AY199" s="1637"/>
      <c r="AZ199" s="1637"/>
      <c r="BA199" s="1637"/>
      <c r="BB199" s="1637"/>
      <c r="BC199" s="1637"/>
      <c r="BD199" s="1637"/>
      <c r="BE199" s="1637"/>
      <c r="BF199" s="1637"/>
      <c r="BG199" s="1637"/>
      <c r="BH199" s="1637"/>
      <c r="BI199" s="1637"/>
      <c r="BJ199" s="1637"/>
      <c r="BK199" s="1637"/>
      <c r="BL199" s="1637"/>
      <c r="BM199" s="1637"/>
      <c r="BN199" s="1637"/>
      <c r="BO199" s="1637"/>
      <c r="BP199" s="1637"/>
      <c r="BQ199" s="1637"/>
      <c r="BR199" s="1637"/>
      <c r="BS199" s="1637"/>
      <c r="BT199" s="1637"/>
      <c r="BU199" s="1637"/>
      <c r="BV199" s="1161"/>
      <c r="BW199" s="1161"/>
      <c r="BX199" s="1161"/>
      <c r="BY199" s="1161"/>
      <c r="BZ199" s="1161"/>
      <c r="CA199" s="1161"/>
      <c r="CB199" s="1161"/>
      <c r="CC199" s="1161"/>
      <c r="CD199" s="1161"/>
      <c r="CE199" s="1161"/>
      <c r="CF199" s="1851"/>
    </row>
    <row customHeight="1" ht="24.75" hidden="1">
      <c r="A200" s="1807"/>
      <c r="B200" s="1161"/>
      <c r="C200" s="413"/>
      <c r="D200" s="2580"/>
      <c r="E200" s="2377" t="s">
        <v>868</v>
      </c>
      <c r="F200" s="2377"/>
      <c r="G200" s="2377"/>
      <c r="H200" s="2377"/>
      <c r="I200" s="2377"/>
      <c r="J200" s="2377"/>
      <c r="K200" s="2377"/>
      <c r="L200" s="2377"/>
      <c r="M200" s="2377"/>
      <c r="N200" s="2377"/>
      <c r="O200" s="2377"/>
      <c r="P200" s="2377"/>
      <c r="Q200" s="559">
        <f>SUMIF(T201:T202,"i",Q201:Q202)</f>
        <v>0</v>
      </c>
      <c r="R200" s="1018"/>
      <c r="S200" s="1799" t="s">
        <v>869</v>
      </c>
      <c r="T200" s="718" t="s">
        <v>867</v>
      </c>
      <c r="U200" s="2375">
        <v>1</v>
      </c>
      <c r="V200" s="2375" t="s">
        <v>830</v>
      </c>
      <c r="W200" s="1161"/>
      <c r="X200" s="1161"/>
      <c r="Y200" s="1161"/>
      <c r="Z200" s="1161"/>
      <c r="AA200" s="1637"/>
      <c r="AB200" s="1161"/>
      <c r="AC200" s="1797"/>
      <c r="AD200" s="630"/>
      <c r="AE200" s="1161"/>
      <c r="AF200" s="1161"/>
      <c r="AG200" s="1637"/>
      <c r="AH200" s="1637"/>
      <c r="AI200" s="1637"/>
      <c r="AJ200" s="1637"/>
      <c r="AK200" s="1637"/>
      <c r="AL200" s="1637"/>
      <c r="AM200" s="1637"/>
      <c r="AN200" s="1637"/>
      <c r="AO200" s="1637"/>
      <c r="AP200" s="1637"/>
      <c r="AQ200" s="1637"/>
      <c r="AR200" s="1637"/>
      <c r="AS200" s="1637"/>
      <c r="AT200" s="1637"/>
      <c r="AU200" s="1637"/>
      <c r="AV200" s="1637"/>
      <c r="AW200" s="1637"/>
      <c r="AX200" s="1637"/>
      <c r="AY200" s="1637"/>
      <c r="AZ200" s="1637"/>
      <c r="BA200" s="1637"/>
      <c r="BB200" s="1637"/>
      <c r="BC200" s="1637"/>
      <c r="BD200" s="1637"/>
      <c r="BE200" s="1637"/>
      <c r="BF200" s="1637"/>
      <c r="BG200" s="1637"/>
      <c r="BH200" s="1637"/>
      <c r="BI200" s="1637"/>
      <c r="BJ200" s="1637"/>
      <c r="BK200" s="1637"/>
      <c r="BL200" s="1637"/>
      <c r="BM200" s="1637"/>
      <c r="BN200" s="1637"/>
      <c r="BO200" s="1637"/>
      <c r="BP200" s="1637"/>
      <c r="BQ200" s="1637"/>
      <c r="BR200" s="1637"/>
      <c r="BS200" s="1637"/>
      <c r="BT200" s="1637"/>
      <c r="BU200" s="1637"/>
      <c r="BV200" s="1161"/>
      <c r="BW200" s="1161"/>
      <c r="BX200" s="1161"/>
      <c r="BY200" s="1161"/>
      <c r="BZ200" s="1161"/>
      <c r="CA200" s="1161"/>
      <c r="CB200" s="1161"/>
      <c r="CC200" s="1161"/>
      <c r="CD200" s="1161"/>
      <c r="CE200" s="1161"/>
      <c r="CF200" s="1851"/>
    </row>
    <row customHeight="1" ht="11.25" hidden="1">
      <c r="A201" s="1794"/>
      <c r="B201" s="1637"/>
      <c r="C201" s="1637"/>
      <c r="D201" s="2580"/>
      <c r="E201" s="636"/>
      <c r="F201" s="636">
        <v>0</v>
      </c>
      <c r="G201" s="636"/>
      <c r="H201" s="636"/>
      <c r="I201" s="636"/>
      <c r="J201" s="636"/>
      <c r="K201" s="636"/>
      <c r="L201" s="636"/>
      <c r="M201" s="636"/>
      <c r="N201" s="636"/>
      <c r="O201" s="636"/>
      <c r="P201" s="636"/>
      <c r="Q201" s="636"/>
      <c r="R201" s="636"/>
      <c r="S201" s="637"/>
      <c r="T201" s="719"/>
      <c r="U201" s="2375"/>
      <c r="V201" s="2375"/>
      <c r="W201" s="1637"/>
      <c r="X201" s="1637"/>
      <c r="Y201" s="1637"/>
      <c r="Z201" s="1637"/>
      <c r="AA201" s="1637"/>
      <c r="AB201" s="1161"/>
      <c r="AC201" s="1797"/>
      <c r="AD201" s="630"/>
      <c r="AE201" s="1161"/>
      <c r="AF201" s="1161"/>
      <c r="AG201" s="1637"/>
      <c r="AH201" s="1637"/>
      <c r="AI201" s="1637"/>
      <c r="AJ201" s="1637"/>
      <c r="AK201" s="1637"/>
      <c r="AL201" s="1637"/>
      <c r="AM201" s="1637"/>
      <c r="AN201" s="1637"/>
      <c r="AO201" s="1637"/>
      <c r="AP201" s="1637"/>
      <c r="AQ201" s="1637"/>
      <c r="AR201" s="1637"/>
      <c r="AS201" s="1637"/>
      <c r="AT201" s="1637"/>
      <c r="AU201" s="1637"/>
      <c r="AV201" s="1637"/>
      <c r="AW201" s="1637"/>
      <c r="AX201" s="1637"/>
      <c r="AY201" s="1637"/>
      <c r="AZ201" s="1637"/>
      <c r="BA201" s="1637"/>
      <c r="BB201" s="1637"/>
      <c r="BC201" s="1637"/>
      <c r="BD201" s="1637"/>
      <c r="BE201" s="1637"/>
      <c r="BF201" s="1637"/>
      <c r="BG201" s="1637"/>
      <c r="BH201" s="1637"/>
      <c r="BI201" s="1637"/>
      <c r="BJ201" s="1637"/>
      <c r="BK201" s="1637"/>
      <c r="BL201" s="1637"/>
      <c r="BM201" s="1637"/>
      <c r="BN201" s="1637"/>
      <c r="BO201" s="1637"/>
      <c r="BP201" s="1637"/>
      <c r="BQ201" s="1637"/>
      <c r="BR201" s="1637"/>
      <c r="BS201" s="1637"/>
      <c r="BT201" s="1637"/>
      <c r="BU201" s="1637"/>
      <c r="BV201" s="1637"/>
      <c r="BW201" s="1637"/>
      <c r="BX201" s="1637"/>
      <c r="BY201" s="1637"/>
      <c r="BZ201" s="1637"/>
      <c r="CA201" s="1637"/>
      <c r="CB201" s="1637"/>
      <c r="CC201" s="1637"/>
      <c r="CD201" s="1637"/>
      <c r="CE201" s="1637"/>
      <c r="CF201" s="1851"/>
    </row>
    <row customHeight="1" ht="11.25" hidden="1">
      <c r="A202" s="1807"/>
      <c r="B202" s="1161"/>
      <c r="C202" s="413"/>
      <c r="D202" s="2581"/>
      <c r="E202" s="650" t="s">
        <v>22</v>
      </c>
      <c r="F202" s="1169" t="s">
        <v>22</v>
      </c>
      <c r="G202" s="1169" t="s">
        <v>870</v>
      </c>
      <c r="H202" s="652" t="s">
        <v>22</v>
      </c>
      <c r="I202" s="652"/>
      <c r="J202" s="652"/>
      <c r="K202" s="652"/>
      <c r="L202" s="652"/>
      <c r="M202" s="652"/>
      <c r="N202" s="652"/>
      <c r="O202" s="652"/>
      <c r="P202" s="652"/>
      <c r="Q202" s="652"/>
      <c r="R202" s="653"/>
      <c r="S202" s="654"/>
      <c r="T202" s="719"/>
      <c r="U202" s="2375"/>
      <c r="V202" s="2375"/>
      <c r="W202" s="1161"/>
      <c r="X202" s="1161"/>
      <c r="Y202" s="1161"/>
      <c r="Z202" s="1161"/>
      <c r="AA202" s="1637"/>
      <c r="AB202" s="1161"/>
      <c r="AC202" s="1797"/>
      <c r="AD202" s="630"/>
      <c r="AE202" s="1161"/>
      <c r="AF202" s="1161"/>
      <c r="AG202" s="1637"/>
      <c r="AH202" s="1637"/>
      <c r="AI202" s="1637"/>
      <c r="AJ202" s="1637"/>
      <c r="AK202" s="1637"/>
      <c r="AL202" s="1637"/>
      <c r="AM202" s="1637"/>
      <c r="AN202" s="1637"/>
      <c r="AO202" s="1637"/>
      <c r="AP202" s="1637"/>
      <c r="AQ202" s="1637"/>
      <c r="AR202" s="1637"/>
      <c r="AS202" s="1637"/>
      <c r="AT202" s="1637"/>
      <c r="AU202" s="1637"/>
      <c r="AV202" s="1637"/>
      <c r="AW202" s="1637"/>
      <c r="AX202" s="1637"/>
      <c r="AY202" s="1637"/>
      <c r="AZ202" s="1637"/>
      <c r="BA202" s="1637"/>
      <c r="BB202" s="1637"/>
      <c r="BC202" s="1637"/>
      <c r="BD202" s="1637"/>
      <c r="BE202" s="1637"/>
      <c r="BF202" s="1637"/>
      <c r="BG202" s="1637"/>
      <c r="BH202" s="1637"/>
      <c r="BI202" s="1637"/>
      <c r="BJ202" s="1637"/>
      <c r="BK202" s="1637"/>
      <c r="BL202" s="1637"/>
      <c r="BM202" s="1637"/>
      <c r="BN202" s="1637"/>
      <c r="BO202" s="1637"/>
      <c r="BP202" s="1637"/>
      <c r="BQ202" s="1637"/>
      <c r="BR202" s="1637"/>
      <c r="BS202" s="1637"/>
      <c r="BT202" s="1637"/>
      <c r="BU202" s="1637"/>
      <c r="BV202" s="1161"/>
      <c r="BW202" s="1161"/>
      <c r="BX202" s="1161"/>
      <c r="BY202" s="1161"/>
      <c r="BZ202" s="1161"/>
      <c r="CA202" s="1161"/>
      <c r="CB202" s="1161"/>
      <c r="CC202" s="1161"/>
      <c r="CD202" s="1161"/>
      <c r="CE202" s="1161"/>
      <c r="CF202" s="1851"/>
    </row>
    <row customHeight="1" ht="15" hidden="1">
      <c r="A203" s="624" t="s">
        <v>357</v>
      </c>
      <c r="B203" s="625"/>
      <c r="C203" s="625" t="s">
        <v>22</v>
      </c>
      <c r="D203" s="2579" t="s">
        <v>889</v>
      </c>
      <c r="E203" s="2378" t="s">
        <v>324</v>
      </c>
      <c r="F203" s="2379"/>
      <c r="G203" s="2380"/>
      <c r="H203" s="2384" t="str">
        <f>IF(A203="","",INDEX(DIFFERENTIATION_UNMERGE_VD,MATCH(A203,DIFFERENTIATION_ID_DIFF,0)))</f>
        <v>Водоотведение; Транспортировка; Подключение (технологическое присоединение) к централизованной системе водоотведения</v>
      </c>
      <c r="I203" s="2384"/>
      <c r="J203" s="2384"/>
      <c r="K203" s="2384"/>
      <c r="L203" s="2384"/>
      <c r="M203" s="2384"/>
      <c r="N203" s="2384"/>
      <c r="O203" s="2384"/>
      <c r="P203" s="2384"/>
      <c r="Q203" s="2384"/>
      <c r="R203" s="2384"/>
      <c r="S203" s="720"/>
      <c r="T203" s="717"/>
      <c r="U203" s="626"/>
      <c r="V203" s="626"/>
      <c r="W203" s="627"/>
      <c r="X203" s="627"/>
      <c r="Y203" s="627"/>
      <c r="Z203" s="627"/>
      <c r="AA203" s="628"/>
      <c r="AB203" s="629"/>
      <c r="AC203" s="2376"/>
      <c r="AD203" s="630"/>
      <c r="AE203" s="631" t="s">
        <v>22</v>
      </c>
      <c r="AF203" s="631"/>
      <c r="AG203" s="632" t="s">
        <v>864</v>
      </c>
      <c r="AH203" s="633">
        <v>3</v>
      </c>
      <c r="AI203" s="626"/>
      <c r="AJ203" s="626"/>
      <c r="AK203" s="626"/>
      <c r="AL203" s="626"/>
      <c r="AM203" s="626"/>
      <c r="AN203" s="626"/>
      <c r="AO203" s="626"/>
      <c r="AP203" s="626"/>
      <c r="AQ203" s="626"/>
      <c r="AR203" s="626"/>
      <c r="AS203" s="626"/>
      <c r="AT203" s="626"/>
      <c r="AU203" s="626"/>
      <c r="AV203" s="626"/>
      <c r="AW203" s="626"/>
      <c r="AX203" s="626"/>
      <c r="AY203" s="626"/>
      <c r="AZ203" s="626"/>
      <c r="BA203" s="626"/>
      <c r="BB203" s="626"/>
      <c r="BC203" s="626"/>
      <c r="BD203" s="626"/>
      <c r="BE203" s="626"/>
      <c r="BF203" s="626"/>
      <c r="BG203" s="626"/>
      <c r="BH203" s="626"/>
      <c r="BI203" s="626"/>
      <c r="BJ203" s="626"/>
      <c r="BK203" s="626"/>
      <c r="BL203" s="626"/>
      <c r="BM203" s="626"/>
      <c r="BN203" s="626"/>
      <c r="BO203" s="626"/>
      <c r="BP203" s="626"/>
      <c r="BQ203" s="626"/>
      <c r="BR203" s="626"/>
      <c r="BS203" s="626"/>
      <c r="BT203" s="626"/>
      <c r="BU203" s="626"/>
      <c r="BV203" s="627"/>
      <c r="BW203" s="627"/>
      <c r="BX203" s="627"/>
      <c r="BY203" s="627"/>
      <c r="BZ203" s="627"/>
      <c r="CA203" s="627"/>
      <c r="CB203" s="627"/>
      <c r="CC203" s="627"/>
      <c r="CD203" s="627"/>
      <c r="CE203" s="627"/>
      <c r="CF203" s="1851"/>
    </row>
    <row customHeight="1" ht="15" hidden="1">
      <c r="A204" s="624"/>
      <c r="B204" s="625"/>
      <c r="C204" s="625"/>
      <c r="D204" s="2580"/>
      <c r="E204" s="2378" t="s">
        <v>819</v>
      </c>
      <c r="F204" s="2379"/>
      <c r="G204" s="2380"/>
      <c r="H204" s="2384" t="str">
        <f>IF(A203="","",INDEX(DIFFERENTIATION_UNMERGE_AREA,MATCH(A203,DIFFERENTIATION_ID_DIFF,0)))</f>
        <v>поселок Волоконовка</v>
      </c>
      <c r="I204" s="2384"/>
      <c r="J204" s="2384"/>
      <c r="K204" s="2384"/>
      <c r="L204" s="2384"/>
      <c r="M204" s="2384"/>
      <c r="N204" s="2384"/>
      <c r="O204" s="2384"/>
      <c r="P204" s="2384"/>
      <c r="Q204" s="2384"/>
      <c r="R204" s="2384"/>
      <c r="S204" s="720"/>
      <c r="T204" s="717"/>
      <c r="U204" s="626"/>
      <c r="V204" s="626"/>
      <c r="W204" s="627"/>
      <c r="X204" s="627"/>
      <c r="Y204" s="627"/>
      <c r="Z204" s="627"/>
      <c r="AA204" s="628"/>
      <c r="AB204" s="629"/>
      <c r="AC204" s="2376"/>
      <c r="AD204" s="630"/>
      <c r="AE204" s="631"/>
      <c r="AF204" s="631"/>
      <c r="AG204" s="632"/>
      <c r="AH204" s="633"/>
      <c r="AI204" s="626"/>
      <c r="AJ204" s="626"/>
      <c r="AK204" s="626"/>
      <c r="AL204" s="626"/>
      <c r="AM204" s="626"/>
      <c r="AN204" s="626"/>
      <c r="AO204" s="626"/>
      <c r="AP204" s="626"/>
      <c r="AQ204" s="626"/>
      <c r="AR204" s="626"/>
      <c r="AS204" s="626"/>
      <c r="AT204" s="626"/>
      <c r="AU204" s="626"/>
      <c r="AV204" s="626"/>
      <c r="AW204" s="626"/>
      <c r="AX204" s="626"/>
      <c r="AY204" s="626"/>
      <c r="AZ204" s="626"/>
      <c r="BA204" s="626"/>
      <c r="BB204" s="626"/>
      <c r="BC204" s="626"/>
      <c r="BD204" s="626"/>
      <c r="BE204" s="626"/>
      <c r="BF204" s="626"/>
      <c r="BG204" s="626"/>
      <c r="BH204" s="626"/>
      <c r="BI204" s="626"/>
      <c r="BJ204" s="626"/>
      <c r="BK204" s="626"/>
      <c r="BL204" s="626"/>
      <c r="BM204" s="626"/>
      <c r="BN204" s="626"/>
      <c r="BO204" s="626"/>
      <c r="BP204" s="626"/>
      <c r="BQ204" s="626"/>
      <c r="BR204" s="626"/>
      <c r="BS204" s="626"/>
      <c r="BT204" s="626"/>
      <c r="BU204" s="626"/>
      <c r="BV204" s="627"/>
      <c r="BW204" s="627"/>
      <c r="BX204" s="627"/>
      <c r="BY204" s="627"/>
      <c r="BZ204" s="627"/>
      <c r="CA204" s="627"/>
      <c r="CB204" s="627"/>
      <c r="CC204" s="627"/>
      <c r="CD204" s="627"/>
      <c r="CE204" s="627"/>
      <c r="CF204" s="1851"/>
    </row>
    <row customHeight="1" ht="15" hidden="1">
      <c r="A205" s="624"/>
      <c r="B205" s="625"/>
      <c r="C205" s="625"/>
      <c r="D205" s="2580"/>
      <c r="E205" s="2378" t="s">
        <v>820</v>
      </c>
      <c r="F205" s="2379"/>
      <c r="G205" s="2380"/>
      <c r="H205" s="2384" t="str">
        <f>IF(A203="","",INDEX(DIFFERENTIATION_UNMERGE_SYSTEM,MATCH(A203,DIFFERENTIATION_ID_DIFF,0)))</f>
        <v>без дифференциации</v>
      </c>
      <c r="I205" s="2384"/>
      <c r="J205" s="2384"/>
      <c r="K205" s="2384"/>
      <c r="L205" s="2384"/>
      <c r="M205" s="2384"/>
      <c r="N205" s="2384"/>
      <c r="O205" s="2384"/>
      <c r="P205" s="2384"/>
      <c r="Q205" s="2384"/>
      <c r="R205" s="2384"/>
      <c r="S205" s="720"/>
      <c r="T205" s="717"/>
      <c r="U205" s="626"/>
      <c r="V205" s="626"/>
      <c r="W205" s="627"/>
      <c r="X205" s="627"/>
      <c r="Y205" s="627"/>
      <c r="Z205" s="627"/>
      <c r="AA205" s="628"/>
      <c r="AB205" s="629"/>
      <c r="AC205" s="2376"/>
      <c r="AD205" s="630"/>
      <c r="AE205" s="631"/>
      <c r="AF205" s="631"/>
      <c r="AG205" s="632"/>
      <c r="AH205" s="633"/>
      <c r="AI205" s="626"/>
      <c r="AJ205" s="626"/>
      <c r="AK205" s="626"/>
      <c r="AL205" s="626"/>
      <c r="AM205" s="626"/>
      <c r="AN205" s="626"/>
      <c r="AO205" s="626"/>
      <c r="AP205" s="626"/>
      <c r="AQ205" s="626"/>
      <c r="AR205" s="626"/>
      <c r="AS205" s="626"/>
      <c r="AT205" s="626"/>
      <c r="AU205" s="626"/>
      <c r="AV205" s="626"/>
      <c r="AW205" s="626"/>
      <c r="AX205" s="626"/>
      <c r="AY205" s="626"/>
      <c r="AZ205" s="626"/>
      <c r="BA205" s="626"/>
      <c r="BB205" s="626"/>
      <c r="BC205" s="626"/>
      <c r="BD205" s="626"/>
      <c r="BE205" s="626"/>
      <c r="BF205" s="626"/>
      <c r="BG205" s="626"/>
      <c r="BH205" s="626"/>
      <c r="BI205" s="626"/>
      <c r="BJ205" s="626"/>
      <c r="BK205" s="626"/>
      <c r="BL205" s="626"/>
      <c r="BM205" s="626"/>
      <c r="BN205" s="626"/>
      <c r="BO205" s="626"/>
      <c r="BP205" s="626"/>
      <c r="BQ205" s="626"/>
      <c r="BR205" s="626"/>
      <c r="BS205" s="626"/>
      <c r="BT205" s="626"/>
      <c r="BU205" s="626"/>
      <c r="BV205" s="627"/>
      <c r="BW205" s="627"/>
      <c r="BX205" s="627"/>
      <c r="BY205" s="627"/>
      <c r="BZ205" s="627"/>
      <c r="CA205" s="627"/>
      <c r="CB205" s="627"/>
      <c r="CC205" s="627"/>
      <c r="CD205" s="627"/>
      <c r="CE205" s="627"/>
      <c r="CF205" s="1851"/>
    </row>
    <row customHeight="1" ht="24.75" hidden="1">
      <c r="A206" s="1807"/>
      <c r="B206" s="1161"/>
      <c r="C206" s="413"/>
      <c r="D206" s="2580"/>
      <c r="E206" s="2377" t="s">
        <v>865</v>
      </c>
      <c r="F206" s="2377"/>
      <c r="G206" s="2377"/>
      <c r="H206" s="2377"/>
      <c r="I206" s="2377"/>
      <c r="J206" s="2377"/>
      <c r="K206" s="2377"/>
      <c r="L206" s="2377"/>
      <c r="M206" s="2377"/>
      <c r="N206" s="2377"/>
      <c r="O206" s="2377"/>
      <c r="P206" s="2377"/>
      <c r="Q206" s="559">
        <f>SUMIF(T207:T208,"i",Q207:Q208)</f>
        <v>0</v>
      </c>
      <c r="R206" s="1018"/>
      <c r="S206" s="1799" t="s">
        <v>866</v>
      </c>
      <c r="T206" s="718" t="s">
        <v>867</v>
      </c>
      <c r="U206" s="2375">
        <v>1</v>
      </c>
      <c r="V206" s="2375" t="s">
        <v>830</v>
      </c>
      <c r="W206" s="1161"/>
      <c r="X206" s="1161"/>
      <c r="Y206" s="1161"/>
      <c r="Z206" s="1161"/>
      <c r="AA206" s="1637"/>
      <c r="AB206" s="1161"/>
      <c r="AC206" s="2376"/>
      <c r="AD206" s="630"/>
      <c r="AE206" s="1161"/>
      <c r="AF206" s="1161"/>
      <c r="AG206" s="1637"/>
      <c r="AH206" s="1637"/>
      <c r="AI206" s="1637"/>
      <c r="AJ206" s="1637"/>
      <c r="AK206" s="1637"/>
      <c r="AL206" s="1637"/>
      <c r="AM206" s="1637"/>
      <c r="AN206" s="1637"/>
      <c r="AO206" s="1637"/>
      <c r="AP206" s="1637"/>
      <c r="AQ206" s="1637"/>
      <c r="AR206" s="1637"/>
      <c r="AS206" s="1637"/>
      <c r="AT206" s="1637"/>
      <c r="AU206" s="1637"/>
      <c r="AV206" s="1637"/>
      <c r="AW206" s="1637"/>
      <c r="AX206" s="1637"/>
      <c r="AY206" s="1637"/>
      <c r="AZ206" s="1637"/>
      <c r="BA206" s="1637"/>
      <c r="BB206" s="1637"/>
      <c r="BC206" s="1637"/>
      <c r="BD206" s="1637"/>
      <c r="BE206" s="1637"/>
      <c r="BF206" s="1637"/>
      <c r="BG206" s="1637"/>
      <c r="BH206" s="1637"/>
      <c r="BI206" s="1637"/>
      <c r="BJ206" s="1637"/>
      <c r="BK206" s="1637"/>
      <c r="BL206" s="1637"/>
      <c r="BM206" s="1637"/>
      <c r="BN206" s="1637"/>
      <c r="BO206" s="1637"/>
      <c r="BP206" s="1637"/>
      <c r="BQ206" s="1637"/>
      <c r="BR206" s="1637"/>
      <c r="BS206" s="1637"/>
      <c r="BT206" s="1637"/>
      <c r="BU206" s="1637"/>
      <c r="BV206" s="1161"/>
      <c r="BW206" s="1161"/>
      <c r="BX206" s="1161"/>
      <c r="BY206" s="1161"/>
      <c r="BZ206" s="1161"/>
      <c r="CA206" s="1161"/>
      <c r="CB206" s="1161"/>
      <c r="CC206" s="1161"/>
      <c r="CD206" s="1161"/>
      <c r="CE206" s="1161"/>
      <c r="CF206" s="1851"/>
    </row>
    <row customHeight="1" ht="11.25" hidden="1">
      <c r="A207" s="1794"/>
      <c r="B207" s="1637"/>
      <c r="C207" s="1637"/>
      <c r="D207" s="2580"/>
      <c r="E207" s="636"/>
      <c r="F207" s="636">
        <v>0</v>
      </c>
      <c r="G207" s="636"/>
      <c r="H207" s="636"/>
      <c r="I207" s="636"/>
      <c r="J207" s="636"/>
      <c r="K207" s="636"/>
      <c r="L207" s="636"/>
      <c r="M207" s="636"/>
      <c r="N207" s="636"/>
      <c r="O207" s="636"/>
      <c r="P207" s="636"/>
      <c r="Q207" s="636"/>
      <c r="R207" s="636"/>
      <c r="S207" s="637"/>
      <c r="T207" s="719"/>
      <c r="U207" s="2375"/>
      <c r="V207" s="2375"/>
      <c r="W207" s="1637"/>
      <c r="X207" s="1637"/>
      <c r="Y207" s="1637"/>
      <c r="Z207" s="1637"/>
      <c r="AA207" s="1637"/>
      <c r="AB207" s="1161"/>
      <c r="AC207" s="2376"/>
      <c r="AD207" s="630"/>
      <c r="AE207" s="1161"/>
      <c r="AF207" s="1161"/>
      <c r="AG207" s="1637"/>
      <c r="AH207" s="1637"/>
      <c r="AI207" s="1637"/>
      <c r="AJ207" s="1637"/>
      <c r="AK207" s="1637"/>
      <c r="AL207" s="1637"/>
      <c r="AM207" s="1637"/>
      <c r="AN207" s="1637"/>
      <c r="AO207" s="1637"/>
      <c r="AP207" s="1637"/>
      <c r="AQ207" s="1637"/>
      <c r="AR207" s="1637"/>
      <c r="AS207" s="1637"/>
      <c r="AT207" s="1637"/>
      <c r="AU207" s="1637"/>
      <c r="AV207" s="1637"/>
      <c r="AW207" s="1637"/>
      <c r="AX207" s="1637"/>
      <c r="AY207" s="1637"/>
      <c r="AZ207" s="1637"/>
      <c r="BA207" s="1637"/>
      <c r="BB207" s="1637"/>
      <c r="BC207" s="1637"/>
      <c r="BD207" s="1637"/>
      <c r="BE207" s="1637"/>
      <c r="BF207" s="1637"/>
      <c r="BG207" s="1637"/>
      <c r="BH207" s="1637"/>
      <c r="BI207" s="1637"/>
      <c r="BJ207" s="1637"/>
      <c r="BK207" s="1637"/>
      <c r="BL207" s="1637"/>
      <c r="BM207" s="1637"/>
      <c r="BN207" s="1637"/>
      <c r="BO207" s="1637"/>
      <c r="BP207" s="1637"/>
      <c r="BQ207" s="1637"/>
      <c r="BR207" s="1637"/>
      <c r="BS207" s="1637"/>
      <c r="BT207" s="1637"/>
      <c r="BU207" s="1637"/>
      <c r="BV207" s="1637"/>
      <c r="BW207" s="1637"/>
      <c r="BX207" s="1637"/>
      <c r="BY207" s="1637"/>
      <c r="BZ207" s="1637"/>
      <c r="CA207" s="1637"/>
      <c r="CB207" s="1637"/>
      <c r="CC207" s="1637"/>
      <c r="CD207" s="1637"/>
      <c r="CE207" s="1637"/>
      <c r="CF207" s="1851"/>
    </row>
    <row customHeight="1" ht="11.25" hidden="1">
      <c r="A208" s="1807"/>
      <c r="B208" s="1161"/>
      <c r="C208" s="413"/>
      <c r="D208" s="2580"/>
      <c r="E208" s="650" t="s">
        <v>22</v>
      </c>
      <c r="F208" s="1169" t="s">
        <v>22</v>
      </c>
      <c r="G208" s="1169" t="s">
        <v>870</v>
      </c>
      <c r="H208" s="652" t="s">
        <v>22</v>
      </c>
      <c r="I208" s="652"/>
      <c r="J208" s="652"/>
      <c r="K208" s="652"/>
      <c r="L208" s="652"/>
      <c r="M208" s="652"/>
      <c r="N208" s="652"/>
      <c r="O208" s="652"/>
      <c r="P208" s="652"/>
      <c r="Q208" s="652"/>
      <c r="R208" s="653"/>
      <c r="S208" s="654"/>
      <c r="T208" s="719"/>
      <c r="U208" s="2375"/>
      <c r="V208" s="2375"/>
      <c r="W208" s="1161"/>
      <c r="X208" s="1161"/>
      <c r="Y208" s="1161"/>
      <c r="Z208" s="1161"/>
      <c r="AA208" s="1637"/>
      <c r="AB208" s="1161"/>
      <c r="AC208" s="2376"/>
      <c r="AD208" s="630"/>
      <c r="AE208" s="1161"/>
      <c r="AF208" s="1161"/>
      <c r="AG208" s="1637"/>
      <c r="AH208" s="1637"/>
      <c r="AI208" s="1637"/>
      <c r="AJ208" s="1637"/>
      <c r="AK208" s="1637"/>
      <c r="AL208" s="1637"/>
      <c r="AM208" s="1637"/>
      <c r="AN208" s="1637"/>
      <c r="AO208" s="1637"/>
      <c r="AP208" s="1637"/>
      <c r="AQ208" s="1637"/>
      <c r="AR208" s="1637"/>
      <c r="AS208" s="1637"/>
      <c r="AT208" s="1637"/>
      <c r="AU208" s="1637"/>
      <c r="AV208" s="1637"/>
      <c r="AW208" s="1637"/>
      <c r="AX208" s="1637"/>
      <c r="AY208" s="1637"/>
      <c r="AZ208" s="1637"/>
      <c r="BA208" s="1637"/>
      <c r="BB208" s="1637"/>
      <c r="BC208" s="1637"/>
      <c r="BD208" s="1637"/>
      <c r="BE208" s="1637"/>
      <c r="BF208" s="1637"/>
      <c r="BG208" s="1637"/>
      <c r="BH208" s="1637"/>
      <c r="BI208" s="1637"/>
      <c r="BJ208" s="1637"/>
      <c r="BK208" s="1637"/>
      <c r="BL208" s="1637"/>
      <c r="BM208" s="1637"/>
      <c r="BN208" s="1637"/>
      <c r="BO208" s="1637"/>
      <c r="BP208" s="1637"/>
      <c r="BQ208" s="1637"/>
      <c r="BR208" s="1637"/>
      <c r="BS208" s="1637"/>
      <c r="BT208" s="1637"/>
      <c r="BU208" s="1637"/>
      <c r="BV208" s="1161"/>
      <c r="BW208" s="1161"/>
      <c r="BX208" s="1161"/>
      <c r="BY208" s="1161"/>
      <c r="BZ208" s="1161"/>
      <c r="CA208" s="1161"/>
      <c r="CB208" s="1161"/>
      <c r="CC208" s="1161"/>
      <c r="CD208" s="1161"/>
      <c r="CE208" s="1161"/>
      <c r="CF208" s="1851"/>
    </row>
    <row customHeight="1" ht="24.75" hidden="1">
      <c r="A209" s="1807"/>
      <c r="B209" s="1161"/>
      <c r="C209" s="413"/>
      <c r="D209" s="2580"/>
      <c r="E209" s="2377" t="s">
        <v>868</v>
      </c>
      <c r="F209" s="2377"/>
      <c r="G209" s="2377"/>
      <c r="H209" s="2377"/>
      <c r="I209" s="2377"/>
      <c r="J209" s="2377"/>
      <c r="K209" s="2377"/>
      <c r="L209" s="2377"/>
      <c r="M209" s="2377"/>
      <c r="N209" s="2377"/>
      <c r="O209" s="2377"/>
      <c r="P209" s="2377"/>
      <c r="Q209" s="559">
        <f>SUMIF(T210:T211,"i",Q210:Q211)</f>
        <v>0</v>
      </c>
      <c r="R209" s="1018"/>
      <c r="S209" s="1799" t="s">
        <v>869</v>
      </c>
      <c r="T209" s="718" t="s">
        <v>867</v>
      </c>
      <c r="U209" s="2375">
        <v>1</v>
      </c>
      <c r="V209" s="2375" t="s">
        <v>830</v>
      </c>
      <c r="W209" s="1161"/>
      <c r="X209" s="1161"/>
      <c r="Y209" s="1161"/>
      <c r="Z209" s="1161"/>
      <c r="AA209" s="1637"/>
      <c r="AB209" s="1161"/>
      <c r="AC209" s="1797"/>
      <c r="AD209" s="630"/>
      <c r="AE209" s="1161"/>
      <c r="AF209" s="1161"/>
      <c r="AG209" s="1637"/>
      <c r="AH209" s="1637"/>
      <c r="AI209" s="1637"/>
      <c r="AJ209" s="1637"/>
      <c r="AK209" s="1637"/>
      <c r="AL209" s="1637"/>
      <c r="AM209" s="1637"/>
      <c r="AN209" s="1637"/>
      <c r="AO209" s="1637"/>
      <c r="AP209" s="1637"/>
      <c r="AQ209" s="1637"/>
      <c r="AR209" s="1637"/>
      <c r="AS209" s="1637"/>
      <c r="AT209" s="1637"/>
      <c r="AU209" s="1637"/>
      <c r="AV209" s="1637"/>
      <c r="AW209" s="1637"/>
      <c r="AX209" s="1637"/>
      <c r="AY209" s="1637"/>
      <c r="AZ209" s="1637"/>
      <c r="BA209" s="1637"/>
      <c r="BB209" s="1637"/>
      <c r="BC209" s="1637"/>
      <c r="BD209" s="1637"/>
      <c r="BE209" s="1637"/>
      <c r="BF209" s="1637"/>
      <c r="BG209" s="1637"/>
      <c r="BH209" s="1637"/>
      <c r="BI209" s="1637"/>
      <c r="BJ209" s="1637"/>
      <c r="BK209" s="1637"/>
      <c r="BL209" s="1637"/>
      <c r="BM209" s="1637"/>
      <c r="BN209" s="1637"/>
      <c r="BO209" s="1637"/>
      <c r="BP209" s="1637"/>
      <c r="BQ209" s="1637"/>
      <c r="BR209" s="1637"/>
      <c r="BS209" s="1637"/>
      <c r="BT209" s="1637"/>
      <c r="BU209" s="1637"/>
      <c r="BV209" s="1161"/>
      <c r="BW209" s="1161"/>
      <c r="BX209" s="1161"/>
      <c r="BY209" s="1161"/>
      <c r="BZ209" s="1161"/>
      <c r="CA209" s="1161"/>
      <c r="CB209" s="1161"/>
      <c r="CC209" s="1161"/>
      <c r="CD209" s="1161"/>
      <c r="CE209" s="1161"/>
      <c r="CF209" s="1851"/>
    </row>
    <row customHeight="1" ht="11.25" hidden="1">
      <c r="A210" s="1794"/>
      <c r="B210" s="1637"/>
      <c r="C210" s="1637"/>
      <c r="D210" s="2580"/>
      <c r="E210" s="636"/>
      <c r="F210" s="636">
        <v>0</v>
      </c>
      <c r="G210" s="636"/>
      <c r="H210" s="636"/>
      <c r="I210" s="636"/>
      <c r="J210" s="636"/>
      <c r="K210" s="636"/>
      <c r="L210" s="636"/>
      <c r="M210" s="636"/>
      <c r="N210" s="636"/>
      <c r="O210" s="636"/>
      <c r="P210" s="636"/>
      <c r="Q210" s="636"/>
      <c r="R210" s="636"/>
      <c r="S210" s="637"/>
      <c r="T210" s="719"/>
      <c r="U210" s="2375"/>
      <c r="V210" s="2375"/>
      <c r="W210" s="1637"/>
      <c r="X210" s="1637"/>
      <c r="Y210" s="1637"/>
      <c r="Z210" s="1637"/>
      <c r="AA210" s="1637"/>
      <c r="AB210" s="1161"/>
      <c r="AC210" s="1797"/>
      <c r="AD210" s="630"/>
      <c r="AE210" s="1161"/>
      <c r="AF210" s="1161"/>
      <c r="AG210" s="1637"/>
      <c r="AH210" s="1637"/>
      <c r="AI210" s="1637"/>
      <c r="AJ210" s="1637"/>
      <c r="AK210" s="1637"/>
      <c r="AL210" s="1637"/>
      <c r="AM210" s="1637"/>
      <c r="AN210" s="1637"/>
      <c r="AO210" s="1637"/>
      <c r="AP210" s="1637"/>
      <c r="AQ210" s="1637"/>
      <c r="AR210" s="1637"/>
      <c r="AS210" s="1637"/>
      <c r="AT210" s="1637"/>
      <c r="AU210" s="1637"/>
      <c r="AV210" s="1637"/>
      <c r="AW210" s="1637"/>
      <c r="AX210" s="1637"/>
      <c r="AY210" s="1637"/>
      <c r="AZ210" s="1637"/>
      <c r="BA210" s="1637"/>
      <c r="BB210" s="1637"/>
      <c r="BC210" s="1637"/>
      <c r="BD210" s="1637"/>
      <c r="BE210" s="1637"/>
      <c r="BF210" s="1637"/>
      <c r="BG210" s="1637"/>
      <c r="BH210" s="1637"/>
      <c r="BI210" s="1637"/>
      <c r="BJ210" s="1637"/>
      <c r="BK210" s="1637"/>
      <c r="BL210" s="1637"/>
      <c r="BM210" s="1637"/>
      <c r="BN210" s="1637"/>
      <c r="BO210" s="1637"/>
      <c r="BP210" s="1637"/>
      <c r="BQ210" s="1637"/>
      <c r="BR210" s="1637"/>
      <c r="BS210" s="1637"/>
      <c r="BT210" s="1637"/>
      <c r="BU210" s="1637"/>
      <c r="BV210" s="1637"/>
      <c r="BW210" s="1637"/>
      <c r="BX210" s="1637"/>
      <c r="BY210" s="1637"/>
      <c r="BZ210" s="1637"/>
      <c r="CA210" s="1637"/>
      <c r="CB210" s="1637"/>
      <c r="CC210" s="1637"/>
      <c r="CD210" s="1637"/>
      <c r="CE210" s="1637"/>
      <c r="CF210" s="1851"/>
    </row>
    <row customHeight="1" ht="11.25" hidden="1">
      <c r="A211" s="1807"/>
      <c r="B211" s="1161"/>
      <c r="C211" s="413"/>
      <c r="D211" s="2581"/>
      <c r="E211" s="650" t="s">
        <v>22</v>
      </c>
      <c r="F211" s="1169" t="s">
        <v>22</v>
      </c>
      <c r="G211" s="1169" t="s">
        <v>870</v>
      </c>
      <c r="H211" s="652" t="s">
        <v>22</v>
      </c>
      <c r="I211" s="652"/>
      <c r="J211" s="652"/>
      <c r="K211" s="652"/>
      <c r="L211" s="652"/>
      <c r="M211" s="652"/>
      <c r="N211" s="652"/>
      <c r="O211" s="652"/>
      <c r="P211" s="652"/>
      <c r="Q211" s="652"/>
      <c r="R211" s="653"/>
      <c r="S211" s="654"/>
      <c r="T211" s="719"/>
      <c r="U211" s="2375"/>
      <c r="V211" s="2375"/>
      <c r="W211" s="1161"/>
      <c r="X211" s="1161"/>
      <c r="Y211" s="1161"/>
      <c r="Z211" s="1161"/>
      <c r="AA211" s="1637"/>
      <c r="AB211" s="1161"/>
      <c r="AC211" s="1797"/>
      <c r="AD211" s="630"/>
      <c r="AE211" s="1161"/>
      <c r="AF211" s="1161"/>
      <c r="AG211" s="1637"/>
      <c r="AH211" s="1637"/>
      <c r="AI211" s="1637"/>
      <c r="AJ211" s="1637"/>
      <c r="AK211" s="1637"/>
      <c r="AL211" s="1637"/>
      <c r="AM211" s="1637"/>
      <c r="AN211" s="1637"/>
      <c r="AO211" s="1637"/>
      <c r="AP211" s="1637"/>
      <c r="AQ211" s="1637"/>
      <c r="AR211" s="1637"/>
      <c r="AS211" s="1637"/>
      <c r="AT211" s="1637"/>
      <c r="AU211" s="1637"/>
      <c r="AV211" s="1637"/>
      <c r="AW211" s="1637"/>
      <c r="AX211" s="1637"/>
      <c r="AY211" s="1637"/>
      <c r="AZ211" s="1637"/>
      <c r="BA211" s="1637"/>
      <c r="BB211" s="1637"/>
      <c r="BC211" s="1637"/>
      <c r="BD211" s="1637"/>
      <c r="BE211" s="1637"/>
      <c r="BF211" s="1637"/>
      <c r="BG211" s="1637"/>
      <c r="BH211" s="1637"/>
      <c r="BI211" s="1637"/>
      <c r="BJ211" s="1637"/>
      <c r="BK211" s="1637"/>
      <c r="BL211" s="1637"/>
      <c r="BM211" s="1637"/>
      <c r="BN211" s="1637"/>
      <c r="BO211" s="1637"/>
      <c r="BP211" s="1637"/>
      <c r="BQ211" s="1637"/>
      <c r="BR211" s="1637"/>
      <c r="BS211" s="1637"/>
      <c r="BT211" s="1637"/>
      <c r="BU211" s="1637"/>
      <c r="BV211" s="1161"/>
      <c r="BW211" s="1161"/>
      <c r="BX211" s="1161"/>
      <c r="BY211" s="1161"/>
      <c r="BZ211" s="1161"/>
      <c r="CA211" s="1161"/>
      <c r="CB211" s="1161"/>
      <c r="CC211" s="1161"/>
      <c r="CD211" s="1161"/>
      <c r="CE211" s="1161"/>
      <c r="CF211" s="1851"/>
    </row>
    <row customHeight="1" ht="15" hidden="1">
      <c r="A212" s="624" t="s">
        <v>358</v>
      </c>
      <c r="B212" s="625"/>
      <c r="C212" s="625" t="s">
        <v>22</v>
      </c>
      <c r="D212" s="2579" t="s">
        <v>890</v>
      </c>
      <c r="E212" s="2378" t="s">
        <v>324</v>
      </c>
      <c r="F212" s="2379"/>
      <c r="G212" s="2380"/>
      <c r="H212" s="2384" t="str">
        <f>IF(A212="","",INDEX(DIFFERENTIATION_UNMERGE_VD,MATCH(A212,DIFFERENTIATION_ID_DIFF,0)))</f>
        <v>Водоотведение; Транспортировка; Подключение (технологическое присоединение) к централизованной системе водоотведения</v>
      </c>
      <c r="I212" s="2384"/>
      <c r="J212" s="2384"/>
      <c r="K212" s="2384"/>
      <c r="L212" s="2384"/>
      <c r="M212" s="2384"/>
      <c r="N212" s="2384"/>
      <c r="O212" s="2384"/>
      <c r="P212" s="2384"/>
      <c r="Q212" s="2384"/>
      <c r="R212" s="2384"/>
      <c r="S212" s="720"/>
      <c r="T212" s="717"/>
      <c r="U212" s="626"/>
      <c r="V212" s="626"/>
      <c r="W212" s="627"/>
      <c r="X212" s="627"/>
      <c r="Y212" s="627"/>
      <c r="Z212" s="627"/>
      <c r="AA212" s="628"/>
      <c r="AB212" s="629"/>
      <c r="AC212" s="2376"/>
      <c r="AD212" s="630"/>
      <c r="AE212" s="631" t="s">
        <v>22</v>
      </c>
      <c r="AF212" s="631"/>
      <c r="AG212" s="632" t="s">
        <v>864</v>
      </c>
      <c r="AH212" s="633">
        <v>3</v>
      </c>
      <c r="AI212" s="626"/>
      <c r="AJ212" s="626"/>
      <c r="AK212" s="626"/>
      <c r="AL212" s="626"/>
      <c r="AM212" s="626"/>
      <c r="AN212" s="626"/>
      <c r="AO212" s="626"/>
      <c r="AP212" s="626"/>
      <c r="AQ212" s="626"/>
      <c r="AR212" s="626"/>
      <c r="AS212" s="626"/>
      <c r="AT212" s="626"/>
      <c r="AU212" s="626"/>
      <c r="AV212" s="626"/>
      <c r="AW212" s="626"/>
      <c r="AX212" s="626"/>
      <c r="AY212" s="626"/>
      <c r="AZ212" s="626"/>
      <c r="BA212" s="626"/>
      <c r="BB212" s="626"/>
      <c r="BC212" s="626"/>
      <c r="BD212" s="626"/>
      <c r="BE212" s="626"/>
      <c r="BF212" s="626"/>
      <c r="BG212" s="626"/>
      <c r="BH212" s="626"/>
      <c r="BI212" s="626"/>
      <c r="BJ212" s="626"/>
      <c r="BK212" s="626"/>
      <c r="BL212" s="626"/>
      <c r="BM212" s="626"/>
      <c r="BN212" s="626"/>
      <c r="BO212" s="626"/>
      <c r="BP212" s="626"/>
      <c r="BQ212" s="626"/>
      <c r="BR212" s="626"/>
      <c r="BS212" s="626"/>
      <c r="BT212" s="626"/>
      <c r="BU212" s="626"/>
      <c r="BV212" s="627"/>
      <c r="BW212" s="627"/>
      <c r="BX212" s="627"/>
      <c r="BY212" s="627"/>
      <c r="BZ212" s="627"/>
      <c r="CA212" s="627"/>
      <c r="CB212" s="627"/>
      <c r="CC212" s="627"/>
      <c r="CD212" s="627"/>
      <c r="CE212" s="627"/>
      <c r="CF212" s="1851"/>
    </row>
    <row customHeight="1" ht="15" hidden="1">
      <c r="A213" s="624"/>
      <c r="B213" s="625"/>
      <c r="C213" s="625"/>
      <c r="D213" s="2580"/>
      <c r="E213" s="2378" t="s">
        <v>819</v>
      </c>
      <c r="F213" s="2379"/>
      <c r="G213" s="2380"/>
      <c r="H213" s="2384" t="str">
        <f>IF(A212="","",INDEX(DIFFERENTIATION_UNMERGE_AREA,MATCH(A212,DIFFERENTIATION_ID_DIFF,0)))</f>
        <v>Грайворонский муниципальный округ</v>
      </c>
      <c r="I213" s="2384"/>
      <c r="J213" s="2384"/>
      <c r="K213" s="2384"/>
      <c r="L213" s="2384"/>
      <c r="M213" s="2384"/>
      <c r="N213" s="2384"/>
      <c r="O213" s="2384"/>
      <c r="P213" s="2384"/>
      <c r="Q213" s="2384"/>
      <c r="R213" s="2384"/>
      <c r="S213" s="720"/>
      <c r="T213" s="717"/>
      <c r="U213" s="626"/>
      <c r="V213" s="626"/>
      <c r="W213" s="627"/>
      <c r="X213" s="627"/>
      <c r="Y213" s="627"/>
      <c r="Z213" s="627"/>
      <c r="AA213" s="628"/>
      <c r="AB213" s="629"/>
      <c r="AC213" s="2376"/>
      <c r="AD213" s="630"/>
      <c r="AE213" s="631"/>
      <c r="AF213" s="631"/>
      <c r="AG213" s="632"/>
      <c r="AH213" s="633"/>
      <c r="AI213" s="626"/>
      <c r="AJ213" s="626"/>
      <c r="AK213" s="626"/>
      <c r="AL213" s="626"/>
      <c r="AM213" s="626"/>
      <c r="AN213" s="626"/>
      <c r="AO213" s="626"/>
      <c r="AP213" s="626"/>
      <c r="AQ213" s="626"/>
      <c r="AR213" s="626"/>
      <c r="AS213" s="626"/>
      <c r="AT213" s="626"/>
      <c r="AU213" s="626"/>
      <c r="AV213" s="626"/>
      <c r="AW213" s="626"/>
      <c r="AX213" s="626"/>
      <c r="AY213" s="626"/>
      <c r="AZ213" s="626"/>
      <c r="BA213" s="626"/>
      <c r="BB213" s="626"/>
      <c r="BC213" s="626"/>
      <c r="BD213" s="626"/>
      <c r="BE213" s="626"/>
      <c r="BF213" s="626"/>
      <c r="BG213" s="626"/>
      <c r="BH213" s="626"/>
      <c r="BI213" s="626"/>
      <c r="BJ213" s="626"/>
      <c r="BK213" s="626"/>
      <c r="BL213" s="626"/>
      <c r="BM213" s="626"/>
      <c r="BN213" s="626"/>
      <c r="BO213" s="626"/>
      <c r="BP213" s="626"/>
      <c r="BQ213" s="626"/>
      <c r="BR213" s="626"/>
      <c r="BS213" s="626"/>
      <c r="BT213" s="626"/>
      <c r="BU213" s="626"/>
      <c r="BV213" s="627"/>
      <c r="BW213" s="627"/>
      <c r="BX213" s="627"/>
      <c r="BY213" s="627"/>
      <c r="BZ213" s="627"/>
      <c r="CA213" s="627"/>
      <c r="CB213" s="627"/>
      <c r="CC213" s="627"/>
      <c r="CD213" s="627"/>
      <c r="CE213" s="627"/>
      <c r="CF213" s="1851"/>
    </row>
    <row customHeight="1" ht="15" hidden="1">
      <c r="A214" s="624"/>
      <c r="B214" s="625"/>
      <c r="C214" s="625"/>
      <c r="D214" s="2580"/>
      <c r="E214" s="2378" t="s">
        <v>820</v>
      </c>
      <c r="F214" s="2379"/>
      <c r="G214" s="2380"/>
      <c r="H214" s="2384" t="str">
        <f>IF(A212="","",INDEX(DIFFERENTIATION_UNMERGE_SYSTEM,MATCH(A212,DIFFERENTIATION_ID_DIFF,0)))</f>
        <v>без дифференциации</v>
      </c>
      <c r="I214" s="2384"/>
      <c r="J214" s="2384"/>
      <c r="K214" s="2384"/>
      <c r="L214" s="2384"/>
      <c r="M214" s="2384"/>
      <c r="N214" s="2384"/>
      <c r="O214" s="2384"/>
      <c r="P214" s="2384"/>
      <c r="Q214" s="2384"/>
      <c r="R214" s="2384"/>
      <c r="S214" s="720"/>
      <c r="T214" s="717"/>
      <c r="U214" s="626"/>
      <c r="V214" s="626"/>
      <c r="W214" s="627"/>
      <c r="X214" s="627"/>
      <c r="Y214" s="627"/>
      <c r="Z214" s="627"/>
      <c r="AA214" s="628"/>
      <c r="AB214" s="629"/>
      <c r="AC214" s="2376"/>
      <c r="AD214" s="630"/>
      <c r="AE214" s="631"/>
      <c r="AF214" s="631"/>
      <c r="AG214" s="632"/>
      <c r="AH214" s="633"/>
      <c r="AI214" s="626"/>
      <c r="AJ214" s="626"/>
      <c r="AK214" s="626"/>
      <c r="AL214" s="626"/>
      <c r="AM214" s="626"/>
      <c r="AN214" s="626"/>
      <c r="AO214" s="626"/>
      <c r="AP214" s="626"/>
      <c r="AQ214" s="626"/>
      <c r="AR214" s="626"/>
      <c r="AS214" s="626"/>
      <c r="AT214" s="626"/>
      <c r="AU214" s="626"/>
      <c r="AV214" s="626"/>
      <c r="AW214" s="626"/>
      <c r="AX214" s="626"/>
      <c r="AY214" s="626"/>
      <c r="AZ214" s="626"/>
      <c r="BA214" s="626"/>
      <c r="BB214" s="626"/>
      <c r="BC214" s="626"/>
      <c r="BD214" s="626"/>
      <c r="BE214" s="626"/>
      <c r="BF214" s="626"/>
      <c r="BG214" s="626"/>
      <c r="BH214" s="626"/>
      <c r="BI214" s="626"/>
      <c r="BJ214" s="626"/>
      <c r="BK214" s="626"/>
      <c r="BL214" s="626"/>
      <c r="BM214" s="626"/>
      <c r="BN214" s="626"/>
      <c r="BO214" s="626"/>
      <c r="BP214" s="626"/>
      <c r="BQ214" s="626"/>
      <c r="BR214" s="626"/>
      <c r="BS214" s="626"/>
      <c r="BT214" s="626"/>
      <c r="BU214" s="626"/>
      <c r="BV214" s="627"/>
      <c r="BW214" s="627"/>
      <c r="BX214" s="627"/>
      <c r="BY214" s="627"/>
      <c r="BZ214" s="627"/>
      <c r="CA214" s="627"/>
      <c r="CB214" s="627"/>
      <c r="CC214" s="627"/>
      <c r="CD214" s="627"/>
      <c r="CE214" s="627"/>
      <c r="CF214" s="1851"/>
    </row>
    <row customHeight="1" ht="24.75" hidden="1">
      <c r="A215" s="1807"/>
      <c r="B215" s="1161"/>
      <c r="C215" s="413"/>
      <c r="D215" s="2580"/>
      <c r="E215" s="2377" t="s">
        <v>865</v>
      </c>
      <c r="F215" s="2377"/>
      <c r="G215" s="2377"/>
      <c r="H215" s="2377"/>
      <c r="I215" s="2377"/>
      <c r="J215" s="2377"/>
      <c r="K215" s="2377"/>
      <c r="L215" s="2377"/>
      <c r="M215" s="2377"/>
      <c r="N215" s="2377"/>
      <c r="O215" s="2377"/>
      <c r="P215" s="2377"/>
      <c r="Q215" s="559">
        <f>SUMIF(T216:T217,"i",Q216:Q217)</f>
        <v>0</v>
      </c>
      <c r="R215" s="1018"/>
      <c r="S215" s="1799" t="s">
        <v>866</v>
      </c>
      <c r="T215" s="718" t="s">
        <v>867</v>
      </c>
      <c r="U215" s="2375">
        <v>1</v>
      </c>
      <c r="V215" s="2375" t="s">
        <v>830</v>
      </c>
      <c r="W215" s="1161"/>
      <c r="X215" s="1161"/>
      <c r="Y215" s="1161"/>
      <c r="Z215" s="1161"/>
      <c r="AA215" s="1637"/>
      <c r="AB215" s="1161"/>
      <c r="AC215" s="2376"/>
      <c r="AD215" s="630"/>
      <c r="AE215" s="1161"/>
      <c r="AF215" s="1161"/>
      <c r="AG215" s="1637"/>
      <c r="AH215" s="1637"/>
      <c r="AI215" s="1637"/>
      <c r="AJ215" s="1637"/>
      <c r="AK215" s="1637"/>
      <c r="AL215" s="1637"/>
      <c r="AM215" s="1637"/>
      <c r="AN215" s="1637"/>
      <c r="AO215" s="1637"/>
      <c r="AP215" s="1637"/>
      <c r="AQ215" s="1637"/>
      <c r="AR215" s="1637"/>
      <c r="AS215" s="1637"/>
      <c r="AT215" s="1637"/>
      <c r="AU215" s="1637"/>
      <c r="AV215" s="1637"/>
      <c r="AW215" s="1637"/>
      <c r="AX215" s="1637"/>
      <c r="AY215" s="1637"/>
      <c r="AZ215" s="1637"/>
      <c r="BA215" s="1637"/>
      <c r="BB215" s="1637"/>
      <c r="BC215" s="1637"/>
      <c r="BD215" s="1637"/>
      <c r="BE215" s="1637"/>
      <c r="BF215" s="1637"/>
      <c r="BG215" s="1637"/>
      <c r="BH215" s="1637"/>
      <c r="BI215" s="1637"/>
      <c r="BJ215" s="1637"/>
      <c r="BK215" s="1637"/>
      <c r="BL215" s="1637"/>
      <c r="BM215" s="1637"/>
      <c r="BN215" s="1637"/>
      <c r="BO215" s="1637"/>
      <c r="BP215" s="1637"/>
      <c r="BQ215" s="1637"/>
      <c r="BR215" s="1637"/>
      <c r="BS215" s="1637"/>
      <c r="BT215" s="1637"/>
      <c r="BU215" s="1637"/>
      <c r="BV215" s="1161"/>
      <c r="BW215" s="1161"/>
      <c r="BX215" s="1161"/>
      <c r="BY215" s="1161"/>
      <c r="BZ215" s="1161"/>
      <c r="CA215" s="1161"/>
      <c r="CB215" s="1161"/>
      <c r="CC215" s="1161"/>
      <c r="CD215" s="1161"/>
      <c r="CE215" s="1161"/>
      <c r="CF215" s="1851"/>
    </row>
    <row customHeight="1" ht="11.25" hidden="1">
      <c r="A216" s="1794"/>
      <c r="B216" s="1637"/>
      <c r="C216" s="1637"/>
      <c r="D216" s="2580"/>
      <c r="E216" s="636"/>
      <c r="F216" s="636">
        <v>0</v>
      </c>
      <c r="G216" s="636"/>
      <c r="H216" s="636"/>
      <c r="I216" s="636"/>
      <c r="J216" s="636"/>
      <c r="K216" s="636"/>
      <c r="L216" s="636"/>
      <c r="M216" s="636"/>
      <c r="N216" s="636"/>
      <c r="O216" s="636"/>
      <c r="P216" s="636"/>
      <c r="Q216" s="636"/>
      <c r="R216" s="636"/>
      <c r="S216" s="637"/>
      <c r="T216" s="719"/>
      <c r="U216" s="2375"/>
      <c r="V216" s="2375"/>
      <c r="W216" s="1637"/>
      <c r="X216" s="1637"/>
      <c r="Y216" s="1637"/>
      <c r="Z216" s="1637"/>
      <c r="AA216" s="1637"/>
      <c r="AB216" s="1161"/>
      <c r="AC216" s="2376"/>
      <c r="AD216" s="630"/>
      <c r="AE216" s="1161"/>
      <c r="AF216" s="1161"/>
      <c r="AG216" s="1637"/>
      <c r="AH216" s="1637"/>
      <c r="AI216" s="1637"/>
      <c r="AJ216" s="1637"/>
      <c r="AK216" s="1637"/>
      <c r="AL216" s="1637"/>
      <c r="AM216" s="1637"/>
      <c r="AN216" s="1637"/>
      <c r="AO216" s="1637"/>
      <c r="AP216" s="1637"/>
      <c r="AQ216" s="1637"/>
      <c r="AR216" s="1637"/>
      <c r="AS216" s="1637"/>
      <c r="AT216" s="1637"/>
      <c r="AU216" s="1637"/>
      <c r="AV216" s="1637"/>
      <c r="AW216" s="1637"/>
      <c r="AX216" s="1637"/>
      <c r="AY216" s="1637"/>
      <c r="AZ216" s="1637"/>
      <c r="BA216" s="1637"/>
      <c r="BB216" s="1637"/>
      <c r="BC216" s="1637"/>
      <c r="BD216" s="1637"/>
      <c r="BE216" s="1637"/>
      <c r="BF216" s="1637"/>
      <c r="BG216" s="1637"/>
      <c r="BH216" s="1637"/>
      <c r="BI216" s="1637"/>
      <c r="BJ216" s="1637"/>
      <c r="BK216" s="1637"/>
      <c r="BL216" s="1637"/>
      <c r="BM216" s="1637"/>
      <c r="BN216" s="1637"/>
      <c r="BO216" s="1637"/>
      <c r="BP216" s="1637"/>
      <c r="BQ216" s="1637"/>
      <c r="BR216" s="1637"/>
      <c r="BS216" s="1637"/>
      <c r="BT216" s="1637"/>
      <c r="BU216" s="1637"/>
      <c r="BV216" s="1637"/>
      <c r="BW216" s="1637"/>
      <c r="BX216" s="1637"/>
      <c r="BY216" s="1637"/>
      <c r="BZ216" s="1637"/>
      <c r="CA216" s="1637"/>
      <c r="CB216" s="1637"/>
      <c r="CC216" s="1637"/>
      <c r="CD216" s="1637"/>
      <c r="CE216" s="1637"/>
      <c r="CF216" s="1851"/>
    </row>
    <row customHeight="1" ht="11.25" hidden="1">
      <c r="A217" s="1807"/>
      <c r="B217" s="1161"/>
      <c r="C217" s="413"/>
      <c r="D217" s="2580"/>
      <c r="E217" s="650" t="s">
        <v>22</v>
      </c>
      <c r="F217" s="1169" t="s">
        <v>22</v>
      </c>
      <c r="G217" s="1169" t="s">
        <v>870</v>
      </c>
      <c r="H217" s="652" t="s">
        <v>22</v>
      </c>
      <c r="I217" s="652"/>
      <c r="J217" s="652"/>
      <c r="K217" s="652"/>
      <c r="L217" s="652"/>
      <c r="M217" s="652"/>
      <c r="N217" s="652"/>
      <c r="O217" s="652"/>
      <c r="P217" s="652"/>
      <c r="Q217" s="652"/>
      <c r="R217" s="653"/>
      <c r="S217" s="654"/>
      <c r="T217" s="719"/>
      <c r="U217" s="2375"/>
      <c r="V217" s="2375"/>
      <c r="W217" s="1161"/>
      <c r="X217" s="1161"/>
      <c r="Y217" s="1161"/>
      <c r="Z217" s="1161"/>
      <c r="AA217" s="1637"/>
      <c r="AB217" s="1161"/>
      <c r="AC217" s="2376"/>
      <c r="AD217" s="630"/>
      <c r="AE217" s="1161"/>
      <c r="AF217" s="1161"/>
      <c r="AG217" s="1637"/>
      <c r="AH217" s="1637"/>
      <c r="AI217" s="1637"/>
      <c r="AJ217" s="1637"/>
      <c r="AK217" s="1637"/>
      <c r="AL217" s="1637"/>
      <c r="AM217" s="1637"/>
      <c r="AN217" s="1637"/>
      <c r="AO217" s="1637"/>
      <c r="AP217" s="1637"/>
      <c r="AQ217" s="1637"/>
      <c r="AR217" s="1637"/>
      <c r="AS217" s="1637"/>
      <c r="AT217" s="1637"/>
      <c r="AU217" s="1637"/>
      <c r="AV217" s="1637"/>
      <c r="AW217" s="1637"/>
      <c r="AX217" s="1637"/>
      <c r="AY217" s="1637"/>
      <c r="AZ217" s="1637"/>
      <c r="BA217" s="1637"/>
      <c r="BB217" s="1637"/>
      <c r="BC217" s="1637"/>
      <c r="BD217" s="1637"/>
      <c r="BE217" s="1637"/>
      <c r="BF217" s="1637"/>
      <c r="BG217" s="1637"/>
      <c r="BH217" s="1637"/>
      <c r="BI217" s="1637"/>
      <c r="BJ217" s="1637"/>
      <c r="BK217" s="1637"/>
      <c r="BL217" s="1637"/>
      <c r="BM217" s="1637"/>
      <c r="BN217" s="1637"/>
      <c r="BO217" s="1637"/>
      <c r="BP217" s="1637"/>
      <c r="BQ217" s="1637"/>
      <c r="BR217" s="1637"/>
      <c r="BS217" s="1637"/>
      <c r="BT217" s="1637"/>
      <c r="BU217" s="1637"/>
      <c r="BV217" s="1161"/>
      <c r="BW217" s="1161"/>
      <c r="BX217" s="1161"/>
      <c r="BY217" s="1161"/>
      <c r="BZ217" s="1161"/>
      <c r="CA217" s="1161"/>
      <c r="CB217" s="1161"/>
      <c r="CC217" s="1161"/>
      <c r="CD217" s="1161"/>
      <c r="CE217" s="1161"/>
      <c r="CF217" s="1851"/>
    </row>
    <row customHeight="1" ht="24.75" hidden="1">
      <c r="A218" s="1807"/>
      <c r="B218" s="1161"/>
      <c r="C218" s="413"/>
      <c r="D218" s="2580"/>
      <c r="E218" s="2377" t="s">
        <v>868</v>
      </c>
      <c r="F218" s="2377"/>
      <c r="G218" s="2377"/>
      <c r="H218" s="2377"/>
      <c r="I218" s="2377"/>
      <c r="J218" s="2377"/>
      <c r="K218" s="2377"/>
      <c r="L218" s="2377"/>
      <c r="M218" s="2377"/>
      <c r="N218" s="2377"/>
      <c r="O218" s="2377"/>
      <c r="P218" s="2377"/>
      <c r="Q218" s="559">
        <f>SUMIF(T219:T220,"i",Q219:Q220)</f>
        <v>0</v>
      </c>
      <c r="R218" s="1018"/>
      <c r="S218" s="1799" t="s">
        <v>869</v>
      </c>
      <c r="T218" s="718" t="s">
        <v>867</v>
      </c>
      <c r="U218" s="2375">
        <v>1</v>
      </c>
      <c r="V218" s="2375" t="s">
        <v>830</v>
      </c>
      <c r="W218" s="1161"/>
      <c r="X218" s="1161"/>
      <c r="Y218" s="1161"/>
      <c r="Z218" s="1161"/>
      <c r="AA218" s="1637"/>
      <c r="AB218" s="1161"/>
      <c r="AC218" s="1797"/>
      <c r="AD218" s="630"/>
      <c r="AE218" s="1161"/>
      <c r="AF218" s="1161"/>
      <c r="AG218" s="1637"/>
      <c r="AH218" s="1637"/>
      <c r="AI218" s="1637"/>
      <c r="AJ218" s="1637"/>
      <c r="AK218" s="1637"/>
      <c r="AL218" s="1637"/>
      <c r="AM218" s="1637"/>
      <c r="AN218" s="1637"/>
      <c r="AO218" s="1637"/>
      <c r="AP218" s="1637"/>
      <c r="AQ218" s="1637"/>
      <c r="AR218" s="1637"/>
      <c r="AS218" s="1637"/>
      <c r="AT218" s="1637"/>
      <c r="AU218" s="1637"/>
      <c r="AV218" s="1637"/>
      <c r="AW218" s="1637"/>
      <c r="AX218" s="1637"/>
      <c r="AY218" s="1637"/>
      <c r="AZ218" s="1637"/>
      <c r="BA218" s="1637"/>
      <c r="BB218" s="1637"/>
      <c r="BC218" s="1637"/>
      <c r="BD218" s="1637"/>
      <c r="BE218" s="1637"/>
      <c r="BF218" s="1637"/>
      <c r="BG218" s="1637"/>
      <c r="BH218" s="1637"/>
      <c r="BI218" s="1637"/>
      <c r="BJ218" s="1637"/>
      <c r="BK218" s="1637"/>
      <c r="BL218" s="1637"/>
      <c r="BM218" s="1637"/>
      <c r="BN218" s="1637"/>
      <c r="BO218" s="1637"/>
      <c r="BP218" s="1637"/>
      <c r="BQ218" s="1637"/>
      <c r="BR218" s="1637"/>
      <c r="BS218" s="1637"/>
      <c r="BT218" s="1637"/>
      <c r="BU218" s="1637"/>
      <c r="BV218" s="1161"/>
      <c r="BW218" s="1161"/>
      <c r="BX218" s="1161"/>
      <c r="BY218" s="1161"/>
      <c r="BZ218" s="1161"/>
      <c r="CA218" s="1161"/>
      <c r="CB218" s="1161"/>
      <c r="CC218" s="1161"/>
      <c r="CD218" s="1161"/>
      <c r="CE218" s="1161"/>
      <c r="CF218" s="1851"/>
    </row>
    <row customHeight="1" ht="11.25" hidden="1">
      <c r="A219" s="1794"/>
      <c r="B219" s="1637"/>
      <c r="C219" s="1637"/>
      <c r="D219" s="2580"/>
      <c r="E219" s="636"/>
      <c r="F219" s="636">
        <v>0</v>
      </c>
      <c r="G219" s="636"/>
      <c r="H219" s="636"/>
      <c r="I219" s="636"/>
      <c r="J219" s="636"/>
      <c r="K219" s="636"/>
      <c r="L219" s="636"/>
      <c r="M219" s="636"/>
      <c r="N219" s="636"/>
      <c r="O219" s="636"/>
      <c r="P219" s="636"/>
      <c r="Q219" s="636"/>
      <c r="R219" s="636"/>
      <c r="S219" s="637"/>
      <c r="T219" s="719"/>
      <c r="U219" s="2375"/>
      <c r="V219" s="2375"/>
      <c r="W219" s="1637"/>
      <c r="X219" s="1637"/>
      <c r="Y219" s="1637"/>
      <c r="Z219" s="1637"/>
      <c r="AA219" s="1637"/>
      <c r="AB219" s="1161"/>
      <c r="AC219" s="1797"/>
      <c r="AD219" s="630"/>
      <c r="AE219" s="1161"/>
      <c r="AF219" s="1161"/>
      <c r="AG219" s="1637"/>
      <c r="AH219" s="1637"/>
      <c r="AI219" s="1637"/>
      <c r="AJ219" s="1637"/>
      <c r="AK219" s="1637"/>
      <c r="AL219" s="1637"/>
      <c r="AM219" s="1637"/>
      <c r="AN219" s="1637"/>
      <c r="AO219" s="1637"/>
      <c r="AP219" s="1637"/>
      <c r="AQ219" s="1637"/>
      <c r="AR219" s="1637"/>
      <c r="AS219" s="1637"/>
      <c r="AT219" s="1637"/>
      <c r="AU219" s="1637"/>
      <c r="AV219" s="1637"/>
      <c r="AW219" s="1637"/>
      <c r="AX219" s="1637"/>
      <c r="AY219" s="1637"/>
      <c r="AZ219" s="1637"/>
      <c r="BA219" s="1637"/>
      <c r="BB219" s="1637"/>
      <c r="BC219" s="1637"/>
      <c r="BD219" s="1637"/>
      <c r="BE219" s="1637"/>
      <c r="BF219" s="1637"/>
      <c r="BG219" s="1637"/>
      <c r="BH219" s="1637"/>
      <c r="BI219" s="1637"/>
      <c r="BJ219" s="1637"/>
      <c r="BK219" s="1637"/>
      <c r="BL219" s="1637"/>
      <c r="BM219" s="1637"/>
      <c r="BN219" s="1637"/>
      <c r="BO219" s="1637"/>
      <c r="BP219" s="1637"/>
      <c r="BQ219" s="1637"/>
      <c r="BR219" s="1637"/>
      <c r="BS219" s="1637"/>
      <c r="BT219" s="1637"/>
      <c r="BU219" s="1637"/>
      <c r="BV219" s="1637"/>
      <c r="BW219" s="1637"/>
      <c r="BX219" s="1637"/>
      <c r="BY219" s="1637"/>
      <c r="BZ219" s="1637"/>
      <c r="CA219" s="1637"/>
      <c r="CB219" s="1637"/>
      <c r="CC219" s="1637"/>
      <c r="CD219" s="1637"/>
      <c r="CE219" s="1637"/>
      <c r="CF219" s="1851"/>
    </row>
    <row customHeight="1" ht="11.25" hidden="1">
      <c r="A220" s="1807"/>
      <c r="B220" s="1161"/>
      <c r="C220" s="413"/>
      <c r="D220" s="2581"/>
      <c r="E220" s="650" t="s">
        <v>22</v>
      </c>
      <c r="F220" s="1169" t="s">
        <v>22</v>
      </c>
      <c r="G220" s="1169" t="s">
        <v>870</v>
      </c>
      <c r="H220" s="652" t="s">
        <v>22</v>
      </c>
      <c r="I220" s="652"/>
      <c r="J220" s="652"/>
      <c r="K220" s="652"/>
      <c r="L220" s="652"/>
      <c r="M220" s="652"/>
      <c r="N220" s="652"/>
      <c r="O220" s="652"/>
      <c r="P220" s="652"/>
      <c r="Q220" s="652"/>
      <c r="R220" s="653"/>
      <c r="S220" s="654"/>
      <c r="T220" s="719"/>
      <c r="U220" s="2375"/>
      <c r="V220" s="2375"/>
      <c r="W220" s="1161"/>
      <c r="X220" s="1161"/>
      <c r="Y220" s="1161"/>
      <c r="Z220" s="1161"/>
      <c r="AA220" s="1637"/>
      <c r="AB220" s="1161"/>
      <c r="AC220" s="1797"/>
      <c r="AD220" s="630"/>
      <c r="AE220" s="1161"/>
      <c r="AF220" s="1161"/>
      <c r="AG220" s="1637"/>
      <c r="AH220" s="1637"/>
      <c r="AI220" s="1637"/>
      <c r="AJ220" s="1637"/>
      <c r="AK220" s="1637"/>
      <c r="AL220" s="1637"/>
      <c r="AM220" s="1637"/>
      <c r="AN220" s="1637"/>
      <c r="AO220" s="1637"/>
      <c r="AP220" s="1637"/>
      <c r="AQ220" s="1637"/>
      <c r="AR220" s="1637"/>
      <c r="AS220" s="1637"/>
      <c r="AT220" s="1637"/>
      <c r="AU220" s="1637"/>
      <c r="AV220" s="1637"/>
      <c r="AW220" s="1637"/>
      <c r="AX220" s="1637"/>
      <c r="AY220" s="1637"/>
      <c r="AZ220" s="1637"/>
      <c r="BA220" s="1637"/>
      <c r="BB220" s="1637"/>
      <c r="BC220" s="1637"/>
      <c r="BD220" s="1637"/>
      <c r="BE220" s="1637"/>
      <c r="BF220" s="1637"/>
      <c r="BG220" s="1637"/>
      <c r="BH220" s="1637"/>
      <c r="BI220" s="1637"/>
      <c r="BJ220" s="1637"/>
      <c r="BK220" s="1637"/>
      <c r="BL220" s="1637"/>
      <c r="BM220" s="1637"/>
      <c r="BN220" s="1637"/>
      <c r="BO220" s="1637"/>
      <c r="BP220" s="1637"/>
      <c r="BQ220" s="1637"/>
      <c r="BR220" s="1637"/>
      <c r="BS220" s="1637"/>
      <c r="BT220" s="1637"/>
      <c r="BU220" s="1637"/>
      <c r="BV220" s="1161"/>
      <c r="BW220" s="1161"/>
      <c r="BX220" s="1161"/>
      <c r="BY220" s="1161"/>
      <c r="BZ220" s="1161"/>
      <c r="CA220" s="1161"/>
      <c r="CB220" s="1161"/>
      <c r="CC220" s="1161"/>
      <c r="CD220" s="1161"/>
      <c r="CE220" s="1161"/>
      <c r="CF220" s="1851"/>
    </row>
    <row customHeight="1" ht="15" hidden="1">
      <c r="A221" s="624" t="s">
        <v>359</v>
      </c>
      <c r="B221" s="625"/>
      <c r="C221" s="625" t="s">
        <v>22</v>
      </c>
      <c r="D221" s="2579" t="s">
        <v>891</v>
      </c>
      <c r="E221" s="2378" t="s">
        <v>324</v>
      </c>
      <c r="F221" s="2379"/>
      <c r="G221" s="2380"/>
      <c r="H221" s="2384" t="str">
        <f>IF(A221="","",INDEX(DIFFERENTIATION_UNMERGE_VD,MATCH(A221,DIFFERENTIATION_ID_DIFF,0)))</f>
        <v>Водоотведение; Транспортировка; Подключение (технологическое присоединение) к централизованной системе водоотведения</v>
      </c>
      <c r="I221" s="2384"/>
      <c r="J221" s="2384"/>
      <c r="K221" s="2384"/>
      <c r="L221" s="2384"/>
      <c r="M221" s="2384"/>
      <c r="N221" s="2384"/>
      <c r="O221" s="2384"/>
      <c r="P221" s="2384"/>
      <c r="Q221" s="2384"/>
      <c r="R221" s="2384"/>
      <c r="S221" s="720"/>
      <c r="T221" s="717"/>
      <c r="U221" s="626"/>
      <c r="V221" s="626"/>
      <c r="W221" s="627"/>
      <c r="X221" s="627"/>
      <c r="Y221" s="627"/>
      <c r="Z221" s="627"/>
      <c r="AA221" s="628"/>
      <c r="AB221" s="629"/>
      <c r="AC221" s="2376"/>
      <c r="AD221" s="630"/>
      <c r="AE221" s="631" t="s">
        <v>22</v>
      </c>
      <c r="AF221" s="631"/>
      <c r="AG221" s="632" t="s">
        <v>864</v>
      </c>
      <c r="AH221" s="633">
        <v>3</v>
      </c>
      <c r="AI221" s="626"/>
      <c r="AJ221" s="626"/>
      <c r="AK221" s="626"/>
      <c r="AL221" s="626"/>
      <c r="AM221" s="626"/>
      <c r="AN221" s="626"/>
      <c r="AO221" s="626"/>
      <c r="AP221" s="626"/>
      <c r="AQ221" s="626"/>
      <c r="AR221" s="626"/>
      <c r="AS221" s="626"/>
      <c r="AT221" s="626"/>
      <c r="AU221" s="626"/>
      <c r="AV221" s="626"/>
      <c r="AW221" s="626"/>
      <c r="AX221" s="626"/>
      <c r="AY221" s="626"/>
      <c r="AZ221" s="626"/>
      <c r="BA221" s="626"/>
      <c r="BB221" s="626"/>
      <c r="BC221" s="626"/>
      <c r="BD221" s="626"/>
      <c r="BE221" s="626"/>
      <c r="BF221" s="626"/>
      <c r="BG221" s="626"/>
      <c r="BH221" s="626"/>
      <c r="BI221" s="626"/>
      <c r="BJ221" s="626"/>
      <c r="BK221" s="626"/>
      <c r="BL221" s="626"/>
      <c r="BM221" s="626"/>
      <c r="BN221" s="626"/>
      <c r="BO221" s="626"/>
      <c r="BP221" s="626"/>
      <c r="BQ221" s="626"/>
      <c r="BR221" s="626"/>
      <c r="BS221" s="626"/>
      <c r="BT221" s="626"/>
      <c r="BU221" s="626"/>
      <c r="BV221" s="627"/>
      <c r="BW221" s="627"/>
      <c r="BX221" s="627"/>
      <c r="BY221" s="627"/>
      <c r="BZ221" s="627"/>
      <c r="CA221" s="627"/>
      <c r="CB221" s="627"/>
      <c r="CC221" s="627"/>
      <c r="CD221" s="627"/>
      <c r="CE221" s="627"/>
      <c r="CF221" s="1851"/>
    </row>
    <row customHeight="1" ht="15" hidden="1">
      <c r="A222" s="624"/>
      <c r="B222" s="625"/>
      <c r="C222" s="625"/>
      <c r="D222" s="2580"/>
      <c r="E222" s="2378" t="s">
        <v>819</v>
      </c>
      <c r="F222" s="2379"/>
      <c r="G222" s="2380"/>
      <c r="H222" s="2384" t="str">
        <f>IF(A221="","",INDEX(DIFFERENTIATION_UNMERGE_AREA,MATCH(A221,DIFFERENTIATION_ID_DIFF,0)))</f>
        <v>Верхопенское</v>
      </c>
      <c r="I222" s="2384"/>
      <c r="J222" s="2384"/>
      <c r="K222" s="2384"/>
      <c r="L222" s="2384"/>
      <c r="M222" s="2384"/>
      <c r="N222" s="2384"/>
      <c r="O222" s="2384"/>
      <c r="P222" s="2384"/>
      <c r="Q222" s="2384"/>
      <c r="R222" s="2384"/>
      <c r="S222" s="720"/>
      <c r="T222" s="717"/>
      <c r="U222" s="626"/>
      <c r="V222" s="626"/>
      <c r="W222" s="627"/>
      <c r="X222" s="627"/>
      <c r="Y222" s="627"/>
      <c r="Z222" s="627"/>
      <c r="AA222" s="628"/>
      <c r="AB222" s="629"/>
      <c r="AC222" s="2376"/>
      <c r="AD222" s="630"/>
      <c r="AE222" s="631"/>
      <c r="AF222" s="631"/>
      <c r="AG222" s="632"/>
      <c r="AH222" s="633"/>
      <c r="AI222" s="626"/>
      <c r="AJ222" s="626"/>
      <c r="AK222" s="626"/>
      <c r="AL222" s="626"/>
      <c r="AM222" s="626"/>
      <c r="AN222" s="626"/>
      <c r="AO222" s="626"/>
      <c r="AP222" s="626"/>
      <c r="AQ222" s="626"/>
      <c r="AR222" s="626"/>
      <c r="AS222" s="626"/>
      <c r="AT222" s="626"/>
      <c r="AU222" s="626"/>
      <c r="AV222" s="626"/>
      <c r="AW222" s="626"/>
      <c r="AX222" s="626"/>
      <c r="AY222" s="626"/>
      <c r="AZ222" s="626"/>
      <c r="BA222" s="626"/>
      <c r="BB222" s="626"/>
      <c r="BC222" s="626"/>
      <c r="BD222" s="626"/>
      <c r="BE222" s="626"/>
      <c r="BF222" s="626"/>
      <c r="BG222" s="626"/>
      <c r="BH222" s="626"/>
      <c r="BI222" s="626"/>
      <c r="BJ222" s="626"/>
      <c r="BK222" s="626"/>
      <c r="BL222" s="626"/>
      <c r="BM222" s="626"/>
      <c r="BN222" s="626"/>
      <c r="BO222" s="626"/>
      <c r="BP222" s="626"/>
      <c r="BQ222" s="626"/>
      <c r="BR222" s="626"/>
      <c r="BS222" s="626"/>
      <c r="BT222" s="626"/>
      <c r="BU222" s="626"/>
      <c r="BV222" s="627"/>
      <c r="BW222" s="627"/>
      <c r="BX222" s="627"/>
      <c r="BY222" s="627"/>
      <c r="BZ222" s="627"/>
      <c r="CA222" s="627"/>
      <c r="CB222" s="627"/>
      <c r="CC222" s="627"/>
      <c r="CD222" s="627"/>
      <c r="CE222" s="627"/>
      <c r="CF222" s="1851"/>
    </row>
    <row customHeight="1" ht="15" hidden="1">
      <c r="A223" s="624"/>
      <c r="B223" s="625"/>
      <c r="C223" s="625"/>
      <c r="D223" s="2580"/>
      <c r="E223" s="2378" t="s">
        <v>820</v>
      </c>
      <c r="F223" s="2379"/>
      <c r="G223" s="2380"/>
      <c r="H223" s="2384" t="str">
        <f>IF(A221="","",INDEX(DIFFERENTIATION_UNMERGE_SYSTEM,MATCH(A221,DIFFERENTIATION_ID_DIFF,0)))</f>
        <v>без дифференциации</v>
      </c>
      <c r="I223" s="2384"/>
      <c r="J223" s="2384"/>
      <c r="K223" s="2384"/>
      <c r="L223" s="2384"/>
      <c r="M223" s="2384"/>
      <c r="N223" s="2384"/>
      <c r="O223" s="2384"/>
      <c r="P223" s="2384"/>
      <c r="Q223" s="2384"/>
      <c r="R223" s="2384"/>
      <c r="S223" s="720"/>
      <c r="T223" s="717"/>
      <c r="U223" s="626"/>
      <c r="V223" s="626"/>
      <c r="W223" s="627"/>
      <c r="X223" s="627"/>
      <c r="Y223" s="627"/>
      <c r="Z223" s="627"/>
      <c r="AA223" s="628"/>
      <c r="AB223" s="629"/>
      <c r="AC223" s="2376"/>
      <c r="AD223" s="630"/>
      <c r="AE223" s="631"/>
      <c r="AF223" s="631"/>
      <c r="AG223" s="632"/>
      <c r="AH223" s="633"/>
      <c r="AI223" s="626"/>
      <c r="AJ223" s="626"/>
      <c r="AK223" s="626"/>
      <c r="AL223" s="626"/>
      <c r="AM223" s="626"/>
      <c r="AN223" s="626"/>
      <c r="AO223" s="626"/>
      <c r="AP223" s="626"/>
      <c r="AQ223" s="626"/>
      <c r="AR223" s="626"/>
      <c r="AS223" s="626"/>
      <c r="AT223" s="626"/>
      <c r="AU223" s="626"/>
      <c r="AV223" s="626"/>
      <c r="AW223" s="626"/>
      <c r="AX223" s="626"/>
      <c r="AY223" s="626"/>
      <c r="AZ223" s="626"/>
      <c r="BA223" s="626"/>
      <c r="BB223" s="626"/>
      <c r="BC223" s="626"/>
      <c r="BD223" s="626"/>
      <c r="BE223" s="626"/>
      <c r="BF223" s="626"/>
      <c r="BG223" s="626"/>
      <c r="BH223" s="626"/>
      <c r="BI223" s="626"/>
      <c r="BJ223" s="626"/>
      <c r="BK223" s="626"/>
      <c r="BL223" s="626"/>
      <c r="BM223" s="626"/>
      <c r="BN223" s="626"/>
      <c r="BO223" s="626"/>
      <c r="BP223" s="626"/>
      <c r="BQ223" s="626"/>
      <c r="BR223" s="626"/>
      <c r="BS223" s="626"/>
      <c r="BT223" s="626"/>
      <c r="BU223" s="626"/>
      <c r="BV223" s="627"/>
      <c r="BW223" s="627"/>
      <c r="BX223" s="627"/>
      <c r="BY223" s="627"/>
      <c r="BZ223" s="627"/>
      <c r="CA223" s="627"/>
      <c r="CB223" s="627"/>
      <c r="CC223" s="627"/>
      <c r="CD223" s="627"/>
      <c r="CE223" s="627"/>
      <c r="CF223" s="1851"/>
    </row>
    <row customHeight="1" ht="24.75" hidden="1">
      <c r="A224" s="1807"/>
      <c r="B224" s="1161"/>
      <c r="C224" s="413"/>
      <c r="D224" s="2580"/>
      <c r="E224" s="2377" t="s">
        <v>865</v>
      </c>
      <c r="F224" s="2377"/>
      <c r="G224" s="2377"/>
      <c r="H224" s="2377"/>
      <c r="I224" s="2377"/>
      <c r="J224" s="2377"/>
      <c r="K224" s="2377"/>
      <c r="L224" s="2377"/>
      <c r="M224" s="2377"/>
      <c r="N224" s="2377"/>
      <c r="O224" s="2377"/>
      <c r="P224" s="2377"/>
      <c r="Q224" s="559">
        <f>SUMIF(T225:T226,"i",Q225:Q226)</f>
        <v>0</v>
      </c>
      <c r="R224" s="1018"/>
      <c r="S224" s="1799" t="s">
        <v>866</v>
      </c>
      <c r="T224" s="718" t="s">
        <v>867</v>
      </c>
      <c r="U224" s="2375">
        <v>1</v>
      </c>
      <c r="V224" s="2375" t="s">
        <v>830</v>
      </c>
      <c r="W224" s="1161"/>
      <c r="X224" s="1161"/>
      <c r="Y224" s="1161"/>
      <c r="Z224" s="1161"/>
      <c r="AA224" s="1637"/>
      <c r="AB224" s="1161"/>
      <c r="AC224" s="2376"/>
      <c r="AD224" s="630"/>
      <c r="AE224" s="1161"/>
      <c r="AF224" s="1161"/>
      <c r="AG224" s="1637"/>
      <c r="AH224" s="1637"/>
      <c r="AI224" s="1637"/>
      <c r="AJ224" s="1637"/>
      <c r="AK224" s="1637"/>
      <c r="AL224" s="1637"/>
      <c r="AM224" s="1637"/>
      <c r="AN224" s="1637"/>
      <c r="AO224" s="1637"/>
      <c r="AP224" s="1637"/>
      <c r="AQ224" s="1637"/>
      <c r="AR224" s="1637"/>
      <c r="AS224" s="1637"/>
      <c r="AT224" s="1637"/>
      <c r="AU224" s="1637"/>
      <c r="AV224" s="1637"/>
      <c r="AW224" s="1637"/>
      <c r="AX224" s="1637"/>
      <c r="AY224" s="1637"/>
      <c r="AZ224" s="1637"/>
      <c r="BA224" s="1637"/>
      <c r="BB224" s="1637"/>
      <c r="BC224" s="1637"/>
      <c r="BD224" s="1637"/>
      <c r="BE224" s="1637"/>
      <c r="BF224" s="1637"/>
      <c r="BG224" s="1637"/>
      <c r="BH224" s="1637"/>
      <c r="BI224" s="1637"/>
      <c r="BJ224" s="1637"/>
      <c r="BK224" s="1637"/>
      <c r="BL224" s="1637"/>
      <c r="BM224" s="1637"/>
      <c r="BN224" s="1637"/>
      <c r="BO224" s="1637"/>
      <c r="BP224" s="1637"/>
      <c r="BQ224" s="1637"/>
      <c r="BR224" s="1637"/>
      <c r="BS224" s="1637"/>
      <c r="BT224" s="1637"/>
      <c r="BU224" s="1637"/>
      <c r="BV224" s="1161"/>
      <c r="BW224" s="1161"/>
      <c r="BX224" s="1161"/>
      <c r="BY224" s="1161"/>
      <c r="BZ224" s="1161"/>
      <c r="CA224" s="1161"/>
      <c r="CB224" s="1161"/>
      <c r="CC224" s="1161"/>
      <c r="CD224" s="1161"/>
      <c r="CE224" s="1161"/>
      <c r="CF224" s="1851"/>
    </row>
    <row customHeight="1" ht="11.25" hidden="1">
      <c r="A225" s="1794"/>
      <c r="B225" s="1637"/>
      <c r="C225" s="1637"/>
      <c r="D225" s="2580"/>
      <c r="E225" s="636"/>
      <c r="F225" s="636">
        <v>0</v>
      </c>
      <c r="G225" s="636"/>
      <c r="H225" s="636"/>
      <c r="I225" s="636"/>
      <c r="J225" s="636"/>
      <c r="K225" s="636"/>
      <c r="L225" s="636"/>
      <c r="M225" s="636"/>
      <c r="N225" s="636"/>
      <c r="O225" s="636"/>
      <c r="P225" s="636"/>
      <c r="Q225" s="636"/>
      <c r="R225" s="636"/>
      <c r="S225" s="637"/>
      <c r="T225" s="719"/>
      <c r="U225" s="2375"/>
      <c r="V225" s="2375"/>
      <c r="W225" s="1637"/>
      <c r="X225" s="1637"/>
      <c r="Y225" s="1637"/>
      <c r="Z225" s="1637"/>
      <c r="AA225" s="1637"/>
      <c r="AB225" s="1161"/>
      <c r="AC225" s="2376"/>
      <c r="AD225" s="630"/>
      <c r="AE225" s="1161"/>
      <c r="AF225" s="1161"/>
      <c r="AG225" s="1637"/>
      <c r="AH225" s="1637"/>
      <c r="AI225" s="1637"/>
      <c r="AJ225" s="1637"/>
      <c r="AK225" s="1637"/>
      <c r="AL225" s="1637"/>
      <c r="AM225" s="1637"/>
      <c r="AN225" s="1637"/>
      <c r="AO225" s="1637"/>
      <c r="AP225" s="1637"/>
      <c r="AQ225" s="1637"/>
      <c r="AR225" s="1637"/>
      <c r="AS225" s="1637"/>
      <c r="AT225" s="1637"/>
      <c r="AU225" s="1637"/>
      <c r="AV225" s="1637"/>
      <c r="AW225" s="1637"/>
      <c r="AX225" s="1637"/>
      <c r="AY225" s="1637"/>
      <c r="AZ225" s="1637"/>
      <c r="BA225" s="1637"/>
      <c r="BB225" s="1637"/>
      <c r="BC225" s="1637"/>
      <c r="BD225" s="1637"/>
      <c r="BE225" s="1637"/>
      <c r="BF225" s="1637"/>
      <c r="BG225" s="1637"/>
      <c r="BH225" s="1637"/>
      <c r="BI225" s="1637"/>
      <c r="BJ225" s="1637"/>
      <c r="BK225" s="1637"/>
      <c r="BL225" s="1637"/>
      <c r="BM225" s="1637"/>
      <c r="BN225" s="1637"/>
      <c r="BO225" s="1637"/>
      <c r="BP225" s="1637"/>
      <c r="BQ225" s="1637"/>
      <c r="BR225" s="1637"/>
      <c r="BS225" s="1637"/>
      <c r="BT225" s="1637"/>
      <c r="BU225" s="1637"/>
      <c r="BV225" s="1637"/>
      <c r="BW225" s="1637"/>
      <c r="BX225" s="1637"/>
      <c r="BY225" s="1637"/>
      <c r="BZ225" s="1637"/>
      <c r="CA225" s="1637"/>
      <c r="CB225" s="1637"/>
      <c r="CC225" s="1637"/>
      <c r="CD225" s="1637"/>
      <c r="CE225" s="1637"/>
      <c r="CF225" s="1851"/>
    </row>
    <row customHeight="1" ht="11.25" hidden="1">
      <c r="A226" s="1807"/>
      <c r="B226" s="1161"/>
      <c r="C226" s="413"/>
      <c r="D226" s="2580"/>
      <c r="E226" s="650" t="s">
        <v>22</v>
      </c>
      <c r="F226" s="1169" t="s">
        <v>22</v>
      </c>
      <c r="G226" s="1169" t="s">
        <v>870</v>
      </c>
      <c r="H226" s="652" t="s">
        <v>22</v>
      </c>
      <c r="I226" s="652"/>
      <c r="J226" s="652"/>
      <c r="K226" s="652"/>
      <c r="L226" s="652"/>
      <c r="M226" s="652"/>
      <c r="N226" s="652"/>
      <c r="O226" s="652"/>
      <c r="P226" s="652"/>
      <c r="Q226" s="652"/>
      <c r="R226" s="653"/>
      <c r="S226" s="654"/>
      <c r="T226" s="719"/>
      <c r="U226" s="2375"/>
      <c r="V226" s="2375"/>
      <c r="W226" s="1161"/>
      <c r="X226" s="1161"/>
      <c r="Y226" s="1161"/>
      <c r="Z226" s="1161"/>
      <c r="AA226" s="1637"/>
      <c r="AB226" s="1161"/>
      <c r="AC226" s="2376"/>
      <c r="AD226" s="630"/>
      <c r="AE226" s="1161"/>
      <c r="AF226" s="1161"/>
      <c r="AG226" s="1637"/>
      <c r="AH226" s="1637"/>
      <c r="AI226" s="1637"/>
      <c r="AJ226" s="1637"/>
      <c r="AK226" s="1637"/>
      <c r="AL226" s="1637"/>
      <c r="AM226" s="1637"/>
      <c r="AN226" s="1637"/>
      <c r="AO226" s="1637"/>
      <c r="AP226" s="1637"/>
      <c r="AQ226" s="1637"/>
      <c r="AR226" s="1637"/>
      <c r="AS226" s="1637"/>
      <c r="AT226" s="1637"/>
      <c r="AU226" s="1637"/>
      <c r="AV226" s="1637"/>
      <c r="AW226" s="1637"/>
      <c r="AX226" s="1637"/>
      <c r="AY226" s="1637"/>
      <c r="AZ226" s="1637"/>
      <c r="BA226" s="1637"/>
      <c r="BB226" s="1637"/>
      <c r="BC226" s="1637"/>
      <c r="BD226" s="1637"/>
      <c r="BE226" s="1637"/>
      <c r="BF226" s="1637"/>
      <c r="BG226" s="1637"/>
      <c r="BH226" s="1637"/>
      <c r="BI226" s="1637"/>
      <c r="BJ226" s="1637"/>
      <c r="BK226" s="1637"/>
      <c r="BL226" s="1637"/>
      <c r="BM226" s="1637"/>
      <c r="BN226" s="1637"/>
      <c r="BO226" s="1637"/>
      <c r="BP226" s="1637"/>
      <c r="BQ226" s="1637"/>
      <c r="BR226" s="1637"/>
      <c r="BS226" s="1637"/>
      <c r="BT226" s="1637"/>
      <c r="BU226" s="1637"/>
      <c r="BV226" s="1161"/>
      <c r="BW226" s="1161"/>
      <c r="BX226" s="1161"/>
      <c r="BY226" s="1161"/>
      <c r="BZ226" s="1161"/>
      <c r="CA226" s="1161"/>
      <c r="CB226" s="1161"/>
      <c r="CC226" s="1161"/>
      <c r="CD226" s="1161"/>
      <c r="CE226" s="1161"/>
      <c r="CF226" s="1851"/>
    </row>
    <row customHeight="1" ht="24.75" hidden="1">
      <c r="A227" s="1807"/>
      <c r="B227" s="1161"/>
      <c r="C227" s="413"/>
      <c r="D227" s="2580"/>
      <c r="E227" s="2377" t="s">
        <v>868</v>
      </c>
      <c r="F227" s="2377"/>
      <c r="G227" s="2377"/>
      <c r="H227" s="2377"/>
      <c r="I227" s="2377"/>
      <c r="J227" s="2377"/>
      <c r="K227" s="2377"/>
      <c r="L227" s="2377"/>
      <c r="M227" s="2377"/>
      <c r="N227" s="2377"/>
      <c r="O227" s="2377"/>
      <c r="P227" s="2377"/>
      <c r="Q227" s="559">
        <f>SUMIF(T228:T229,"i",Q228:Q229)</f>
        <v>0</v>
      </c>
      <c r="R227" s="1018"/>
      <c r="S227" s="1799" t="s">
        <v>869</v>
      </c>
      <c r="T227" s="718" t="s">
        <v>867</v>
      </c>
      <c r="U227" s="2375">
        <v>1</v>
      </c>
      <c r="V227" s="2375" t="s">
        <v>830</v>
      </c>
      <c r="W227" s="1161"/>
      <c r="X227" s="1161"/>
      <c r="Y227" s="1161"/>
      <c r="Z227" s="1161"/>
      <c r="AA227" s="1637"/>
      <c r="AB227" s="1161"/>
      <c r="AC227" s="1797"/>
      <c r="AD227" s="630"/>
      <c r="AE227" s="1161"/>
      <c r="AF227" s="1161"/>
      <c r="AG227" s="1637"/>
      <c r="AH227" s="1637"/>
      <c r="AI227" s="1637"/>
      <c r="AJ227" s="1637"/>
      <c r="AK227" s="1637"/>
      <c r="AL227" s="1637"/>
      <c r="AM227" s="1637"/>
      <c r="AN227" s="1637"/>
      <c r="AO227" s="1637"/>
      <c r="AP227" s="1637"/>
      <c r="AQ227" s="1637"/>
      <c r="AR227" s="1637"/>
      <c r="AS227" s="1637"/>
      <c r="AT227" s="1637"/>
      <c r="AU227" s="1637"/>
      <c r="AV227" s="1637"/>
      <c r="AW227" s="1637"/>
      <c r="AX227" s="1637"/>
      <c r="AY227" s="1637"/>
      <c r="AZ227" s="1637"/>
      <c r="BA227" s="1637"/>
      <c r="BB227" s="1637"/>
      <c r="BC227" s="1637"/>
      <c r="BD227" s="1637"/>
      <c r="BE227" s="1637"/>
      <c r="BF227" s="1637"/>
      <c r="BG227" s="1637"/>
      <c r="BH227" s="1637"/>
      <c r="BI227" s="1637"/>
      <c r="BJ227" s="1637"/>
      <c r="BK227" s="1637"/>
      <c r="BL227" s="1637"/>
      <c r="BM227" s="1637"/>
      <c r="BN227" s="1637"/>
      <c r="BO227" s="1637"/>
      <c r="BP227" s="1637"/>
      <c r="BQ227" s="1637"/>
      <c r="BR227" s="1637"/>
      <c r="BS227" s="1637"/>
      <c r="BT227" s="1637"/>
      <c r="BU227" s="1637"/>
      <c r="BV227" s="1161"/>
      <c r="BW227" s="1161"/>
      <c r="BX227" s="1161"/>
      <c r="BY227" s="1161"/>
      <c r="BZ227" s="1161"/>
      <c r="CA227" s="1161"/>
      <c r="CB227" s="1161"/>
      <c r="CC227" s="1161"/>
      <c r="CD227" s="1161"/>
      <c r="CE227" s="1161"/>
      <c r="CF227" s="1851"/>
    </row>
    <row customHeight="1" ht="11.25" hidden="1">
      <c r="A228" s="1794"/>
      <c r="B228" s="1637"/>
      <c r="C228" s="1637"/>
      <c r="D228" s="2580"/>
      <c r="E228" s="636"/>
      <c r="F228" s="636">
        <v>0</v>
      </c>
      <c r="G228" s="636"/>
      <c r="H228" s="636"/>
      <c r="I228" s="636"/>
      <c r="J228" s="636"/>
      <c r="K228" s="636"/>
      <c r="L228" s="636"/>
      <c r="M228" s="636"/>
      <c r="N228" s="636"/>
      <c r="O228" s="636"/>
      <c r="P228" s="636"/>
      <c r="Q228" s="636"/>
      <c r="R228" s="636"/>
      <c r="S228" s="637"/>
      <c r="T228" s="719"/>
      <c r="U228" s="2375"/>
      <c r="V228" s="2375"/>
      <c r="W228" s="1637"/>
      <c r="X228" s="1637"/>
      <c r="Y228" s="1637"/>
      <c r="Z228" s="1637"/>
      <c r="AA228" s="1637"/>
      <c r="AB228" s="1161"/>
      <c r="AC228" s="1797"/>
      <c r="AD228" s="630"/>
      <c r="AE228" s="1161"/>
      <c r="AF228" s="1161"/>
      <c r="AG228" s="1637"/>
      <c r="AH228" s="1637"/>
      <c r="AI228" s="1637"/>
      <c r="AJ228" s="1637"/>
      <c r="AK228" s="1637"/>
      <c r="AL228" s="1637"/>
      <c r="AM228" s="1637"/>
      <c r="AN228" s="1637"/>
      <c r="AO228" s="1637"/>
      <c r="AP228" s="1637"/>
      <c r="AQ228" s="1637"/>
      <c r="AR228" s="1637"/>
      <c r="AS228" s="1637"/>
      <c r="AT228" s="1637"/>
      <c r="AU228" s="1637"/>
      <c r="AV228" s="1637"/>
      <c r="AW228" s="1637"/>
      <c r="AX228" s="1637"/>
      <c r="AY228" s="1637"/>
      <c r="AZ228" s="1637"/>
      <c r="BA228" s="1637"/>
      <c r="BB228" s="1637"/>
      <c r="BC228" s="1637"/>
      <c r="BD228" s="1637"/>
      <c r="BE228" s="1637"/>
      <c r="BF228" s="1637"/>
      <c r="BG228" s="1637"/>
      <c r="BH228" s="1637"/>
      <c r="BI228" s="1637"/>
      <c r="BJ228" s="1637"/>
      <c r="BK228" s="1637"/>
      <c r="BL228" s="1637"/>
      <c r="BM228" s="1637"/>
      <c r="BN228" s="1637"/>
      <c r="BO228" s="1637"/>
      <c r="BP228" s="1637"/>
      <c r="BQ228" s="1637"/>
      <c r="BR228" s="1637"/>
      <c r="BS228" s="1637"/>
      <c r="BT228" s="1637"/>
      <c r="BU228" s="1637"/>
      <c r="BV228" s="1637"/>
      <c r="BW228" s="1637"/>
      <c r="BX228" s="1637"/>
      <c r="BY228" s="1637"/>
      <c r="BZ228" s="1637"/>
      <c r="CA228" s="1637"/>
      <c r="CB228" s="1637"/>
      <c r="CC228" s="1637"/>
      <c r="CD228" s="1637"/>
      <c r="CE228" s="1637"/>
      <c r="CF228" s="1851"/>
    </row>
    <row customHeight="1" ht="11.25" hidden="1">
      <c r="A229" s="1807"/>
      <c r="B229" s="1161"/>
      <c r="C229" s="413"/>
      <c r="D229" s="2581"/>
      <c r="E229" s="650" t="s">
        <v>22</v>
      </c>
      <c r="F229" s="1169" t="s">
        <v>22</v>
      </c>
      <c r="G229" s="1169" t="s">
        <v>870</v>
      </c>
      <c r="H229" s="652" t="s">
        <v>22</v>
      </c>
      <c r="I229" s="652"/>
      <c r="J229" s="652"/>
      <c r="K229" s="652"/>
      <c r="L229" s="652"/>
      <c r="M229" s="652"/>
      <c r="N229" s="652"/>
      <c r="O229" s="652"/>
      <c r="P229" s="652"/>
      <c r="Q229" s="652"/>
      <c r="R229" s="653"/>
      <c r="S229" s="654"/>
      <c r="T229" s="719"/>
      <c r="U229" s="2375"/>
      <c r="V229" s="2375"/>
      <c r="W229" s="1161"/>
      <c r="X229" s="1161"/>
      <c r="Y229" s="1161"/>
      <c r="Z229" s="1161"/>
      <c r="AA229" s="1637"/>
      <c r="AB229" s="1161"/>
      <c r="AC229" s="1797"/>
      <c r="AD229" s="630"/>
      <c r="AE229" s="1161"/>
      <c r="AF229" s="1161"/>
      <c r="AG229" s="1637"/>
      <c r="AH229" s="1637"/>
      <c r="AI229" s="1637"/>
      <c r="AJ229" s="1637"/>
      <c r="AK229" s="1637"/>
      <c r="AL229" s="1637"/>
      <c r="AM229" s="1637"/>
      <c r="AN229" s="1637"/>
      <c r="AO229" s="1637"/>
      <c r="AP229" s="1637"/>
      <c r="AQ229" s="1637"/>
      <c r="AR229" s="1637"/>
      <c r="AS229" s="1637"/>
      <c r="AT229" s="1637"/>
      <c r="AU229" s="1637"/>
      <c r="AV229" s="1637"/>
      <c r="AW229" s="1637"/>
      <c r="AX229" s="1637"/>
      <c r="AY229" s="1637"/>
      <c r="AZ229" s="1637"/>
      <c r="BA229" s="1637"/>
      <c r="BB229" s="1637"/>
      <c r="BC229" s="1637"/>
      <c r="BD229" s="1637"/>
      <c r="BE229" s="1637"/>
      <c r="BF229" s="1637"/>
      <c r="BG229" s="1637"/>
      <c r="BH229" s="1637"/>
      <c r="BI229" s="1637"/>
      <c r="BJ229" s="1637"/>
      <c r="BK229" s="1637"/>
      <c r="BL229" s="1637"/>
      <c r="BM229" s="1637"/>
      <c r="BN229" s="1637"/>
      <c r="BO229" s="1637"/>
      <c r="BP229" s="1637"/>
      <c r="BQ229" s="1637"/>
      <c r="BR229" s="1637"/>
      <c r="BS229" s="1637"/>
      <c r="BT229" s="1637"/>
      <c r="BU229" s="1637"/>
      <c r="BV229" s="1161"/>
      <c r="BW229" s="1161"/>
      <c r="BX229" s="1161"/>
      <c r="BY229" s="1161"/>
      <c r="BZ229" s="1161"/>
      <c r="CA229" s="1161"/>
      <c r="CB229" s="1161"/>
      <c r="CC229" s="1161"/>
      <c r="CD229" s="1161"/>
      <c r="CE229" s="1161"/>
      <c r="CF229" s="1851"/>
    </row>
    <row customHeight="1" ht="15" hidden="1">
      <c r="A230" s="624" t="s">
        <v>360</v>
      </c>
      <c r="B230" s="625"/>
      <c r="C230" s="625" t="s">
        <v>22</v>
      </c>
      <c r="D230" s="2579" t="s">
        <v>892</v>
      </c>
      <c r="E230" s="2378" t="s">
        <v>324</v>
      </c>
      <c r="F230" s="2379"/>
      <c r="G230" s="2380"/>
      <c r="H230" s="2384" t="str">
        <f>IF(A230="","",INDEX(DIFFERENTIATION_UNMERGE_VD,MATCH(A230,DIFFERENTIATION_ID_DIFF,0)))</f>
        <v>Водоотведение; Транспортировка; Подключение (технологическое присоединение) к централизованной системе водоотведения</v>
      </c>
      <c r="I230" s="2384"/>
      <c r="J230" s="2384"/>
      <c r="K230" s="2384"/>
      <c r="L230" s="2384"/>
      <c r="M230" s="2384"/>
      <c r="N230" s="2384"/>
      <c r="O230" s="2384"/>
      <c r="P230" s="2384"/>
      <c r="Q230" s="2384"/>
      <c r="R230" s="2384"/>
      <c r="S230" s="720"/>
      <c r="T230" s="717"/>
      <c r="U230" s="626"/>
      <c r="V230" s="626"/>
      <c r="W230" s="627"/>
      <c r="X230" s="627"/>
      <c r="Y230" s="627"/>
      <c r="Z230" s="627"/>
      <c r="AA230" s="628"/>
      <c r="AB230" s="629"/>
      <c r="AC230" s="2376"/>
      <c r="AD230" s="630"/>
      <c r="AE230" s="631" t="s">
        <v>22</v>
      </c>
      <c r="AF230" s="631"/>
      <c r="AG230" s="632" t="s">
        <v>864</v>
      </c>
      <c r="AH230" s="633">
        <v>3</v>
      </c>
      <c r="AI230" s="626"/>
      <c r="AJ230" s="626"/>
      <c r="AK230" s="626"/>
      <c r="AL230" s="626"/>
      <c r="AM230" s="626"/>
      <c r="AN230" s="626"/>
      <c r="AO230" s="626"/>
      <c r="AP230" s="626"/>
      <c r="AQ230" s="626"/>
      <c r="AR230" s="626"/>
      <c r="AS230" s="626"/>
      <c r="AT230" s="626"/>
      <c r="AU230" s="626"/>
      <c r="AV230" s="626"/>
      <c r="AW230" s="626"/>
      <c r="AX230" s="626"/>
      <c r="AY230" s="626"/>
      <c r="AZ230" s="626"/>
      <c r="BA230" s="626"/>
      <c r="BB230" s="626"/>
      <c r="BC230" s="626"/>
      <c r="BD230" s="626"/>
      <c r="BE230" s="626"/>
      <c r="BF230" s="626"/>
      <c r="BG230" s="626"/>
      <c r="BH230" s="626"/>
      <c r="BI230" s="626"/>
      <c r="BJ230" s="626"/>
      <c r="BK230" s="626"/>
      <c r="BL230" s="626"/>
      <c r="BM230" s="626"/>
      <c r="BN230" s="626"/>
      <c r="BO230" s="626"/>
      <c r="BP230" s="626"/>
      <c r="BQ230" s="626"/>
      <c r="BR230" s="626"/>
      <c r="BS230" s="626"/>
      <c r="BT230" s="626"/>
      <c r="BU230" s="626"/>
      <c r="BV230" s="627"/>
      <c r="BW230" s="627"/>
      <c r="BX230" s="627"/>
      <c r="BY230" s="627"/>
      <c r="BZ230" s="627"/>
      <c r="CA230" s="627"/>
      <c r="CB230" s="627"/>
      <c r="CC230" s="627"/>
      <c r="CD230" s="627"/>
      <c r="CE230" s="627"/>
      <c r="CF230" s="1851"/>
    </row>
    <row customHeight="1" ht="15" hidden="1">
      <c r="A231" s="624"/>
      <c r="B231" s="625"/>
      <c r="C231" s="625"/>
      <c r="D231" s="2580"/>
      <c r="E231" s="2378" t="s">
        <v>819</v>
      </c>
      <c r="F231" s="2379"/>
      <c r="G231" s="2380"/>
      <c r="H231" s="2384" t="str">
        <f>IF(A230="","",INDEX(DIFFERENTIATION_UNMERGE_AREA,MATCH(A230,DIFFERENTIATION_ID_DIFF,0)))</f>
        <v>поселок Ивня</v>
      </c>
      <c r="I231" s="2384"/>
      <c r="J231" s="2384"/>
      <c r="K231" s="2384"/>
      <c r="L231" s="2384"/>
      <c r="M231" s="2384"/>
      <c r="N231" s="2384"/>
      <c r="O231" s="2384"/>
      <c r="P231" s="2384"/>
      <c r="Q231" s="2384"/>
      <c r="R231" s="2384"/>
      <c r="S231" s="720"/>
      <c r="T231" s="717"/>
      <c r="U231" s="626"/>
      <c r="V231" s="626"/>
      <c r="W231" s="627"/>
      <c r="X231" s="627"/>
      <c r="Y231" s="627"/>
      <c r="Z231" s="627"/>
      <c r="AA231" s="628"/>
      <c r="AB231" s="629"/>
      <c r="AC231" s="2376"/>
      <c r="AD231" s="630"/>
      <c r="AE231" s="631"/>
      <c r="AF231" s="631"/>
      <c r="AG231" s="632"/>
      <c r="AH231" s="633"/>
      <c r="AI231" s="626"/>
      <c r="AJ231" s="626"/>
      <c r="AK231" s="626"/>
      <c r="AL231" s="626"/>
      <c r="AM231" s="626"/>
      <c r="AN231" s="626"/>
      <c r="AO231" s="626"/>
      <c r="AP231" s="626"/>
      <c r="AQ231" s="626"/>
      <c r="AR231" s="626"/>
      <c r="AS231" s="626"/>
      <c r="AT231" s="626"/>
      <c r="AU231" s="626"/>
      <c r="AV231" s="626"/>
      <c r="AW231" s="626"/>
      <c r="AX231" s="626"/>
      <c r="AY231" s="626"/>
      <c r="AZ231" s="626"/>
      <c r="BA231" s="626"/>
      <c r="BB231" s="626"/>
      <c r="BC231" s="626"/>
      <c r="BD231" s="626"/>
      <c r="BE231" s="626"/>
      <c r="BF231" s="626"/>
      <c r="BG231" s="626"/>
      <c r="BH231" s="626"/>
      <c r="BI231" s="626"/>
      <c r="BJ231" s="626"/>
      <c r="BK231" s="626"/>
      <c r="BL231" s="626"/>
      <c r="BM231" s="626"/>
      <c r="BN231" s="626"/>
      <c r="BO231" s="626"/>
      <c r="BP231" s="626"/>
      <c r="BQ231" s="626"/>
      <c r="BR231" s="626"/>
      <c r="BS231" s="626"/>
      <c r="BT231" s="626"/>
      <c r="BU231" s="626"/>
      <c r="BV231" s="627"/>
      <c r="BW231" s="627"/>
      <c r="BX231" s="627"/>
      <c r="BY231" s="627"/>
      <c r="BZ231" s="627"/>
      <c r="CA231" s="627"/>
      <c r="CB231" s="627"/>
      <c r="CC231" s="627"/>
      <c r="CD231" s="627"/>
      <c r="CE231" s="627"/>
      <c r="CF231" s="1851"/>
    </row>
    <row customHeight="1" ht="15" hidden="1">
      <c r="A232" s="624"/>
      <c r="B232" s="625"/>
      <c r="C232" s="625"/>
      <c r="D232" s="2580"/>
      <c r="E232" s="2378" t="s">
        <v>820</v>
      </c>
      <c r="F232" s="2379"/>
      <c r="G232" s="2380"/>
      <c r="H232" s="2384" t="str">
        <f>IF(A230="","",INDEX(DIFFERENTIATION_UNMERGE_SYSTEM,MATCH(A230,DIFFERENTIATION_ID_DIFF,0)))</f>
        <v>без дифференциации</v>
      </c>
      <c r="I232" s="2384"/>
      <c r="J232" s="2384"/>
      <c r="K232" s="2384"/>
      <c r="L232" s="2384"/>
      <c r="M232" s="2384"/>
      <c r="N232" s="2384"/>
      <c r="O232" s="2384"/>
      <c r="P232" s="2384"/>
      <c r="Q232" s="2384"/>
      <c r="R232" s="2384"/>
      <c r="S232" s="720"/>
      <c r="T232" s="717"/>
      <c r="U232" s="626"/>
      <c r="V232" s="626"/>
      <c r="W232" s="627"/>
      <c r="X232" s="627"/>
      <c r="Y232" s="627"/>
      <c r="Z232" s="627"/>
      <c r="AA232" s="628"/>
      <c r="AB232" s="629"/>
      <c r="AC232" s="2376"/>
      <c r="AD232" s="630"/>
      <c r="AE232" s="631"/>
      <c r="AF232" s="631"/>
      <c r="AG232" s="632"/>
      <c r="AH232" s="633"/>
      <c r="AI232" s="626"/>
      <c r="AJ232" s="626"/>
      <c r="AK232" s="626"/>
      <c r="AL232" s="626"/>
      <c r="AM232" s="626"/>
      <c r="AN232" s="626"/>
      <c r="AO232" s="626"/>
      <c r="AP232" s="626"/>
      <c r="AQ232" s="626"/>
      <c r="AR232" s="626"/>
      <c r="AS232" s="626"/>
      <c r="AT232" s="626"/>
      <c r="AU232" s="626"/>
      <c r="AV232" s="626"/>
      <c r="AW232" s="626"/>
      <c r="AX232" s="626"/>
      <c r="AY232" s="626"/>
      <c r="AZ232" s="626"/>
      <c r="BA232" s="626"/>
      <c r="BB232" s="626"/>
      <c r="BC232" s="626"/>
      <c r="BD232" s="626"/>
      <c r="BE232" s="626"/>
      <c r="BF232" s="626"/>
      <c r="BG232" s="626"/>
      <c r="BH232" s="626"/>
      <c r="BI232" s="626"/>
      <c r="BJ232" s="626"/>
      <c r="BK232" s="626"/>
      <c r="BL232" s="626"/>
      <c r="BM232" s="626"/>
      <c r="BN232" s="626"/>
      <c r="BO232" s="626"/>
      <c r="BP232" s="626"/>
      <c r="BQ232" s="626"/>
      <c r="BR232" s="626"/>
      <c r="BS232" s="626"/>
      <c r="BT232" s="626"/>
      <c r="BU232" s="626"/>
      <c r="BV232" s="627"/>
      <c r="BW232" s="627"/>
      <c r="BX232" s="627"/>
      <c r="BY232" s="627"/>
      <c r="BZ232" s="627"/>
      <c r="CA232" s="627"/>
      <c r="CB232" s="627"/>
      <c r="CC232" s="627"/>
      <c r="CD232" s="627"/>
      <c r="CE232" s="627"/>
      <c r="CF232" s="1851"/>
    </row>
    <row customHeight="1" ht="24.75" hidden="1">
      <c r="A233" s="1807"/>
      <c r="B233" s="1161"/>
      <c r="C233" s="413"/>
      <c r="D233" s="2580"/>
      <c r="E233" s="2377" t="s">
        <v>865</v>
      </c>
      <c r="F233" s="2377"/>
      <c r="G233" s="2377"/>
      <c r="H233" s="2377"/>
      <c r="I233" s="2377"/>
      <c r="J233" s="2377"/>
      <c r="K233" s="2377"/>
      <c r="L233" s="2377"/>
      <c r="M233" s="2377"/>
      <c r="N233" s="2377"/>
      <c r="O233" s="2377"/>
      <c r="P233" s="2377"/>
      <c r="Q233" s="559">
        <f>SUMIF(T234:T235,"i",Q234:Q235)</f>
        <v>0</v>
      </c>
      <c r="R233" s="1018"/>
      <c r="S233" s="1799" t="s">
        <v>866</v>
      </c>
      <c r="T233" s="718" t="s">
        <v>867</v>
      </c>
      <c r="U233" s="2375">
        <v>1</v>
      </c>
      <c r="V233" s="2375" t="s">
        <v>830</v>
      </c>
      <c r="W233" s="1161"/>
      <c r="X233" s="1161"/>
      <c r="Y233" s="1161"/>
      <c r="Z233" s="1161"/>
      <c r="AA233" s="1637"/>
      <c r="AB233" s="1161"/>
      <c r="AC233" s="2376"/>
      <c r="AD233" s="630"/>
      <c r="AE233" s="1161"/>
      <c r="AF233" s="1161"/>
      <c r="AG233" s="1637"/>
      <c r="AH233" s="1637"/>
      <c r="AI233" s="1637"/>
      <c r="AJ233" s="1637"/>
      <c r="AK233" s="1637"/>
      <c r="AL233" s="1637"/>
      <c r="AM233" s="1637"/>
      <c r="AN233" s="1637"/>
      <c r="AO233" s="1637"/>
      <c r="AP233" s="1637"/>
      <c r="AQ233" s="1637"/>
      <c r="AR233" s="1637"/>
      <c r="AS233" s="1637"/>
      <c r="AT233" s="1637"/>
      <c r="AU233" s="1637"/>
      <c r="AV233" s="1637"/>
      <c r="AW233" s="1637"/>
      <c r="AX233" s="1637"/>
      <c r="AY233" s="1637"/>
      <c r="AZ233" s="1637"/>
      <c r="BA233" s="1637"/>
      <c r="BB233" s="1637"/>
      <c r="BC233" s="1637"/>
      <c r="BD233" s="1637"/>
      <c r="BE233" s="1637"/>
      <c r="BF233" s="1637"/>
      <c r="BG233" s="1637"/>
      <c r="BH233" s="1637"/>
      <c r="BI233" s="1637"/>
      <c r="BJ233" s="1637"/>
      <c r="BK233" s="1637"/>
      <c r="BL233" s="1637"/>
      <c r="BM233" s="1637"/>
      <c r="BN233" s="1637"/>
      <c r="BO233" s="1637"/>
      <c r="BP233" s="1637"/>
      <c r="BQ233" s="1637"/>
      <c r="BR233" s="1637"/>
      <c r="BS233" s="1637"/>
      <c r="BT233" s="1637"/>
      <c r="BU233" s="1637"/>
      <c r="BV233" s="1161"/>
      <c r="BW233" s="1161"/>
      <c r="BX233" s="1161"/>
      <c r="BY233" s="1161"/>
      <c r="BZ233" s="1161"/>
      <c r="CA233" s="1161"/>
      <c r="CB233" s="1161"/>
      <c r="CC233" s="1161"/>
      <c r="CD233" s="1161"/>
      <c r="CE233" s="1161"/>
      <c r="CF233" s="1851"/>
    </row>
    <row customHeight="1" ht="11.25" hidden="1">
      <c r="A234" s="1794"/>
      <c r="B234" s="1637"/>
      <c r="C234" s="1637"/>
      <c r="D234" s="2580"/>
      <c r="E234" s="636"/>
      <c r="F234" s="636">
        <v>0</v>
      </c>
      <c r="G234" s="636"/>
      <c r="H234" s="636"/>
      <c r="I234" s="636"/>
      <c r="J234" s="636"/>
      <c r="K234" s="636"/>
      <c r="L234" s="636"/>
      <c r="M234" s="636"/>
      <c r="N234" s="636"/>
      <c r="O234" s="636"/>
      <c r="P234" s="636"/>
      <c r="Q234" s="636"/>
      <c r="R234" s="636"/>
      <c r="S234" s="637"/>
      <c r="T234" s="719"/>
      <c r="U234" s="2375"/>
      <c r="V234" s="2375"/>
      <c r="W234" s="1637"/>
      <c r="X234" s="1637"/>
      <c r="Y234" s="1637"/>
      <c r="Z234" s="1637"/>
      <c r="AA234" s="1637"/>
      <c r="AB234" s="1161"/>
      <c r="AC234" s="2376"/>
      <c r="AD234" s="630"/>
      <c r="AE234" s="1161"/>
      <c r="AF234" s="1161"/>
      <c r="AG234" s="1637"/>
      <c r="AH234" s="1637"/>
      <c r="AI234" s="1637"/>
      <c r="AJ234" s="1637"/>
      <c r="AK234" s="1637"/>
      <c r="AL234" s="1637"/>
      <c r="AM234" s="1637"/>
      <c r="AN234" s="1637"/>
      <c r="AO234" s="1637"/>
      <c r="AP234" s="1637"/>
      <c r="AQ234" s="1637"/>
      <c r="AR234" s="1637"/>
      <c r="AS234" s="1637"/>
      <c r="AT234" s="1637"/>
      <c r="AU234" s="1637"/>
      <c r="AV234" s="1637"/>
      <c r="AW234" s="1637"/>
      <c r="AX234" s="1637"/>
      <c r="AY234" s="1637"/>
      <c r="AZ234" s="1637"/>
      <c r="BA234" s="1637"/>
      <c r="BB234" s="1637"/>
      <c r="BC234" s="1637"/>
      <c r="BD234" s="1637"/>
      <c r="BE234" s="1637"/>
      <c r="BF234" s="1637"/>
      <c r="BG234" s="1637"/>
      <c r="BH234" s="1637"/>
      <c r="BI234" s="1637"/>
      <c r="BJ234" s="1637"/>
      <c r="BK234" s="1637"/>
      <c r="BL234" s="1637"/>
      <c r="BM234" s="1637"/>
      <c r="BN234" s="1637"/>
      <c r="BO234" s="1637"/>
      <c r="BP234" s="1637"/>
      <c r="BQ234" s="1637"/>
      <c r="BR234" s="1637"/>
      <c r="BS234" s="1637"/>
      <c r="BT234" s="1637"/>
      <c r="BU234" s="1637"/>
      <c r="BV234" s="1637"/>
      <c r="BW234" s="1637"/>
      <c r="BX234" s="1637"/>
      <c r="BY234" s="1637"/>
      <c r="BZ234" s="1637"/>
      <c r="CA234" s="1637"/>
      <c r="CB234" s="1637"/>
      <c r="CC234" s="1637"/>
      <c r="CD234" s="1637"/>
      <c r="CE234" s="1637"/>
      <c r="CF234" s="1851"/>
    </row>
    <row customHeight="1" ht="11.25" hidden="1">
      <c r="A235" s="1807"/>
      <c r="B235" s="1161"/>
      <c r="C235" s="413"/>
      <c r="D235" s="2580"/>
      <c r="E235" s="650" t="s">
        <v>22</v>
      </c>
      <c r="F235" s="1169" t="s">
        <v>22</v>
      </c>
      <c r="G235" s="1169" t="s">
        <v>870</v>
      </c>
      <c r="H235" s="652" t="s">
        <v>22</v>
      </c>
      <c r="I235" s="652"/>
      <c r="J235" s="652"/>
      <c r="K235" s="652"/>
      <c r="L235" s="652"/>
      <c r="M235" s="652"/>
      <c r="N235" s="652"/>
      <c r="O235" s="652"/>
      <c r="P235" s="652"/>
      <c r="Q235" s="652"/>
      <c r="R235" s="653"/>
      <c r="S235" s="654"/>
      <c r="T235" s="719"/>
      <c r="U235" s="2375"/>
      <c r="V235" s="2375"/>
      <c r="W235" s="1161"/>
      <c r="X235" s="1161"/>
      <c r="Y235" s="1161"/>
      <c r="Z235" s="1161"/>
      <c r="AA235" s="1637"/>
      <c r="AB235" s="1161"/>
      <c r="AC235" s="2376"/>
      <c r="AD235" s="630"/>
      <c r="AE235" s="1161"/>
      <c r="AF235" s="1161"/>
      <c r="AG235" s="1637"/>
      <c r="AH235" s="1637"/>
      <c r="AI235" s="1637"/>
      <c r="AJ235" s="1637"/>
      <c r="AK235" s="1637"/>
      <c r="AL235" s="1637"/>
      <c r="AM235" s="1637"/>
      <c r="AN235" s="1637"/>
      <c r="AO235" s="1637"/>
      <c r="AP235" s="1637"/>
      <c r="AQ235" s="1637"/>
      <c r="AR235" s="1637"/>
      <c r="AS235" s="1637"/>
      <c r="AT235" s="1637"/>
      <c r="AU235" s="1637"/>
      <c r="AV235" s="1637"/>
      <c r="AW235" s="1637"/>
      <c r="AX235" s="1637"/>
      <c r="AY235" s="1637"/>
      <c r="AZ235" s="1637"/>
      <c r="BA235" s="1637"/>
      <c r="BB235" s="1637"/>
      <c r="BC235" s="1637"/>
      <c r="BD235" s="1637"/>
      <c r="BE235" s="1637"/>
      <c r="BF235" s="1637"/>
      <c r="BG235" s="1637"/>
      <c r="BH235" s="1637"/>
      <c r="BI235" s="1637"/>
      <c r="BJ235" s="1637"/>
      <c r="BK235" s="1637"/>
      <c r="BL235" s="1637"/>
      <c r="BM235" s="1637"/>
      <c r="BN235" s="1637"/>
      <c r="BO235" s="1637"/>
      <c r="BP235" s="1637"/>
      <c r="BQ235" s="1637"/>
      <c r="BR235" s="1637"/>
      <c r="BS235" s="1637"/>
      <c r="BT235" s="1637"/>
      <c r="BU235" s="1637"/>
      <c r="BV235" s="1161"/>
      <c r="BW235" s="1161"/>
      <c r="BX235" s="1161"/>
      <c r="BY235" s="1161"/>
      <c r="BZ235" s="1161"/>
      <c r="CA235" s="1161"/>
      <c r="CB235" s="1161"/>
      <c r="CC235" s="1161"/>
      <c r="CD235" s="1161"/>
      <c r="CE235" s="1161"/>
      <c r="CF235" s="1851"/>
    </row>
    <row customHeight="1" ht="24.75" hidden="1">
      <c r="A236" s="1807"/>
      <c r="B236" s="1161"/>
      <c r="C236" s="413"/>
      <c r="D236" s="2580"/>
      <c r="E236" s="2377" t="s">
        <v>868</v>
      </c>
      <c r="F236" s="2377"/>
      <c r="G236" s="2377"/>
      <c r="H236" s="2377"/>
      <c r="I236" s="2377"/>
      <c r="J236" s="2377"/>
      <c r="K236" s="2377"/>
      <c r="L236" s="2377"/>
      <c r="M236" s="2377"/>
      <c r="N236" s="2377"/>
      <c r="O236" s="2377"/>
      <c r="P236" s="2377"/>
      <c r="Q236" s="559">
        <f>SUMIF(T237:T238,"i",Q237:Q238)</f>
        <v>0</v>
      </c>
      <c r="R236" s="1018"/>
      <c r="S236" s="1799" t="s">
        <v>869</v>
      </c>
      <c r="T236" s="718" t="s">
        <v>867</v>
      </c>
      <c r="U236" s="2375">
        <v>1</v>
      </c>
      <c r="V236" s="2375" t="s">
        <v>830</v>
      </c>
      <c r="W236" s="1161"/>
      <c r="X236" s="1161"/>
      <c r="Y236" s="1161"/>
      <c r="Z236" s="1161"/>
      <c r="AA236" s="1637"/>
      <c r="AB236" s="1161"/>
      <c r="AC236" s="1797"/>
      <c r="AD236" s="630"/>
      <c r="AE236" s="1161"/>
      <c r="AF236" s="1161"/>
      <c r="AG236" s="1637"/>
      <c r="AH236" s="1637"/>
      <c r="AI236" s="1637"/>
      <c r="AJ236" s="1637"/>
      <c r="AK236" s="1637"/>
      <c r="AL236" s="1637"/>
      <c r="AM236" s="1637"/>
      <c r="AN236" s="1637"/>
      <c r="AO236" s="1637"/>
      <c r="AP236" s="1637"/>
      <c r="AQ236" s="1637"/>
      <c r="AR236" s="1637"/>
      <c r="AS236" s="1637"/>
      <c r="AT236" s="1637"/>
      <c r="AU236" s="1637"/>
      <c r="AV236" s="1637"/>
      <c r="AW236" s="1637"/>
      <c r="AX236" s="1637"/>
      <c r="AY236" s="1637"/>
      <c r="AZ236" s="1637"/>
      <c r="BA236" s="1637"/>
      <c r="BB236" s="1637"/>
      <c r="BC236" s="1637"/>
      <c r="BD236" s="1637"/>
      <c r="BE236" s="1637"/>
      <c r="BF236" s="1637"/>
      <c r="BG236" s="1637"/>
      <c r="BH236" s="1637"/>
      <c r="BI236" s="1637"/>
      <c r="BJ236" s="1637"/>
      <c r="BK236" s="1637"/>
      <c r="BL236" s="1637"/>
      <c r="BM236" s="1637"/>
      <c r="BN236" s="1637"/>
      <c r="BO236" s="1637"/>
      <c r="BP236" s="1637"/>
      <c r="BQ236" s="1637"/>
      <c r="BR236" s="1637"/>
      <c r="BS236" s="1637"/>
      <c r="BT236" s="1637"/>
      <c r="BU236" s="1637"/>
      <c r="BV236" s="1161"/>
      <c r="BW236" s="1161"/>
      <c r="BX236" s="1161"/>
      <c r="BY236" s="1161"/>
      <c r="BZ236" s="1161"/>
      <c r="CA236" s="1161"/>
      <c r="CB236" s="1161"/>
      <c r="CC236" s="1161"/>
      <c r="CD236" s="1161"/>
      <c r="CE236" s="1161"/>
      <c r="CF236" s="1851"/>
    </row>
    <row customHeight="1" ht="11.25" hidden="1">
      <c r="A237" s="1794"/>
      <c r="B237" s="1637"/>
      <c r="C237" s="1637"/>
      <c r="D237" s="2580"/>
      <c r="E237" s="636"/>
      <c r="F237" s="636">
        <v>0</v>
      </c>
      <c r="G237" s="636"/>
      <c r="H237" s="636"/>
      <c r="I237" s="636"/>
      <c r="J237" s="636"/>
      <c r="K237" s="636"/>
      <c r="L237" s="636"/>
      <c r="M237" s="636"/>
      <c r="N237" s="636"/>
      <c r="O237" s="636"/>
      <c r="P237" s="636"/>
      <c r="Q237" s="636"/>
      <c r="R237" s="636"/>
      <c r="S237" s="637"/>
      <c r="T237" s="719"/>
      <c r="U237" s="2375"/>
      <c r="V237" s="2375"/>
      <c r="W237" s="1637"/>
      <c r="X237" s="1637"/>
      <c r="Y237" s="1637"/>
      <c r="Z237" s="1637"/>
      <c r="AA237" s="1637"/>
      <c r="AB237" s="1161"/>
      <c r="AC237" s="1797"/>
      <c r="AD237" s="630"/>
      <c r="AE237" s="1161"/>
      <c r="AF237" s="1161"/>
      <c r="AG237" s="1637"/>
      <c r="AH237" s="1637"/>
      <c r="AI237" s="1637"/>
      <c r="AJ237" s="1637"/>
      <c r="AK237" s="1637"/>
      <c r="AL237" s="1637"/>
      <c r="AM237" s="1637"/>
      <c r="AN237" s="1637"/>
      <c r="AO237" s="1637"/>
      <c r="AP237" s="1637"/>
      <c r="AQ237" s="1637"/>
      <c r="AR237" s="1637"/>
      <c r="AS237" s="1637"/>
      <c r="AT237" s="1637"/>
      <c r="AU237" s="1637"/>
      <c r="AV237" s="1637"/>
      <c r="AW237" s="1637"/>
      <c r="AX237" s="1637"/>
      <c r="AY237" s="1637"/>
      <c r="AZ237" s="1637"/>
      <c r="BA237" s="1637"/>
      <c r="BB237" s="1637"/>
      <c r="BC237" s="1637"/>
      <c r="BD237" s="1637"/>
      <c r="BE237" s="1637"/>
      <c r="BF237" s="1637"/>
      <c r="BG237" s="1637"/>
      <c r="BH237" s="1637"/>
      <c r="BI237" s="1637"/>
      <c r="BJ237" s="1637"/>
      <c r="BK237" s="1637"/>
      <c r="BL237" s="1637"/>
      <c r="BM237" s="1637"/>
      <c r="BN237" s="1637"/>
      <c r="BO237" s="1637"/>
      <c r="BP237" s="1637"/>
      <c r="BQ237" s="1637"/>
      <c r="BR237" s="1637"/>
      <c r="BS237" s="1637"/>
      <c r="BT237" s="1637"/>
      <c r="BU237" s="1637"/>
      <c r="BV237" s="1637"/>
      <c r="BW237" s="1637"/>
      <c r="BX237" s="1637"/>
      <c r="BY237" s="1637"/>
      <c r="BZ237" s="1637"/>
      <c r="CA237" s="1637"/>
      <c r="CB237" s="1637"/>
      <c r="CC237" s="1637"/>
      <c r="CD237" s="1637"/>
      <c r="CE237" s="1637"/>
      <c r="CF237" s="1851"/>
    </row>
    <row customHeight="1" ht="11.25" hidden="1">
      <c r="A238" s="1807"/>
      <c r="B238" s="1161"/>
      <c r="C238" s="413"/>
      <c r="D238" s="2581"/>
      <c r="E238" s="650" t="s">
        <v>22</v>
      </c>
      <c r="F238" s="1169" t="s">
        <v>22</v>
      </c>
      <c r="G238" s="1169" t="s">
        <v>870</v>
      </c>
      <c r="H238" s="652" t="s">
        <v>22</v>
      </c>
      <c r="I238" s="652"/>
      <c r="J238" s="652"/>
      <c r="K238" s="652"/>
      <c r="L238" s="652"/>
      <c r="M238" s="652"/>
      <c r="N238" s="652"/>
      <c r="O238" s="652"/>
      <c r="P238" s="652"/>
      <c r="Q238" s="652"/>
      <c r="R238" s="653"/>
      <c r="S238" s="654"/>
      <c r="T238" s="719"/>
      <c r="U238" s="2375"/>
      <c r="V238" s="2375"/>
      <c r="W238" s="1161"/>
      <c r="X238" s="1161"/>
      <c r="Y238" s="1161"/>
      <c r="Z238" s="1161"/>
      <c r="AA238" s="1637"/>
      <c r="AB238" s="1161"/>
      <c r="AC238" s="1797"/>
      <c r="AD238" s="630"/>
      <c r="AE238" s="1161"/>
      <c r="AF238" s="1161"/>
      <c r="AG238" s="1637"/>
      <c r="AH238" s="1637"/>
      <c r="AI238" s="1637"/>
      <c r="AJ238" s="1637"/>
      <c r="AK238" s="1637"/>
      <c r="AL238" s="1637"/>
      <c r="AM238" s="1637"/>
      <c r="AN238" s="1637"/>
      <c r="AO238" s="1637"/>
      <c r="AP238" s="1637"/>
      <c r="AQ238" s="1637"/>
      <c r="AR238" s="1637"/>
      <c r="AS238" s="1637"/>
      <c r="AT238" s="1637"/>
      <c r="AU238" s="1637"/>
      <c r="AV238" s="1637"/>
      <c r="AW238" s="1637"/>
      <c r="AX238" s="1637"/>
      <c r="AY238" s="1637"/>
      <c r="AZ238" s="1637"/>
      <c r="BA238" s="1637"/>
      <c r="BB238" s="1637"/>
      <c r="BC238" s="1637"/>
      <c r="BD238" s="1637"/>
      <c r="BE238" s="1637"/>
      <c r="BF238" s="1637"/>
      <c r="BG238" s="1637"/>
      <c r="BH238" s="1637"/>
      <c r="BI238" s="1637"/>
      <c r="BJ238" s="1637"/>
      <c r="BK238" s="1637"/>
      <c r="BL238" s="1637"/>
      <c r="BM238" s="1637"/>
      <c r="BN238" s="1637"/>
      <c r="BO238" s="1637"/>
      <c r="BP238" s="1637"/>
      <c r="BQ238" s="1637"/>
      <c r="BR238" s="1637"/>
      <c r="BS238" s="1637"/>
      <c r="BT238" s="1637"/>
      <c r="BU238" s="1637"/>
      <c r="BV238" s="1161"/>
      <c r="BW238" s="1161"/>
      <c r="BX238" s="1161"/>
      <c r="BY238" s="1161"/>
      <c r="BZ238" s="1161"/>
      <c r="CA238" s="1161"/>
      <c r="CB238" s="1161"/>
      <c r="CC238" s="1161"/>
      <c r="CD238" s="1161"/>
      <c r="CE238" s="1161"/>
      <c r="CF238" s="1851"/>
    </row>
    <row customHeight="1" ht="15" hidden="1">
      <c r="A239" s="624" t="s">
        <v>361</v>
      </c>
      <c r="B239" s="625"/>
      <c r="C239" s="625" t="s">
        <v>22</v>
      </c>
      <c r="D239" s="2579" t="s">
        <v>893</v>
      </c>
      <c r="E239" s="2378" t="s">
        <v>324</v>
      </c>
      <c r="F239" s="2379"/>
      <c r="G239" s="2380"/>
      <c r="H239" s="2384" t="str">
        <f>IF(A239="","",INDEX(DIFFERENTIATION_UNMERGE_VD,MATCH(A239,DIFFERENTIATION_ID_DIFF,0)))</f>
        <v>Водоотведение; Транспортировка; Подключение (технологическое присоединение) к централизованной системе водоотведения</v>
      </c>
      <c r="I239" s="2384"/>
      <c r="J239" s="2384"/>
      <c r="K239" s="2384"/>
      <c r="L239" s="2384"/>
      <c r="M239" s="2384"/>
      <c r="N239" s="2384"/>
      <c r="O239" s="2384"/>
      <c r="P239" s="2384"/>
      <c r="Q239" s="2384"/>
      <c r="R239" s="2384"/>
      <c r="S239" s="720"/>
      <c r="T239" s="717"/>
      <c r="U239" s="626"/>
      <c r="V239" s="626"/>
      <c r="W239" s="627"/>
      <c r="X239" s="627"/>
      <c r="Y239" s="627"/>
      <c r="Z239" s="627"/>
      <c r="AA239" s="628"/>
      <c r="AB239" s="629"/>
      <c r="AC239" s="2376"/>
      <c r="AD239" s="630"/>
      <c r="AE239" s="631" t="s">
        <v>22</v>
      </c>
      <c r="AF239" s="631"/>
      <c r="AG239" s="632" t="s">
        <v>864</v>
      </c>
      <c r="AH239" s="633">
        <v>3</v>
      </c>
      <c r="AI239" s="626"/>
      <c r="AJ239" s="626"/>
      <c r="AK239" s="626"/>
      <c r="AL239" s="626"/>
      <c r="AM239" s="626"/>
      <c r="AN239" s="626"/>
      <c r="AO239" s="626"/>
      <c r="AP239" s="626"/>
      <c r="AQ239" s="626"/>
      <c r="AR239" s="626"/>
      <c r="AS239" s="626"/>
      <c r="AT239" s="626"/>
      <c r="AU239" s="626"/>
      <c r="AV239" s="626"/>
      <c r="AW239" s="626"/>
      <c r="AX239" s="626"/>
      <c r="AY239" s="626"/>
      <c r="AZ239" s="626"/>
      <c r="BA239" s="626"/>
      <c r="BB239" s="626"/>
      <c r="BC239" s="626"/>
      <c r="BD239" s="626"/>
      <c r="BE239" s="626"/>
      <c r="BF239" s="626"/>
      <c r="BG239" s="626"/>
      <c r="BH239" s="626"/>
      <c r="BI239" s="626"/>
      <c r="BJ239" s="626"/>
      <c r="BK239" s="626"/>
      <c r="BL239" s="626"/>
      <c r="BM239" s="626"/>
      <c r="BN239" s="626"/>
      <c r="BO239" s="626"/>
      <c r="BP239" s="626"/>
      <c r="BQ239" s="626"/>
      <c r="BR239" s="626"/>
      <c r="BS239" s="626"/>
      <c r="BT239" s="626"/>
      <c r="BU239" s="626"/>
      <c r="BV239" s="627"/>
      <c r="BW239" s="627"/>
      <c r="BX239" s="627"/>
      <c r="BY239" s="627"/>
      <c r="BZ239" s="627"/>
      <c r="CA239" s="627"/>
      <c r="CB239" s="627"/>
      <c r="CC239" s="627"/>
      <c r="CD239" s="627"/>
      <c r="CE239" s="627"/>
      <c r="CF239" s="1851"/>
    </row>
    <row customHeight="1" ht="15" hidden="1">
      <c r="A240" s="624"/>
      <c r="B240" s="625"/>
      <c r="C240" s="625"/>
      <c r="D240" s="2580"/>
      <c r="E240" s="2378" t="s">
        <v>819</v>
      </c>
      <c r="F240" s="2379"/>
      <c r="G240" s="2380"/>
      <c r="H240" s="2384" t="str">
        <f>IF(A239="","",INDEX(DIFFERENTIATION_UNMERGE_AREA,MATCH(A239,DIFFERENTIATION_ID_DIFF,0)))</f>
        <v>Алексеевское</v>
      </c>
      <c r="I240" s="2384"/>
      <c r="J240" s="2384"/>
      <c r="K240" s="2384"/>
      <c r="L240" s="2384"/>
      <c r="M240" s="2384"/>
      <c r="N240" s="2384"/>
      <c r="O240" s="2384"/>
      <c r="P240" s="2384"/>
      <c r="Q240" s="2384"/>
      <c r="R240" s="2384"/>
      <c r="S240" s="720"/>
      <c r="T240" s="717"/>
      <c r="U240" s="626"/>
      <c r="V240" s="626"/>
      <c r="W240" s="627"/>
      <c r="X240" s="627"/>
      <c r="Y240" s="627"/>
      <c r="Z240" s="627"/>
      <c r="AA240" s="628"/>
      <c r="AB240" s="629"/>
      <c r="AC240" s="2376"/>
      <c r="AD240" s="630"/>
      <c r="AE240" s="631"/>
      <c r="AF240" s="631"/>
      <c r="AG240" s="632"/>
      <c r="AH240" s="633"/>
      <c r="AI240" s="626"/>
      <c r="AJ240" s="626"/>
      <c r="AK240" s="626"/>
      <c r="AL240" s="626"/>
      <c r="AM240" s="626"/>
      <c r="AN240" s="626"/>
      <c r="AO240" s="626"/>
      <c r="AP240" s="626"/>
      <c r="AQ240" s="626"/>
      <c r="AR240" s="626"/>
      <c r="AS240" s="626"/>
      <c r="AT240" s="626"/>
      <c r="AU240" s="626"/>
      <c r="AV240" s="626"/>
      <c r="AW240" s="626"/>
      <c r="AX240" s="626"/>
      <c r="AY240" s="626"/>
      <c r="AZ240" s="626"/>
      <c r="BA240" s="626"/>
      <c r="BB240" s="626"/>
      <c r="BC240" s="626"/>
      <c r="BD240" s="626"/>
      <c r="BE240" s="626"/>
      <c r="BF240" s="626"/>
      <c r="BG240" s="626"/>
      <c r="BH240" s="626"/>
      <c r="BI240" s="626"/>
      <c r="BJ240" s="626"/>
      <c r="BK240" s="626"/>
      <c r="BL240" s="626"/>
      <c r="BM240" s="626"/>
      <c r="BN240" s="626"/>
      <c r="BO240" s="626"/>
      <c r="BP240" s="626"/>
      <c r="BQ240" s="626"/>
      <c r="BR240" s="626"/>
      <c r="BS240" s="626"/>
      <c r="BT240" s="626"/>
      <c r="BU240" s="626"/>
      <c r="BV240" s="627"/>
      <c r="BW240" s="627"/>
      <c r="BX240" s="627"/>
      <c r="BY240" s="627"/>
      <c r="BZ240" s="627"/>
      <c r="CA240" s="627"/>
      <c r="CB240" s="627"/>
      <c r="CC240" s="627"/>
      <c r="CD240" s="627"/>
      <c r="CE240" s="627"/>
      <c r="CF240" s="1851"/>
    </row>
    <row customHeight="1" ht="15" hidden="1">
      <c r="A241" s="624"/>
      <c r="B241" s="625"/>
      <c r="C241" s="625"/>
      <c r="D241" s="2580"/>
      <c r="E241" s="2378" t="s">
        <v>820</v>
      </c>
      <c r="F241" s="2379"/>
      <c r="G241" s="2380"/>
      <c r="H241" s="2384" t="str">
        <f>IF(A239="","",INDEX(DIFFERENTIATION_UNMERGE_SYSTEM,MATCH(A239,DIFFERENTIATION_ID_DIFF,0)))</f>
        <v>без дифференциации</v>
      </c>
      <c r="I241" s="2384"/>
      <c r="J241" s="2384"/>
      <c r="K241" s="2384"/>
      <c r="L241" s="2384"/>
      <c r="M241" s="2384"/>
      <c r="N241" s="2384"/>
      <c r="O241" s="2384"/>
      <c r="P241" s="2384"/>
      <c r="Q241" s="2384"/>
      <c r="R241" s="2384"/>
      <c r="S241" s="720"/>
      <c r="T241" s="717"/>
      <c r="U241" s="626"/>
      <c r="V241" s="626"/>
      <c r="W241" s="627"/>
      <c r="X241" s="627"/>
      <c r="Y241" s="627"/>
      <c r="Z241" s="627"/>
      <c r="AA241" s="628"/>
      <c r="AB241" s="629"/>
      <c r="AC241" s="2376"/>
      <c r="AD241" s="630"/>
      <c r="AE241" s="631"/>
      <c r="AF241" s="631"/>
      <c r="AG241" s="632"/>
      <c r="AH241" s="633"/>
      <c r="AI241" s="626"/>
      <c r="AJ241" s="626"/>
      <c r="AK241" s="626"/>
      <c r="AL241" s="626"/>
      <c r="AM241" s="626"/>
      <c r="AN241" s="626"/>
      <c r="AO241" s="626"/>
      <c r="AP241" s="626"/>
      <c r="AQ241" s="626"/>
      <c r="AR241" s="626"/>
      <c r="AS241" s="626"/>
      <c r="AT241" s="626"/>
      <c r="AU241" s="626"/>
      <c r="AV241" s="626"/>
      <c r="AW241" s="626"/>
      <c r="AX241" s="626"/>
      <c r="AY241" s="626"/>
      <c r="AZ241" s="626"/>
      <c r="BA241" s="626"/>
      <c r="BB241" s="626"/>
      <c r="BC241" s="626"/>
      <c r="BD241" s="626"/>
      <c r="BE241" s="626"/>
      <c r="BF241" s="626"/>
      <c r="BG241" s="626"/>
      <c r="BH241" s="626"/>
      <c r="BI241" s="626"/>
      <c r="BJ241" s="626"/>
      <c r="BK241" s="626"/>
      <c r="BL241" s="626"/>
      <c r="BM241" s="626"/>
      <c r="BN241" s="626"/>
      <c r="BO241" s="626"/>
      <c r="BP241" s="626"/>
      <c r="BQ241" s="626"/>
      <c r="BR241" s="626"/>
      <c r="BS241" s="626"/>
      <c r="BT241" s="626"/>
      <c r="BU241" s="626"/>
      <c r="BV241" s="627"/>
      <c r="BW241" s="627"/>
      <c r="BX241" s="627"/>
      <c r="BY241" s="627"/>
      <c r="BZ241" s="627"/>
      <c r="CA241" s="627"/>
      <c r="CB241" s="627"/>
      <c r="CC241" s="627"/>
      <c r="CD241" s="627"/>
      <c r="CE241" s="627"/>
      <c r="CF241" s="1851"/>
    </row>
    <row customHeight="1" ht="24.75" hidden="1">
      <c r="A242" s="1807"/>
      <c r="B242" s="1161"/>
      <c r="C242" s="413"/>
      <c r="D242" s="2580"/>
      <c r="E242" s="2377" t="s">
        <v>865</v>
      </c>
      <c r="F242" s="2377"/>
      <c r="G242" s="2377"/>
      <c r="H242" s="2377"/>
      <c r="I242" s="2377"/>
      <c r="J242" s="2377"/>
      <c r="K242" s="2377"/>
      <c r="L242" s="2377"/>
      <c r="M242" s="2377"/>
      <c r="N242" s="2377"/>
      <c r="O242" s="2377"/>
      <c r="P242" s="2377"/>
      <c r="Q242" s="559">
        <f>SUMIF(T243:T244,"i",Q243:Q244)</f>
        <v>0</v>
      </c>
      <c r="R242" s="1018"/>
      <c r="S242" s="1799" t="s">
        <v>866</v>
      </c>
      <c r="T242" s="718" t="s">
        <v>867</v>
      </c>
      <c r="U242" s="2375">
        <v>1</v>
      </c>
      <c r="V242" s="2375" t="s">
        <v>830</v>
      </c>
      <c r="W242" s="1161"/>
      <c r="X242" s="1161"/>
      <c r="Y242" s="1161"/>
      <c r="Z242" s="1161"/>
      <c r="AA242" s="1637"/>
      <c r="AB242" s="1161"/>
      <c r="AC242" s="2376"/>
      <c r="AD242" s="630"/>
      <c r="AE242" s="1161"/>
      <c r="AF242" s="1161"/>
      <c r="AG242" s="1637"/>
      <c r="AH242" s="1637"/>
      <c r="AI242" s="1637"/>
      <c r="AJ242" s="1637"/>
      <c r="AK242" s="1637"/>
      <c r="AL242" s="1637"/>
      <c r="AM242" s="1637"/>
      <c r="AN242" s="1637"/>
      <c r="AO242" s="1637"/>
      <c r="AP242" s="1637"/>
      <c r="AQ242" s="1637"/>
      <c r="AR242" s="1637"/>
      <c r="AS242" s="1637"/>
      <c r="AT242" s="1637"/>
      <c r="AU242" s="1637"/>
      <c r="AV242" s="1637"/>
      <c r="AW242" s="1637"/>
      <c r="AX242" s="1637"/>
      <c r="AY242" s="1637"/>
      <c r="AZ242" s="1637"/>
      <c r="BA242" s="1637"/>
      <c r="BB242" s="1637"/>
      <c r="BC242" s="1637"/>
      <c r="BD242" s="1637"/>
      <c r="BE242" s="1637"/>
      <c r="BF242" s="1637"/>
      <c r="BG242" s="1637"/>
      <c r="BH242" s="1637"/>
      <c r="BI242" s="1637"/>
      <c r="BJ242" s="1637"/>
      <c r="BK242" s="1637"/>
      <c r="BL242" s="1637"/>
      <c r="BM242" s="1637"/>
      <c r="BN242" s="1637"/>
      <c r="BO242" s="1637"/>
      <c r="BP242" s="1637"/>
      <c r="BQ242" s="1637"/>
      <c r="BR242" s="1637"/>
      <c r="BS242" s="1637"/>
      <c r="BT242" s="1637"/>
      <c r="BU242" s="1637"/>
      <c r="BV242" s="1161"/>
      <c r="BW242" s="1161"/>
      <c r="BX242" s="1161"/>
      <c r="BY242" s="1161"/>
      <c r="BZ242" s="1161"/>
      <c r="CA242" s="1161"/>
      <c r="CB242" s="1161"/>
      <c r="CC242" s="1161"/>
      <c r="CD242" s="1161"/>
      <c r="CE242" s="1161"/>
      <c r="CF242" s="1851"/>
    </row>
    <row customHeight="1" ht="11.25" hidden="1">
      <c r="A243" s="1794"/>
      <c r="B243" s="1637"/>
      <c r="C243" s="1637"/>
      <c r="D243" s="2580"/>
      <c r="E243" s="636"/>
      <c r="F243" s="636">
        <v>0</v>
      </c>
      <c r="G243" s="636"/>
      <c r="H243" s="636"/>
      <c r="I243" s="636"/>
      <c r="J243" s="636"/>
      <c r="K243" s="636"/>
      <c r="L243" s="636"/>
      <c r="M243" s="636"/>
      <c r="N243" s="636"/>
      <c r="O243" s="636"/>
      <c r="P243" s="636"/>
      <c r="Q243" s="636"/>
      <c r="R243" s="636"/>
      <c r="S243" s="637"/>
      <c r="T243" s="719"/>
      <c r="U243" s="2375"/>
      <c r="V243" s="2375"/>
      <c r="W243" s="1637"/>
      <c r="X243" s="1637"/>
      <c r="Y243" s="1637"/>
      <c r="Z243" s="1637"/>
      <c r="AA243" s="1637"/>
      <c r="AB243" s="1161"/>
      <c r="AC243" s="2376"/>
      <c r="AD243" s="630"/>
      <c r="AE243" s="1161"/>
      <c r="AF243" s="1161"/>
      <c r="AG243" s="1637"/>
      <c r="AH243" s="1637"/>
      <c r="AI243" s="1637"/>
      <c r="AJ243" s="1637"/>
      <c r="AK243" s="1637"/>
      <c r="AL243" s="1637"/>
      <c r="AM243" s="1637"/>
      <c r="AN243" s="1637"/>
      <c r="AO243" s="1637"/>
      <c r="AP243" s="1637"/>
      <c r="AQ243" s="1637"/>
      <c r="AR243" s="1637"/>
      <c r="AS243" s="1637"/>
      <c r="AT243" s="1637"/>
      <c r="AU243" s="1637"/>
      <c r="AV243" s="1637"/>
      <c r="AW243" s="1637"/>
      <c r="AX243" s="1637"/>
      <c r="AY243" s="1637"/>
      <c r="AZ243" s="1637"/>
      <c r="BA243" s="1637"/>
      <c r="BB243" s="1637"/>
      <c r="BC243" s="1637"/>
      <c r="BD243" s="1637"/>
      <c r="BE243" s="1637"/>
      <c r="BF243" s="1637"/>
      <c r="BG243" s="1637"/>
      <c r="BH243" s="1637"/>
      <c r="BI243" s="1637"/>
      <c r="BJ243" s="1637"/>
      <c r="BK243" s="1637"/>
      <c r="BL243" s="1637"/>
      <c r="BM243" s="1637"/>
      <c r="BN243" s="1637"/>
      <c r="BO243" s="1637"/>
      <c r="BP243" s="1637"/>
      <c r="BQ243" s="1637"/>
      <c r="BR243" s="1637"/>
      <c r="BS243" s="1637"/>
      <c r="BT243" s="1637"/>
      <c r="BU243" s="1637"/>
      <c r="BV243" s="1637"/>
      <c r="BW243" s="1637"/>
      <c r="BX243" s="1637"/>
      <c r="BY243" s="1637"/>
      <c r="BZ243" s="1637"/>
      <c r="CA243" s="1637"/>
      <c r="CB243" s="1637"/>
      <c r="CC243" s="1637"/>
      <c r="CD243" s="1637"/>
      <c r="CE243" s="1637"/>
      <c r="CF243" s="1851"/>
    </row>
    <row customHeight="1" ht="11.25" hidden="1">
      <c r="A244" s="1807"/>
      <c r="B244" s="1161"/>
      <c r="C244" s="413"/>
      <c r="D244" s="2580"/>
      <c r="E244" s="650" t="s">
        <v>22</v>
      </c>
      <c r="F244" s="1169" t="s">
        <v>22</v>
      </c>
      <c r="G244" s="1169" t="s">
        <v>870</v>
      </c>
      <c r="H244" s="652" t="s">
        <v>22</v>
      </c>
      <c r="I244" s="652"/>
      <c r="J244" s="652"/>
      <c r="K244" s="652"/>
      <c r="L244" s="652"/>
      <c r="M244" s="652"/>
      <c r="N244" s="652"/>
      <c r="O244" s="652"/>
      <c r="P244" s="652"/>
      <c r="Q244" s="652"/>
      <c r="R244" s="653"/>
      <c r="S244" s="654"/>
      <c r="T244" s="719"/>
      <c r="U244" s="2375"/>
      <c r="V244" s="2375"/>
      <c r="W244" s="1161"/>
      <c r="X244" s="1161"/>
      <c r="Y244" s="1161"/>
      <c r="Z244" s="1161"/>
      <c r="AA244" s="1637"/>
      <c r="AB244" s="1161"/>
      <c r="AC244" s="2376"/>
      <c r="AD244" s="630"/>
      <c r="AE244" s="1161"/>
      <c r="AF244" s="1161"/>
      <c r="AG244" s="1637"/>
      <c r="AH244" s="1637"/>
      <c r="AI244" s="1637"/>
      <c r="AJ244" s="1637"/>
      <c r="AK244" s="1637"/>
      <c r="AL244" s="1637"/>
      <c r="AM244" s="1637"/>
      <c r="AN244" s="1637"/>
      <c r="AO244" s="1637"/>
      <c r="AP244" s="1637"/>
      <c r="AQ244" s="1637"/>
      <c r="AR244" s="1637"/>
      <c r="AS244" s="1637"/>
      <c r="AT244" s="1637"/>
      <c r="AU244" s="1637"/>
      <c r="AV244" s="1637"/>
      <c r="AW244" s="1637"/>
      <c r="AX244" s="1637"/>
      <c r="AY244" s="1637"/>
      <c r="AZ244" s="1637"/>
      <c r="BA244" s="1637"/>
      <c r="BB244" s="1637"/>
      <c r="BC244" s="1637"/>
      <c r="BD244" s="1637"/>
      <c r="BE244" s="1637"/>
      <c r="BF244" s="1637"/>
      <c r="BG244" s="1637"/>
      <c r="BH244" s="1637"/>
      <c r="BI244" s="1637"/>
      <c r="BJ244" s="1637"/>
      <c r="BK244" s="1637"/>
      <c r="BL244" s="1637"/>
      <c r="BM244" s="1637"/>
      <c r="BN244" s="1637"/>
      <c r="BO244" s="1637"/>
      <c r="BP244" s="1637"/>
      <c r="BQ244" s="1637"/>
      <c r="BR244" s="1637"/>
      <c r="BS244" s="1637"/>
      <c r="BT244" s="1637"/>
      <c r="BU244" s="1637"/>
      <c r="BV244" s="1161"/>
      <c r="BW244" s="1161"/>
      <c r="BX244" s="1161"/>
      <c r="BY244" s="1161"/>
      <c r="BZ244" s="1161"/>
      <c r="CA244" s="1161"/>
      <c r="CB244" s="1161"/>
      <c r="CC244" s="1161"/>
      <c r="CD244" s="1161"/>
      <c r="CE244" s="1161"/>
      <c r="CF244" s="1851"/>
    </row>
    <row customHeight="1" ht="24.75" hidden="1">
      <c r="A245" s="1807"/>
      <c r="B245" s="1161"/>
      <c r="C245" s="413"/>
      <c r="D245" s="2580"/>
      <c r="E245" s="2377" t="s">
        <v>868</v>
      </c>
      <c r="F245" s="2377"/>
      <c r="G245" s="2377"/>
      <c r="H245" s="2377"/>
      <c r="I245" s="2377"/>
      <c r="J245" s="2377"/>
      <c r="K245" s="2377"/>
      <c r="L245" s="2377"/>
      <c r="M245" s="2377"/>
      <c r="N245" s="2377"/>
      <c r="O245" s="2377"/>
      <c r="P245" s="2377"/>
      <c r="Q245" s="559">
        <f>SUMIF(T246:T247,"i",Q246:Q247)</f>
        <v>0</v>
      </c>
      <c r="R245" s="1018"/>
      <c r="S245" s="1799" t="s">
        <v>869</v>
      </c>
      <c r="T245" s="718" t="s">
        <v>867</v>
      </c>
      <c r="U245" s="2375">
        <v>1</v>
      </c>
      <c r="V245" s="2375" t="s">
        <v>830</v>
      </c>
      <c r="W245" s="1161"/>
      <c r="X245" s="1161"/>
      <c r="Y245" s="1161"/>
      <c r="Z245" s="1161"/>
      <c r="AA245" s="1637"/>
      <c r="AB245" s="1161"/>
      <c r="AC245" s="1797"/>
      <c r="AD245" s="630"/>
      <c r="AE245" s="1161"/>
      <c r="AF245" s="1161"/>
      <c r="AG245" s="1637"/>
      <c r="AH245" s="1637"/>
      <c r="AI245" s="1637"/>
      <c r="AJ245" s="1637"/>
      <c r="AK245" s="1637"/>
      <c r="AL245" s="1637"/>
      <c r="AM245" s="1637"/>
      <c r="AN245" s="1637"/>
      <c r="AO245" s="1637"/>
      <c r="AP245" s="1637"/>
      <c r="AQ245" s="1637"/>
      <c r="AR245" s="1637"/>
      <c r="AS245" s="1637"/>
      <c r="AT245" s="1637"/>
      <c r="AU245" s="1637"/>
      <c r="AV245" s="1637"/>
      <c r="AW245" s="1637"/>
      <c r="AX245" s="1637"/>
      <c r="AY245" s="1637"/>
      <c r="AZ245" s="1637"/>
      <c r="BA245" s="1637"/>
      <c r="BB245" s="1637"/>
      <c r="BC245" s="1637"/>
      <c r="BD245" s="1637"/>
      <c r="BE245" s="1637"/>
      <c r="BF245" s="1637"/>
      <c r="BG245" s="1637"/>
      <c r="BH245" s="1637"/>
      <c r="BI245" s="1637"/>
      <c r="BJ245" s="1637"/>
      <c r="BK245" s="1637"/>
      <c r="BL245" s="1637"/>
      <c r="BM245" s="1637"/>
      <c r="BN245" s="1637"/>
      <c r="BO245" s="1637"/>
      <c r="BP245" s="1637"/>
      <c r="BQ245" s="1637"/>
      <c r="BR245" s="1637"/>
      <c r="BS245" s="1637"/>
      <c r="BT245" s="1637"/>
      <c r="BU245" s="1637"/>
      <c r="BV245" s="1161"/>
      <c r="BW245" s="1161"/>
      <c r="BX245" s="1161"/>
      <c r="BY245" s="1161"/>
      <c r="BZ245" s="1161"/>
      <c r="CA245" s="1161"/>
      <c r="CB245" s="1161"/>
      <c r="CC245" s="1161"/>
      <c r="CD245" s="1161"/>
      <c r="CE245" s="1161"/>
      <c r="CF245" s="1851"/>
    </row>
    <row customHeight="1" ht="11.25" hidden="1">
      <c r="A246" s="1794"/>
      <c r="B246" s="1637"/>
      <c r="C246" s="1637"/>
      <c r="D246" s="2580"/>
      <c r="E246" s="636"/>
      <c r="F246" s="636">
        <v>0</v>
      </c>
      <c r="G246" s="636"/>
      <c r="H246" s="636"/>
      <c r="I246" s="636"/>
      <c r="J246" s="636"/>
      <c r="K246" s="636"/>
      <c r="L246" s="636"/>
      <c r="M246" s="636"/>
      <c r="N246" s="636"/>
      <c r="O246" s="636"/>
      <c r="P246" s="636"/>
      <c r="Q246" s="636"/>
      <c r="R246" s="636"/>
      <c r="S246" s="637"/>
      <c r="T246" s="719"/>
      <c r="U246" s="2375"/>
      <c r="V246" s="2375"/>
      <c r="W246" s="1637"/>
      <c r="X246" s="1637"/>
      <c r="Y246" s="1637"/>
      <c r="Z246" s="1637"/>
      <c r="AA246" s="1637"/>
      <c r="AB246" s="1161"/>
      <c r="AC246" s="1797"/>
      <c r="AD246" s="630"/>
      <c r="AE246" s="1161"/>
      <c r="AF246" s="1161"/>
      <c r="AG246" s="1637"/>
      <c r="AH246" s="1637"/>
      <c r="AI246" s="1637"/>
      <c r="AJ246" s="1637"/>
      <c r="AK246" s="1637"/>
      <c r="AL246" s="1637"/>
      <c r="AM246" s="1637"/>
      <c r="AN246" s="1637"/>
      <c r="AO246" s="1637"/>
      <c r="AP246" s="1637"/>
      <c r="AQ246" s="1637"/>
      <c r="AR246" s="1637"/>
      <c r="AS246" s="1637"/>
      <c r="AT246" s="1637"/>
      <c r="AU246" s="1637"/>
      <c r="AV246" s="1637"/>
      <c r="AW246" s="1637"/>
      <c r="AX246" s="1637"/>
      <c r="AY246" s="1637"/>
      <c r="AZ246" s="1637"/>
      <c r="BA246" s="1637"/>
      <c r="BB246" s="1637"/>
      <c r="BC246" s="1637"/>
      <c r="BD246" s="1637"/>
      <c r="BE246" s="1637"/>
      <c r="BF246" s="1637"/>
      <c r="BG246" s="1637"/>
      <c r="BH246" s="1637"/>
      <c r="BI246" s="1637"/>
      <c r="BJ246" s="1637"/>
      <c r="BK246" s="1637"/>
      <c r="BL246" s="1637"/>
      <c r="BM246" s="1637"/>
      <c r="BN246" s="1637"/>
      <c r="BO246" s="1637"/>
      <c r="BP246" s="1637"/>
      <c r="BQ246" s="1637"/>
      <c r="BR246" s="1637"/>
      <c r="BS246" s="1637"/>
      <c r="BT246" s="1637"/>
      <c r="BU246" s="1637"/>
      <c r="BV246" s="1637"/>
      <c r="BW246" s="1637"/>
      <c r="BX246" s="1637"/>
      <c r="BY246" s="1637"/>
      <c r="BZ246" s="1637"/>
      <c r="CA246" s="1637"/>
      <c r="CB246" s="1637"/>
      <c r="CC246" s="1637"/>
      <c r="CD246" s="1637"/>
      <c r="CE246" s="1637"/>
      <c r="CF246" s="1851"/>
    </row>
    <row customHeight="1" ht="11.25" hidden="1">
      <c r="A247" s="1807"/>
      <c r="B247" s="1161"/>
      <c r="C247" s="413"/>
      <c r="D247" s="2581"/>
      <c r="E247" s="650" t="s">
        <v>22</v>
      </c>
      <c r="F247" s="1169" t="s">
        <v>22</v>
      </c>
      <c r="G247" s="1169" t="s">
        <v>870</v>
      </c>
      <c r="H247" s="652" t="s">
        <v>22</v>
      </c>
      <c r="I247" s="652"/>
      <c r="J247" s="652"/>
      <c r="K247" s="652"/>
      <c r="L247" s="652"/>
      <c r="M247" s="652"/>
      <c r="N247" s="652"/>
      <c r="O247" s="652"/>
      <c r="P247" s="652"/>
      <c r="Q247" s="652"/>
      <c r="R247" s="653"/>
      <c r="S247" s="654"/>
      <c r="T247" s="719"/>
      <c r="U247" s="2375"/>
      <c r="V247" s="2375"/>
      <c r="W247" s="1161"/>
      <c r="X247" s="1161"/>
      <c r="Y247" s="1161"/>
      <c r="Z247" s="1161"/>
      <c r="AA247" s="1637"/>
      <c r="AB247" s="1161"/>
      <c r="AC247" s="1797"/>
      <c r="AD247" s="630"/>
      <c r="AE247" s="1161"/>
      <c r="AF247" s="1161"/>
      <c r="AG247" s="1637"/>
      <c r="AH247" s="1637"/>
      <c r="AI247" s="1637"/>
      <c r="AJ247" s="1637"/>
      <c r="AK247" s="1637"/>
      <c r="AL247" s="1637"/>
      <c r="AM247" s="1637"/>
      <c r="AN247" s="1637"/>
      <c r="AO247" s="1637"/>
      <c r="AP247" s="1637"/>
      <c r="AQ247" s="1637"/>
      <c r="AR247" s="1637"/>
      <c r="AS247" s="1637"/>
      <c r="AT247" s="1637"/>
      <c r="AU247" s="1637"/>
      <c r="AV247" s="1637"/>
      <c r="AW247" s="1637"/>
      <c r="AX247" s="1637"/>
      <c r="AY247" s="1637"/>
      <c r="AZ247" s="1637"/>
      <c r="BA247" s="1637"/>
      <c r="BB247" s="1637"/>
      <c r="BC247" s="1637"/>
      <c r="BD247" s="1637"/>
      <c r="BE247" s="1637"/>
      <c r="BF247" s="1637"/>
      <c r="BG247" s="1637"/>
      <c r="BH247" s="1637"/>
      <c r="BI247" s="1637"/>
      <c r="BJ247" s="1637"/>
      <c r="BK247" s="1637"/>
      <c r="BL247" s="1637"/>
      <c r="BM247" s="1637"/>
      <c r="BN247" s="1637"/>
      <c r="BO247" s="1637"/>
      <c r="BP247" s="1637"/>
      <c r="BQ247" s="1637"/>
      <c r="BR247" s="1637"/>
      <c r="BS247" s="1637"/>
      <c r="BT247" s="1637"/>
      <c r="BU247" s="1637"/>
      <c r="BV247" s="1161"/>
      <c r="BW247" s="1161"/>
      <c r="BX247" s="1161"/>
      <c r="BY247" s="1161"/>
      <c r="BZ247" s="1161"/>
      <c r="CA247" s="1161"/>
      <c r="CB247" s="1161"/>
      <c r="CC247" s="1161"/>
      <c r="CD247" s="1161"/>
      <c r="CE247" s="1161"/>
      <c r="CF247" s="1851"/>
    </row>
    <row customHeight="1" ht="15" hidden="1">
      <c r="A248" s="624" t="s">
        <v>362</v>
      </c>
      <c r="B248" s="625"/>
      <c r="C248" s="625" t="s">
        <v>22</v>
      </c>
      <c r="D248" s="2579" t="s">
        <v>894</v>
      </c>
      <c r="E248" s="2378" t="s">
        <v>324</v>
      </c>
      <c r="F248" s="2379"/>
      <c r="G248" s="2380"/>
      <c r="H248" s="2384" t="str">
        <f>IF(A248="","",INDEX(DIFFERENTIATION_UNMERGE_VD,MATCH(A248,DIFFERENTIATION_ID_DIFF,0)))</f>
        <v>Водоотведение; Транспортировка; Подключение (технологическое присоединение) к централизованной системе водоотведения</v>
      </c>
      <c r="I248" s="2384"/>
      <c r="J248" s="2384"/>
      <c r="K248" s="2384"/>
      <c r="L248" s="2384"/>
      <c r="M248" s="2384"/>
      <c r="N248" s="2384"/>
      <c r="O248" s="2384"/>
      <c r="P248" s="2384"/>
      <c r="Q248" s="2384"/>
      <c r="R248" s="2384"/>
      <c r="S248" s="720"/>
      <c r="T248" s="717"/>
      <c r="U248" s="626"/>
      <c r="V248" s="626"/>
      <c r="W248" s="627"/>
      <c r="X248" s="627"/>
      <c r="Y248" s="627"/>
      <c r="Z248" s="627"/>
      <c r="AA248" s="628"/>
      <c r="AB248" s="629"/>
      <c r="AC248" s="2376"/>
      <c r="AD248" s="630"/>
      <c r="AE248" s="631" t="s">
        <v>22</v>
      </c>
      <c r="AF248" s="631"/>
      <c r="AG248" s="632" t="s">
        <v>864</v>
      </c>
      <c r="AH248" s="633">
        <v>3</v>
      </c>
      <c r="AI248" s="626"/>
      <c r="AJ248" s="626"/>
      <c r="AK248" s="626"/>
      <c r="AL248" s="626"/>
      <c r="AM248" s="626"/>
      <c r="AN248" s="626"/>
      <c r="AO248" s="626"/>
      <c r="AP248" s="626"/>
      <c r="AQ248" s="626"/>
      <c r="AR248" s="626"/>
      <c r="AS248" s="626"/>
      <c r="AT248" s="626"/>
      <c r="AU248" s="626"/>
      <c r="AV248" s="626"/>
      <c r="AW248" s="626"/>
      <c r="AX248" s="626"/>
      <c r="AY248" s="626"/>
      <c r="AZ248" s="626"/>
      <c r="BA248" s="626"/>
      <c r="BB248" s="626"/>
      <c r="BC248" s="626"/>
      <c r="BD248" s="626"/>
      <c r="BE248" s="626"/>
      <c r="BF248" s="626"/>
      <c r="BG248" s="626"/>
      <c r="BH248" s="626"/>
      <c r="BI248" s="626"/>
      <c r="BJ248" s="626"/>
      <c r="BK248" s="626"/>
      <c r="BL248" s="626"/>
      <c r="BM248" s="626"/>
      <c r="BN248" s="626"/>
      <c r="BO248" s="626"/>
      <c r="BP248" s="626"/>
      <c r="BQ248" s="626"/>
      <c r="BR248" s="626"/>
      <c r="BS248" s="626"/>
      <c r="BT248" s="626"/>
      <c r="BU248" s="626"/>
      <c r="BV248" s="627"/>
      <c r="BW248" s="627"/>
      <c r="BX248" s="627"/>
      <c r="BY248" s="627"/>
      <c r="BZ248" s="627"/>
      <c r="CA248" s="627"/>
      <c r="CB248" s="627"/>
      <c r="CC248" s="627"/>
      <c r="CD248" s="627"/>
      <c r="CE248" s="627"/>
      <c r="CF248" s="1851"/>
    </row>
    <row customHeight="1" ht="15" hidden="1">
      <c r="A249" s="624"/>
      <c r="B249" s="625"/>
      <c r="C249" s="625"/>
      <c r="D249" s="2580"/>
      <c r="E249" s="2378" t="s">
        <v>819</v>
      </c>
      <c r="F249" s="2379"/>
      <c r="G249" s="2380"/>
      <c r="H249" s="2384" t="str">
        <f>IF(A248="","",INDEX(DIFFERENTIATION_UNMERGE_AREA,MATCH(A248,DIFFERENTIATION_ID_DIFF,0)))</f>
        <v>Бехтеевское</v>
      </c>
      <c r="I249" s="2384"/>
      <c r="J249" s="2384"/>
      <c r="K249" s="2384"/>
      <c r="L249" s="2384"/>
      <c r="M249" s="2384"/>
      <c r="N249" s="2384"/>
      <c r="O249" s="2384"/>
      <c r="P249" s="2384"/>
      <c r="Q249" s="2384"/>
      <c r="R249" s="2384"/>
      <c r="S249" s="720"/>
      <c r="T249" s="717"/>
      <c r="U249" s="626"/>
      <c r="V249" s="626"/>
      <c r="W249" s="627"/>
      <c r="X249" s="627"/>
      <c r="Y249" s="627"/>
      <c r="Z249" s="627"/>
      <c r="AA249" s="628"/>
      <c r="AB249" s="629"/>
      <c r="AC249" s="2376"/>
      <c r="AD249" s="630"/>
      <c r="AE249" s="631"/>
      <c r="AF249" s="631"/>
      <c r="AG249" s="632"/>
      <c r="AH249" s="633"/>
      <c r="AI249" s="626"/>
      <c r="AJ249" s="626"/>
      <c r="AK249" s="626"/>
      <c r="AL249" s="626"/>
      <c r="AM249" s="626"/>
      <c r="AN249" s="626"/>
      <c r="AO249" s="626"/>
      <c r="AP249" s="626"/>
      <c r="AQ249" s="626"/>
      <c r="AR249" s="626"/>
      <c r="AS249" s="626"/>
      <c r="AT249" s="626"/>
      <c r="AU249" s="626"/>
      <c r="AV249" s="626"/>
      <c r="AW249" s="626"/>
      <c r="AX249" s="626"/>
      <c r="AY249" s="626"/>
      <c r="AZ249" s="626"/>
      <c r="BA249" s="626"/>
      <c r="BB249" s="626"/>
      <c r="BC249" s="626"/>
      <c r="BD249" s="626"/>
      <c r="BE249" s="626"/>
      <c r="BF249" s="626"/>
      <c r="BG249" s="626"/>
      <c r="BH249" s="626"/>
      <c r="BI249" s="626"/>
      <c r="BJ249" s="626"/>
      <c r="BK249" s="626"/>
      <c r="BL249" s="626"/>
      <c r="BM249" s="626"/>
      <c r="BN249" s="626"/>
      <c r="BO249" s="626"/>
      <c r="BP249" s="626"/>
      <c r="BQ249" s="626"/>
      <c r="BR249" s="626"/>
      <c r="BS249" s="626"/>
      <c r="BT249" s="626"/>
      <c r="BU249" s="626"/>
      <c r="BV249" s="627"/>
      <c r="BW249" s="627"/>
      <c r="BX249" s="627"/>
      <c r="BY249" s="627"/>
      <c r="BZ249" s="627"/>
      <c r="CA249" s="627"/>
      <c r="CB249" s="627"/>
      <c r="CC249" s="627"/>
      <c r="CD249" s="627"/>
      <c r="CE249" s="627"/>
      <c r="CF249" s="1851"/>
    </row>
    <row customHeight="1" ht="15" hidden="1">
      <c r="A250" s="624"/>
      <c r="B250" s="625"/>
      <c r="C250" s="625"/>
      <c r="D250" s="2580"/>
      <c r="E250" s="2378" t="s">
        <v>820</v>
      </c>
      <c r="F250" s="2379"/>
      <c r="G250" s="2380"/>
      <c r="H250" s="2384" t="str">
        <f>IF(A248="","",INDEX(DIFFERENTIATION_UNMERGE_SYSTEM,MATCH(A248,DIFFERENTIATION_ID_DIFF,0)))</f>
        <v>без дифференциации</v>
      </c>
      <c r="I250" s="2384"/>
      <c r="J250" s="2384"/>
      <c r="K250" s="2384"/>
      <c r="L250" s="2384"/>
      <c r="M250" s="2384"/>
      <c r="N250" s="2384"/>
      <c r="O250" s="2384"/>
      <c r="P250" s="2384"/>
      <c r="Q250" s="2384"/>
      <c r="R250" s="2384"/>
      <c r="S250" s="720"/>
      <c r="T250" s="717"/>
      <c r="U250" s="626"/>
      <c r="V250" s="626"/>
      <c r="W250" s="627"/>
      <c r="X250" s="627"/>
      <c r="Y250" s="627"/>
      <c r="Z250" s="627"/>
      <c r="AA250" s="628"/>
      <c r="AB250" s="629"/>
      <c r="AC250" s="2376"/>
      <c r="AD250" s="630"/>
      <c r="AE250" s="631"/>
      <c r="AF250" s="631"/>
      <c r="AG250" s="632"/>
      <c r="AH250" s="633"/>
      <c r="AI250" s="626"/>
      <c r="AJ250" s="626"/>
      <c r="AK250" s="626"/>
      <c r="AL250" s="626"/>
      <c r="AM250" s="626"/>
      <c r="AN250" s="626"/>
      <c r="AO250" s="626"/>
      <c r="AP250" s="626"/>
      <c r="AQ250" s="626"/>
      <c r="AR250" s="626"/>
      <c r="AS250" s="626"/>
      <c r="AT250" s="626"/>
      <c r="AU250" s="626"/>
      <c r="AV250" s="626"/>
      <c r="AW250" s="626"/>
      <c r="AX250" s="626"/>
      <c r="AY250" s="626"/>
      <c r="AZ250" s="626"/>
      <c r="BA250" s="626"/>
      <c r="BB250" s="626"/>
      <c r="BC250" s="626"/>
      <c r="BD250" s="626"/>
      <c r="BE250" s="626"/>
      <c r="BF250" s="626"/>
      <c r="BG250" s="626"/>
      <c r="BH250" s="626"/>
      <c r="BI250" s="626"/>
      <c r="BJ250" s="626"/>
      <c r="BK250" s="626"/>
      <c r="BL250" s="626"/>
      <c r="BM250" s="626"/>
      <c r="BN250" s="626"/>
      <c r="BO250" s="626"/>
      <c r="BP250" s="626"/>
      <c r="BQ250" s="626"/>
      <c r="BR250" s="626"/>
      <c r="BS250" s="626"/>
      <c r="BT250" s="626"/>
      <c r="BU250" s="626"/>
      <c r="BV250" s="627"/>
      <c r="BW250" s="627"/>
      <c r="BX250" s="627"/>
      <c r="BY250" s="627"/>
      <c r="BZ250" s="627"/>
      <c r="CA250" s="627"/>
      <c r="CB250" s="627"/>
      <c r="CC250" s="627"/>
      <c r="CD250" s="627"/>
      <c r="CE250" s="627"/>
      <c r="CF250" s="1851"/>
    </row>
    <row customHeight="1" ht="24.75" hidden="1">
      <c r="A251" s="1807"/>
      <c r="B251" s="1161"/>
      <c r="C251" s="413"/>
      <c r="D251" s="2580"/>
      <c r="E251" s="2377" t="s">
        <v>865</v>
      </c>
      <c r="F251" s="2377"/>
      <c r="G251" s="2377"/>
      <c r="H251" s="2377"/>
      <c r="I251" s="2377"/>
      <c r="J251" s="2377"/>
      <c r="K251" s="2377"/>
      <c r="L251" s="2377"/>
      <c r="M251" s="2377"/>
      <c r="N251" s="2377"/>
      <c r="O251" s="2377"/>
      <c r="P251" s="2377"/>
      <c r="Q251" s="559">
        <f>SUMIF(T252:T253,"i",Q252:Q253)</f>
        <v>0</v>
      </c>
      <c r="R251" s="1018"/>
      <c r="S251" s="1799" t="s">
        <v>866</v>
      </c>
      <c r="T251" s="718" t="s">
        <v>867</v>
      </c>
      <c r="U251" s="2375">
        <v>1</v>
      </c>
      <c r="V251" s="2375" t="s">
        <v>830</v>
      </c>
      <c r="W251" s="1161"/>
      <c r="X251" s="1161"/>
      <c r="Y251" s="1161"/>
      <c r="Z251" s="1161"/>
      <c r="AA251" s="1637"/>
      <c r="AB251" s="1161"/>
      <c r="AC251" s="2376"/>
      <c r="AD251" s="630"/>
      <c r="AE251" s="1161"/>
      <c r="AF251" s="1161"/>
      <c r="AG251" s="1637"/>
      <c r="AH251" s="1637"/>
      <c r="AI251" s="1637"/>
      <c r="AJ251" s="1637"/>
      <c r="AK251" s="1637"/>
      <c r="AL251" s="1637"/>
      <c r="AM251" s="1637"/>
      <c r="AN251" s="1637"/>
      <c r="AO251" s="1637"/>
      <c r="AP251" s="1637"/>
      <c r="AQ251" s="1637"/>
      <c r="AR251" s="1637"/>
      <c r="AS251" s="1637"/>
      <c r="AT251" s="1637"/>
      <c r="AU251" s="1637"/>
      <c r="AV251" s="1637"/>
      <c r="AW251" s="1637"/>
      <c r="AX251" s="1637"/>
      <c r="AY251" s="1637"/>
      <c r="AZ251" s="1637"/>
      <c r="BA251" s="1637"/>
      <c r="BB251" s="1637"/>
      <c r="BC251" s="1637"/>
      <c r="BD251" s="1637"/>
      <c r="BE251" s="1637"/>
      <c r="BF251" s="1637"/>
      <c r="BG251" s="1637"/>
      <c r="BH251" s="1637"/>
      <c r="BI251" s="1637"/>
      <c r="BJ251" s="1637"/>
      <c r="BK251" s="1637"/>
      <c r="BL251" s="1637"/>
      <c r="BM251" s="1637"/>
      <c r="BN251" s="1637"/>
      <c r="BO251" s="1637"/>
      <c r="BP251" s="1637"/>
      <c r="BQ251" s="1637"/>
      <c r="BR251" s="1637"/>
      <c r="BS251" s="1637"/>
      <c r="BT251" s="1637"/>
      <c r="BU251" s="1637"/>
      <c r="BV251" s="1161"/>
      <c r="BW251" s="1161"/>
      <c r="BX251" s="1161"/>
      <c r="BY251" s="1161"/>
      <c r="BZ251" s="1161"/>
      <c r="CA251" s="1161"/>
      <c r="CB251" s="1161"/>
      <c r="CC251" s="1161"/>
      <c r="CD251" s="1161"/>
      <c r="CE251" s="1161"/>
      <c r="CF251" s="1851"/>
    </row>
    <row customHeight="1" ht="11.25" hidden="1">
      <c r="A252" s="1794"/>
      <c r="B252" s="1637"/>
      <c r="C252" s="1637"/>
      <c r="D252" s="2580"/>
      <c r="E252" s="636"/>
      <c r="F252" s="636">
        <v>0</v>
      </c>
      <c r="G252" s="636"/>
      <c r="H252" s="636"/>
      <c r="I252" s="636"/>
      <c r="J252" s="636"/>
      <c r="K252" s="636"/>
      <c r="L252" s="636"/>
      <c r="M252" s="636"/>
      <c r="N252" s="636"/>
      <c r="O252" s="636"/>
      <c r="P252" s="636"/>
      <c r="Q252" s="636"/>
      <c r="R252" s="636"/>
      <c r="S252" s="637"/>
      <c r="T252" s="719"/>
      <c r="U252" s="2375"/>
      <c r="V252" s="2375"/>
      <c r="W252" s="1637"/>
      <c r="X252" s="1637"/>
      <c r="Y252" s="1637"/>
      <c r="Z252" s="1637"/>
      <c r="AA252" s="1637"/>
      <c r="AB252" s="1161"/>
      <c r="AC252" s="2376"/>
      <c r="AD252" s="630"/>
      <c r="AE252" s="1161"/>
      <c r="AF252" s="1161"/>
      <c r="AG252" s="1637"/>
      <c r="AH252" s="1637"/>
      <c r="AI252" s="1637"/>
      <c r="AJ252" s="1637"/>
      <c r="AK252" s="1637"/>
      <c r="AL252" s="1637"/>
      <c r="AM252" s="1637"/>
      <c r="AN252" s="1637"/>
      <c r="AO252" s="1637"/>
      <c r="AP252" s="1637"/>
      <c r="AQ252" s="1637"/>
      <c r="AR252" s="1637"/>
      <c r="AS252" s="1637"/>
      <c r="AT252" s="1637"/>
      <c r="AU252" s="1637"/>
      <c r="AV252" s="1637"/>
      <c r="AW252" s="1637"/>
      <c r="AX252" s="1637"/>
      <c r="AY252" s="1637"/>
      <c r="AZ252" s="1637"/>
      <c r="BA252" s="1637"/>
      <c r="BB252" s="1637"/>
      <c r="BC252" s="1637"/>
      <c r="BD252" s="1637"/>
      <c r="BE252" s="1637"/>
      <c r="BF252" s="1637"/>
      <c r="BG252" s="1637"/>
      <c r="BH252" s="1637"/>
      <c r="BI252" s="1637"/>
      <c r="BJ252" s="1637"/>
      <c r="BK252" s="1637"/>
      <c r="BL252" s="1637"/>
      <c r="BM252" s="1637"/>
      <c r="BN252" s="1637"/>
      <c r="BO252" s="1637"/>
      <c r="BP252" s="1637"/>
      <c r="BQ252" s="1637"/>
      <c r="BR252" s="1637"/>
      <c r="BS252" s="1637"/>
      <c r="BT252" s="1637"/>
      <c r="BU252" s="1637"/>
      <c r="BV252" s="1637"/>
      <c r="BW252" s="1637"/>
      <c r="BX252" s="1637"/>
      <c r="BY252" s="1637"/>
      <c r="BZ252" s="1637"/>
      <c r="CA252" s="1637"/>
      <c r="CB252" s="1637"/>
      <c r="CC252" s="1637"/>
      <c r="CD252" s="1637"/>
      <c r="CE252" s="1637"/>
      <c r="CF252" s="1851"/>
    </row>
    <row customHeight="1" ht="11.25" hidden="1">
      <c r="A253" s="1807"/>
      <c r="B253" s="1161"/>
      <c r="C253" s="413"/>
      <c r="D253" s="2580"/>
      <c r="E253" s="650" t="s">
        <v>22</v>
      </c>
      <c r="F253" s="1169" t="s">
        <v>22</v>
      </c>
      <c r="G253" s="1169" t="s">
        <v>870</v>
      </c>
      <c r="H253" s="652" t="s">
        <v>22</v>
      </c>
      <c r="I253" s="652"/>
      <c r="J253" s="652"/>
      <c r="K253" s="652"/>
      <c r="L253" s="652"/>
      <c r="M253" s="652"/>
      <c r="N253" s="652"/>
      <c r="O253" s="652"/>
      <c r="P253" s="652"/>
      <c r="Q253" s="652"/>
      <c r="R253" s="653"/>
      <c r="S253" s="654"/>
      <c r="T253" s="719"/>
      <c r="U253" s="2375"/>
      <c r="V253" s="2375"/>
      <c r="W253" s="1161"/>
      <c r="X253" s="1161"/>
      <c r="Y253" s="1161"/>
      <c r="Z253" s="1161"/>
      <c r="AA253" s="1637"/>
      <c r="AB253" s="1161"/>
      <c r="AC253" s="2376"/>
      <c r="AD253" s="630"/>
      <c r="AE253" s="1161"/>
      <c r="AF253" s="1161"/>
      <c r="AG253" s="1637"/>
      <c r="AH253" s="1637"/>
      <c r="AI253" s="1637"/>
      <c r="AJ253" s="1637"/>
      <c r="AK253" s="1637"/>
      <c r="AL253" s="1637"/>
      <c r="AM253" s="1637"/>
      <c r="AN253" s="1637"/>
      <c r="AO253" s="1637"/>
      <c r="AP253" s="1637"/>
      <c r="AQ253" s="1637"/>
      <c r="AR253" s="1637"/>
      <c r="AS253" s="1637"/>
      <c r="AT253" s="1637"/>
      <c r="AU253" s="1637"/>
      <c r="AV253" s="1637"/>
      <c r="AW253" s="1637"/>
      <c r="AX253" s="1637"/>
      <c r="AY253" s="1637"/>
      <c r="AZ253" s="1637"/>
      <c r="BA253" s="1637"/>
      <c r="BB253" s="1637"/>
      <c r="BC253" s="1637"/>
      <c r="BD253" s="1637"/>
      <c r="BE253" s="1637"/>
      <c r="BF253" s="1637"/>
      <c r="BG253" s="1637"/>
      <c r="BH253" s="1637"/>
      <c r="BI253" s="1637"/>
      <c r="BJ253" s="1637"/>
      <c r="BK253" s="1637"/>
      <c r="BL253" s="1637"/>
      <c r="BM253" s="1637"/>
      <c r="BN253" s="1637"/>
      <c r="BO253" s="1637"/>
      <c r="BP253" s="1637"/>
      <c r="BQ253" s="1637"/>
      <c r="BR253" s="1637"/>
      <c r="BS253" s="1637"/>
      <c r="BT253" s="1637"/>
      <c r="BU253" s="1637"/>
      <c r="BV253" s="1161"/>
      <c r="BW253" s="1161"/>
      <c r="BX253" s="1161"/>
      <c r="BY253" s="1161"/>
      <c r="BZ253" s="1161"/>
      <c r="CA253" s="1161"/>
      <c r="CB253" s="1161"/>
      <c r="CC253" s="1161"/>
      <c r="CD253" s="1161"/>
      <c r="CE253" s="1161"/>
      <c r="CF253" s="1851"/>
    </row>
    <row customHeight="1" ht="24.75" hidden="1">
      <c r="A254" s="1807"/>
      <c r="B254" s="1161"/>
      <c r="C254" s="413"/>
      <c r="D254" s="2580"/>
      <c r="E254" s="2377" t="s">
        <v>868</v>
      </c>
      <c r="F254" s="2377"/>
      <c r="G254" s="2377"/>
      <c r="H254" s="2377"/>
      <c r="I254" s="2377"/>
      <c r="J254" s="2377"/>
      <c r="K254" s="2377"/>
      <c r="L254" s="2377"/>
      <c r="M254" s="2377"/>
      <c r="N254" s="2377"/>
      <c r="O254" s="2377"/>
      <c r="P254" s="2377"/>
      <c r="Q254" s="559">
        <f>SUMIF(T255:T256,"i",Q255:Q256)</f>
        <v>0</v>
      </c>
      <c r="R254" s="1018"/>
      <c r="S254" s="1799" t="s">
        <v>869</v>
      </c>
      <c r="T254" s="718" t="s">
        <v>867</v>
      </c>
      <c r="U254" s="2375">
        <v>1</v>
      </c>
      <c r="V254" s="2375" t="s">
        <v>830</v>
      </c>
      <c r="W254" s="1161"/>
      <c r="X254" s="1161"/>
      <c r="Y254" s="1161"/>
      <c r="Z254" s="1161"/>
      <c r="AA254" s="1637"/>
      <c r="AB254" s="1161"/>
      <c r="AC254" s="1797"/>
      <c r="AD254" s="630"/>
      <c r="AE254" s="1161"/>
      <c r="AF254" s="1161"/>
      <c r="AG254" s="1637"/>
      <c r="AH254" s="1637"/>
      <c r="AI254" s="1637"/>
      <c r="AJ254" s="1637"/>
      <c r="AK254" s="1637"/>
      <c r="AL254" s="1637"/>
      <c r="AM254" s="1637"/>
      <c r="AN254" s="1637"/>
      <c r="AO254" s="1637"/>
      <c r="AP254" s="1637"/>
      <c r="AQ254" s="1637"/>
      <c r="AR254" s="1637"/>
      <c r="AS254" s="1637"/>
      <c r="AT254" s="1637"/>
      <c r="AU254" s="1637"/>
      <c r="AV254" s="1637"/>
      <c r="AW254" s="1637"/>
      <c r="AX254" s="1637"/>
      <c r="AY254" s="1637"/>
      <c r="AZ254" s="1637"/>
      <c r="BA254" s="1637"/>
      <c r="BB254" s="1637"/>
      <c r="BC254" s="1637"/>
      <c r="BD254" s="1637"/>
      <c r="BE254" s="1637"/>
      <c r="BF254" s="1637"/>
      <c r="BG254" s="1637"/>
      <c r="BH254" s="1637"/>
      <c r="BI254" s="1637"/>
      <c r="BJ254" s="1637"/>
      <c r="BK254" s="1637"/>
      <c r="BL254" s="1637"/>
      <c r="BM254" s="1637"/>
      <c r="BN254" s="1637"/>
      <c r="BO254" s="1637"/>
      <c r="BP254" s="1637"/>
      <c r="BQ254" s="1637"/>
      <c r="BR254" s="1637"/>
      <c r="BS254" s="1637"/>
      <c r="BT254" s="1637"/>
      <c r="BU254" s="1637"/>
      <c r="BV254" s="1161"/>
      <c r="BW254" s="1161"/>
      <c r="BX254" s="1161"/>
      <c r="BY254" s="1161"/>
      <c r="BZ254" s="1161"/>
      <c r="CA254" s="1161"/>
      <c r="CB254" s="1161"/>
      <c r="CC254" s="1161"/>
      <c r="CD254" s="1161"/>
      <c r="CE254" s="1161"/>
      <c r="CF254" s="1851"/>
    </row>
    <row customHeight="1" ht="11.25" hidden="1">
      <c r="A255" s="1794"/>
      <c r="B255" s="1637"/>
      <c r="C255" s="1637"/>
      <c r="D255" s="2580"/>
      <c r="E255" s="636"/>
      <c r="F255" s="636">
        <v>0</v>
      </c>
      <c r="G255" s="636"/>
      <c r="H255" s="636"/>
      <c r="I255" s="636"/>
      <c r="J255" s="636"/>
      <c r="K255" s="636"/>
      <c r="L255" s="636"/>
      <c r="M255" s="636"/>
      <c r="N255" s="636"/>
      <c r="O255" s="636"/>
      <c r="P255" s="636"/>
      <c r="Q255" s="636"/>
      <c r="R255" s="636"/>
      <c r="S255" s="637"/>
      <c r="T255" s="719"/>
      <c r="U255" s="2375"/>
      <c r="V255" s="2375"/>
      <c r="W255" s="1637"/>
      <c r="X255" s="1637"/>
      <c r="Y255" s="1637"/>
      <c r="Z255" s="1637"/>
      <c r="AA255" s="1637"/>
      <c r="AB255" s="1161"/>
      <c r="AC255" s="1797"/>
      <c r="AD255" s="630"/>
      <c r="AE255" s="1161"/>
      <c r="AF255" s="1161"/>
      <c r="AG255" s="1637"/>
      <c r="AH255" s="1637"/>
      <c r="AI255" s="1637"/>
      <c r="AJ255" s="1637"/>
      <c r="AK255" s="1637"/>
      <c r="AL255" s="1637"/>
      <c r="AM255" s="1637"/>
      <c r="AN255" s="1637"/>
      <c r="AO255" s="1637"/>
      <c r="AP255" s="1637"/>
      <c r="AQ255" s="1637"/>
      <c r="AR255" s="1637"/>
      <c r="AS255" s="1637"/>
      <c r="AT255" s="1637"/>
      <c r="AU255" s="1637"/>
      <c r="AV255" s="1637"/>
      <c r="AW255" s="1637"/>
      <c r="AX255" s="1637"/>
      <c r="AY255" s="1637"/>
      <c r="AZ255" s="1637"/>
      <c r="BA255" s="1637"/>
      <c r="BB255" s="1637"/>
      <c r="BC255" s="1637"/>
      <c r="BD255" s="1637"/>
      <c r="BE255" s="1637"/>
      <c r="BF255" s="1637"/>
      <c r="BG255" s="1637"/>
      <c r="BH255" s="1637"/>
      <c r="BI255" s="1637"/>
      <c r="BJ255" s="1637"/>
      <c r="BK255" s="1637"/>
      <c r="BL255" s="1637"/>
      <c r="BM255" s="1637"/>
      <c r="BN255" s="1637"/>
      <c r="BO255" s="1637"/>
      <c r="BP255" s="1637"/>
      <c r="BQ255" s="1637"/>
      <c r="BR255" s="1637"/>
      <c r="BS255" s="1637"/>
      <c r="BT255" s="1637"/>
      <c r="BU255" s="1637"/>
      <c r="BV255" s="1637"/>
      <c r="BW255" s="1637"/>
      <c r="BX255" s="1637"/>
      <c r="BY255" s="1637"/>
      <c r="BZ255" s="1637"/>
      <c r="CA255" s="1637"/>
      <c r="CB255" s="1637"/>
      <c r="CC255" s="1637"/>
      <c r="CD255" s="1637"/>
      <c r="CE255" s="1637"/>
      <c r="CF255" s="1851"/>
    </row>
    <row customHeight="1" ht="11.25" hidden="1">
      <c r="A256" s="1807"/>
      <c r="B256" s="1161"/>
      <c r="C256" s="413"/>
      <c r="D256" s="2581"/>
      <c r="E256" s="650" t="s">
        <v>22</v>
      </c>
      <c r="F256" s="1169" t="s">
        <v>22</v>
      </c>
      <c r="G256" s="1169" t="s">
        <v>870</v>
      </c>
      <c r="H256" s="652" t="s">
        <v>22</v>
      </c>
      <c r="I256" s="652"/>
      <c r="J256" s="652"/>
      <c r="K256" s="652"/>
      <c r="L256" s="652"/>
      <c r="M256" s="652"/>
      <c r="N256" s="652"/>
      <c r="O256" s="652"/>
      <c r="P256" s="652"/>
      <c r="Q256" s="652"/>
      <c r="R256" s="653"/>
      <c r="S256" s="654"/>
      <c r="T256" s="719"/>
      <c r="U256" s="2375"/>
      <c r="V256" s="2375"/>
      <c r="W256" s="1161"/>
      <c r="X256" s="1161"/>
      <c r="Y256" s="1161"/>
      <c r="Z256" s="1161"/>
      <c r="AA256" s="1637"/>
      <c r="AB256" s="1161"/>
      <c r="AC256" s="1797"/>
      <c r="AD256" s="630"/>
      <c r="AE256" s="1161"/>
      <c r="AF256" s="1161"/>
      <c r="AG256" s="1637"/>
      <c r="AH256" s="1637"/>
      <c r="AI256" s="1637"/>
      <c r="AJ256" s="1637"/>
      <c r="AK256" s="1637"/>
      <c r="AL256" s="1637"/>
      <c r="AM256" s="1637"/>
      <c r="AN256" s="1637"/>
      <c r="AO256" s="1637"/>
      <c r="AP256" s="1637"/>
      <c r="AQ256" s="1637"/>
      <c r="AR256" s="1637"/>
      <c r="AS256" s="1637"/>
      <c r="AT256" s="1637"/>
      <c r="AU256" s="1637"/>
      <c r="AV256" s="1637"/>
      <c r="AW256" s="1637"/>
      <c r="AX256" s="1637"/>
      <c r="AY256" s="1637"/>
      <c r="AZ256" s="1637"/>
      <c r="BA256" s="1637"/>
      <c r="BB256" s="1637"/>
      <c r="BC256" s="1637"/>
      <c r="BD256" s="1637"/>
      <c r="BE256" s="1637"/>
      <c r="BF256" s="1637"/>
      <c r="BG256" s="1637"/>
      <c r="BH256" s="1637"/>
      <c r="BI256" s="1637"/>
      <c r="BJ256" s="1637"/>
      <c r="BK256" s="1637"/>
      <c r="BL256" s="1637"/>
      <c r="BM256" s="1637"/>
      <c r="BN256" s="1637"/>
      <c r="BO256" s="1637"/>
      <c r="BP256" s="1637"/>
      <c r="BQ256" s="1637"/>
      <c r="BR256" s="1637"/>
      <c r="BS256" s="1637"/>
      <c r="BT256" s="1637"/>
      <c r="BU256" s="1637"/>
      <c r="BV256" s="1161"/>
      <c r="BW256" s="1161"/>
      <c r="BX256" s="1161"/>
      <c r="BY256" s="1161"/>
      <c r="BZ256" s="1161"/>
      <c r="CA256" s="1161"/>
      <c r="CB256" s="1161"/>
      <c r="CC256" s="1161"/>
      <c r="CD256" s="1161"/>
      <c r="CE256" s="1161"/>
      <c r="CF256" s="1851"/>
    </row>
    <row customHeight="1" ht="15" hidden="1">
      <c r="A257" s="624" t="s">
        <v>363</v>
      </c>
      <c r="B257" s="625"/>
      <c r="C257" s="625" t="s">
        <v>22</v>
      </c>
      <c r="D257" s="2579" t="s">
        <v>895</v>
      </c>
      <c r="E257" s="2378" t="s">
        <v>324</v>
      </c>
      <c r="F257" s="2379"/>
      <c r="G257" s="2380"/>
      <c r="H257" s="2384" t="str">
        <f>IF(A257="","",INDEX(DIFFERENTIATION_UNMERGE_VD,MATCH(A257,DIFFERENTIATION_ID_DIFF,0)))</f>
        <v>Водоотведение; Транспортировка; Подключение (технологическое присоединение) к централизованной системе водоотведения</v>
      </c>
      <c r="I257" s="2384"/>
      <c r="J257" s="2384"/>
      <c r="K257" s="2384"/>
      <c r="L257" s="2384"/>
      <c r="M257" s="2384"/>
      <c r="N257" s="2384"/>
      <c r="O257" s="2384"/>
      <c r="P257" s="2384"/>
      <c r="Q257" s="2384"/>
      <c r="R257" s="2384"/>
      <c r="S257" s="720"/>
      <c r="T257" s="717"/>
      <c r="U257" s="626"/>
      <c r="V257" s="626"/>
      <c r="W257" s="627"/>
      <c r="X257" s="627"/>
      <c r="Y257" s="627"/>
      <c r="Z257" s="627"/>
      <c r="AA257" s="628"/>
      <c r="AB257" s="629"/>
      <c r="AC257" s="2376"/>
      <c r="AD257" s="630"/>
      <c r="AE257" s="631" t="s">
        <v>22</v>
      </c>
      <c r="AF257" s="631"/>
      <c r="AG257" s="632" t="s">
        <v>864</v>
      </c>
      <c r="AH257" s="633">
        <v>3</v>
      </c>
      <c r="AI257" s="626"/>
      <c r="AJ257" s="626"/>
      <c r="AK257" s="626"/>
      <c r="AL257" s="626"/>
      <c r="AM257" s="626"/>
      <c r="AN257" s="626"/>
      <c r="AO257" s="626"/>
      <c r="AP257" s="626"/>
      <c r="AQ257" s="626"/>
      <c r="AR257" s="626"/>
      <c r="AS257" s="626"/>
      <c r="AT257" s="626"/>
      <c r="AU257" s="626"/>
      <c r="AV257" s="626"/>
      <c r="AW257" s="626"/>
      <c r="AX257" s="626"/>
      <c r="AY257" s="626"/>
      <c r="AZ257" s="626"/>
      <c r="BA257" s="626"/>
      <c r="BB257" s="626"/>
      <c r="BC257" s="626"/>
      <c r="BD257" s="626"/>
      <c r="BE257" s="626"/>
      <c r="BF257" s="626"/>
      <c r="BG257" s="626"/>
      <c r="BH257" s="626"/>
      <c r="BI257" s="626"/>
      <c r="BJ257" s="626"/>
      <c r="BK257" s="626"/>
      <c r="BL257" s="626"/>
      <c r="BM257" s="626"/>
      <c r="BN257" s="626"/>
      <c r="BO257" s="626"/>
      <c r="BP257" s="626"/>
      <c r="BQ257" s="626"/>
      <c r="BR257" s="626"/>
      <c r="BS257" s="626"/>
      <c r="BT257" s="626"/>
      <c r="BU257" s="626"/>
      <c r="BV257" s="627"/>
      <c r="BW257" s="627"/>
      <c r="BX257" s="627"/>
      <c r="BY257" s="627"/>
      <c r="BZ257" s="627"/>
      <c r="CA257" s="627"/>
      <c r="CB257" s="627"/>
      <c r="CC257" s="627"/>
      <c r="CD257" s="627"/>
      <c r="CE257" s="627"/>
      <c r="CF257" s="1851"/>
    </row>
    <row customHeight="1" ht="15" hidden="1">
      <c r="A258" s="624"/>
      <c r="B258" s="625"/>
      <c r="C258" s="625"/>
      <c r="D258" s="2580"/>
      <c r="E258" s="2378" t="s">
        <v>819</v>
      </c>
      <c r="F258" s="2379"/>
      <c r="G258" s="2380"/>
      <c r="H258" s="2384" t="str">
        <f>IF(A257="","",INDEX(DIFFERENTIATION_UNMERGE_AREA,MATCH(A257,DIFFERENTIATION_ID_DIFF,0)))</f>
        <v>Погореловское</v>
      </c>
      <c r="I258" s="2384"/>
      <c r="J258" s="2384"/>
      <c r="K258" s="2384"/>
      <c r="L258" s="2384"/>
      <c r="M258" s="2384"/>
      <c r="N258" s="2384"/>
      <c r="O258" s="2384"/>
      <c r="P258" s="2384"/>
      <c r="Q258" s="2384"/>
      <c r="R258" s="2384"/>
      <c r="S258" s="720"/>
      <c r="T258" s="717"/>
      <c r="U258" s="626"/>
      <c r="V258" s="626"/>
      <c r="W258" s="627"/>
      <c r="X258" s="627"/>
      <c r="Y258" s="627"/>
      <c r="Z258" s="627"/>
      <c r="AA258" s="628"/>
      <c r="AB258" s="629"/>
      <c r="AC258" s="2376"/>
      <c r="AD258" s="630"/>
      <c r="AE258" s="631"/>
      <c r="AF258" s="631"/>
      <c r="AG258" s="632"/>
      <c r="AH258" s="633"/>
      <c r="AI258" s="626"/>
      <c r="AJ258" s="626"/>
      <c r="AK258" s="626"/>
      <c r="AL258" s="626"/>
      <c r="AM258" s="626"/>
      <c r="AN258" s="626"/>
      <c r="AO258" s="626"/>
      <c r="AP258" s="626"/>
      <c r="AQ258" s="626"/>
      <c r="AR258" s="626"/>
      <c r="AS258" s="626"/>
      <c r="AT258" s="626"/>
      <c r="AU258" s="626"/>
      <c r="AV258" s="626"/>
      <c r="AW258" s="626"/>
      <c r="AX258" s="626"/>
      <c r="AY258" s="626"/>
      <c r="AZ258" s="626"/>
      <c r="BA258" s="626"/>
      <c r="BB258" s="626"/>
      <c r="BC258" s="626"/>
      <c r="BD258" s="626"/>
      <c r="BE258" s="626"/>
      <c r="BF258" s="626"/>
      <c r="BG258" s="626"/>
      <c r="BH258" s="626"/>
      <c r="BI258" s="626"/>
      <c r="BJ258" s="626"/>
      <c r="BK258" s="626"/>
      <c r="BL258" s="626"/>
      <c r="BM258" s="626"/>
      <c r="BN258" s="626"/>
      <c r="BO258" s="626"/>
      <c r="BP258" s="626"/>
      <c r="BQ258" s="626"/>
      <c r="BR258" s="626"/>
      <c r="BS258" s="626"/>
      <c r="BT258" s="626"/>
      <c r="BU258" s="626"/>
      <c r="BV258" s="627"/>
      <c r="BW258" s="627"/>
      <c r="BX258" s="627"/>
      <c r="BY258" s="627"/>
      <c r="BZ258" s="627"/>
      <c r="CA258" s="627"/>
      <c r="CB258" s="627"/>
      <c r="CC258" s="627"/>
      <c r="CD258" s="627"/>
      <c r="CE258" s="627"/>
      <c r="CF258" s="1851"/>
    </row>
    <row customHeight="1" ht="15" hidden="1">
      <c r="A259" s="624"/>
      <c r="B259" s="625"/>
      <c r="C259" s="625"/>
      <c r="D259" s="2580"/>
      <c r="E259" s="2378" t="s">
        <v>820</v>
      </c>
      <c r="F259" s="2379"/>
      <c r="G259" s="2380"/>
      <c r="H259" s="2384" t="str">
        <f>IF(A257="","",INDEX(DIFFERENTIATION_UNMERGE_SYSTEM,MATCH(A257,DIFFERENTIATION_ID_DIFF,0)))</f>
        <v>без дифференциации</v>
      </c>
      <c r="I259" s="2384"/>
      <c r="J259" s="2384"/>
      <c r="K259" s="2384"/>
      <c r="L259" s="2384"/>
      <c r="M259" s="2384"/>
      <c r="N259" s="2384"/>
      <c r="O259" s="2384"/>
      <c r="P259" s="2384"/>
      <c r="Q259" s="2384"/>
      <c r="R259" s="2384"/>
      <c r="S259" s="720"/>
      <c r="T259" s="717"/>
      <c r="U259" s="626"/>
      <c r="V259" s="626"/>
      <c r="W259" s="627"/>
      <c r="X259" s="627"/>
      <c r="Y259" s="627"/>
      <c r="Z259" s="627"/>
      <c r="AA259" s="628"/>
      <c r="AB259" s="629"/>
      <c r="AC259" s="2376"/>
      <c r="AD259" s="630"/>
      <c r="AE259" s="631"/>
      <c r="AF259" s="631"/>
      <c r="AG259" s="632"/>
      <c r="AH259" s="633"/>
      <c r="AI259" s="626"/>
      <c r="AJ259" s="626"/>
      <c r="AK259" s="626"/>
      <c r="AL259" s="626"/>
      <c r="AM259" s="626"/>
      <c r="AN259" s="626"/>
      <c r="AO259" s="626"/>
      <c r="AP259" s="626"/>
      <c r="AQ259" s="626"/>
      <c r="AR259" s="626"/>
      <c r="AS259" s="626"/>
      <c r="AT259" s="626"/>
      <c r="AU259" s="626"/>
      <c r="AV259" s="626"/>
      <c r="AW259" s="626"/>
      <c r="AX259" s="626"/>
      <c r="AY259" s="626"/>
      <c r="AZ259" s="626"/>
      <c r="BA259" s="626"/>
      <c r="BB259" s="626"/>
      <c r="BC259" s="626"/>
      <c r="BD259" s="626"/>
      <c r="BE259" s="626"/>
      <c r="BF259" s="626"/>
      <c r="BG259" s="626"/>
      <c r="BH259" s="626"/>
      <c r="BI259" s="626"/>
      <c r="BJ259" s="626"/>
      <c r="BK259" s="626"/>
      <c r="BL259" s="626"/>
      <c r="BM259" s="626"/>
      <c r="BN259" s="626"/>
      <c r="BO259" s="626"/>
      <c r="BP259" s="626"/>
      <c r="BQ259" s="626"/>
      <c r="BR259" s="626"/>
      <c r="BS259" s="626"/>
      <c r="BT259" s="626"/>
      <c r="BU259" s="626"/>
      <c r="BV259" s="627"/>
      <c r="BW259" s="627"/>
      <c r="BX259" s="627"/>
      <c r="BY259" s="627"/>
      <c r="BZ259" s="627"/>
      <c r="CA259" s="627"/>
      <c r="CB259" s="627"/>
      <c r="CC259" s="627"/>
      <c r="CD259" s="627"/>
      <c r="CE259" s="627"/>
      <c r="CF259" s="1851"/>
    </row>
    <row customHeight="1" ht="24.75" hidden="1">
      <c r="A260" s="1807"/>
      <c r="B260" s="1161"/>
      <c r="C260" s="413"/>
      <c r="D260" s="2580"/>
      <c r="E260" s="2377" t="s">
        <v>865</v>
      </c>
      <c r="F260" s="2377"/>
      <c r="G260" s="2377"/>
      <c r="H260" s="2377"/>
      <c r="I260" s="2377"/>
      <c r="J260" s="2377"/>
      <c r="K260" s="2377"/>
      <c r="L260" s="2377"/>
      <c r="M260" s="2377"/>
      <c r="N260" s="2377"/>
      <c r="O260" s="2377"/>
      <c r="P260" s="2377"/>
      <c r="Q260" s="559">
        <f>SUMIF(T261:T262,"i",Q261:Q262)</f>
        <v>0</v>
      </c>
      <c r="R260" s="1018"/>
      <c r="S260" s="1799" t="s">
        <v>866</v>
      </c>
      <c r="T260" s="718" t="s">
        <v>867</v>
      </c>
      <c r="U260" s="2375">
        <v>1</v>
      </c>
      <c r="V260" s="2375" t="s">
        <v>830</v>
      </c>
      <c r="W260" s="1161"/>
      <c r="X260" s="1161"/>
      <c r="Y260" s="1161"/>
      <c r="Z260" s="1161"/>
      <c r="AA260" s="1637"/>
      <c r="AB260" s="1161"/>
      <c r="AC260" s="2376"/>
      <c r="AD260" s="630"/>
      <c r="AE260" s="1161"/>
      <c r="AF260" s="1161"/>
      <c r="AG260" s="1637"/>
      <c r="AH260" s="1637"/>
      <c r="AI260" s="1637"/>
      <c r="AJ260" s="1637"/>
      <c r="AK260" s="1637"/>
      <c r="AL260" s="1637"/>
      <c r="AM260" s="1637"/>
      <c r="AN260" s="1637"/>
      <c r="AO260" s="1637"/>
      <c r="AP260" s="1637"/>
      <c r="AQ260" s="1637"/>
      <c r="AR260" s="1637"/>
      <c r="AS260" s="1637"/>
      <c r="AT260" s="1637"/>
      <c r="AU260" s="1637"/>
      <c r="AV260" s="1637"/>
      <c r="AW260" s="1637"/>
      <c r="AX260" s="1637"/>
      <c r="AY260" s="1637"/>
      <c r="AZ260" s="1637"/>
      <c r="BA260" s="1637"/>
      <c r="BB260" s="1637"/>
      <c r="BC260" s="1637"/>
      <c r="BD260" s="1637"/>
      <c r="BE260" s="1637"/>
      <c r="BF260" s="1637"/>
      <c r="BG260" s="1637"/>
      <c r="BH260" s="1637"/>
      <c r="BI260" s="1637"/>
      <c r="BJ260" s="1637"/>
      <c r="BK260" s="1637"/>
      <c r="BL260" s="1637"/>
      <c r="BM260" s="1637"/>
      <c r="BN260" s="1637"/>
      <c r="BO260" s="1637"/>
      <c r="BP260" s="1637"/>
      <c r="BQ260" s="1637"/>
      <c r="BR260" s="1637"/>
      <c r="BS260" s="1637"/>
      <c r="BT260" s="1637"/>
      <c r="BU260" s="1637"/>
      <c r="BV260" s="1161"/>
      <c r="BW260" s="1161"/>
      <c r="BX260" s="1161"/>
      <c r="BY260" s="1161"/>
      <c r="BZ260" s="1161"/>
      <c r="CA260" s="1161"/>
      <c r="CB260" s="1161"/>
      <c r="CC260" s="1161"/>
      <c r="CD260" s="1161"/>
      <c r="CE260" s="1161"/>
      <c r="CF260" s="1851"/>
    </row>
    <row customHeight="1" ht="11.25" hidden="1">
      <c r="A261" s="1794"/>
      <c r="B261" s="1637"/>
      <c r="C261" s="1637"/>
      <c r="D261" s="2580"/>
      <c r="E261" s="636"/>
      <c r="F261" s="636">
        <v>0</v>
      </c>
      <c r="G261" s="636"/>
      <c r="H261" s="636"/>
      <c r="I261" s="636"/>
      <c r="J261" s="636"/>
      <c r="K261" s="636"/>
      <c r="L261" s="636"/>
      <c r="M261" s="636"/>
      <c r="N261" s="636"/>
      <c r="O261" s="636"/>
      <c r="P261" s="636"/>
      <c r="Q261" s="636"/>
      <c r="R261" s="636"/>
      <c r="S261" s="637"/>
      <c r="T261" s="719"/>
      <c r="U261" s="2375"/>
      <c r="V261" s="2375"/>
      <c r="W261" s="1637"/>
      <c r="X261" s="1637"/>
      <c r="Y261" s="1637"/>
      <c r="Z261" s="1637"/>
      <c r="AA261" s="1637"/>
      <c r="AB261" s="1161"/>
      <c r="AC261" s="2376"/>
      <c r="AD261" s="630"/>
      <c r="AE261" s="1161"/>
      <c r="AF261" s="1161"/>
      <c r="AG261" s="1637"/>
      <c r="AH261" s="1637"/>
      <c r="AI261" s="1637"/>
      <c r="AJ261" s="1637"/>
      <c r="AK261" s="1637"/>
      <c r="AL261" s="1637"/>
      <c r="AM261" s="1637"/>
      <c r="AN261" s="1637"/>
      <c r="AO261" s="1637"/>
      <c r="AP261" s="1637"/>
      <c r="AQ261" s="1637"/>
      <c r="AR261" s="1637"/>
      <c r="AS261" s="1637"/>
      <c r="AT261" s="1637"/>
      <c r="AU261" s="1637"/>
      <c r="AV261" s="1637"/>
      <c r="AW261" s="1637"/>
      <c r="AX261" s="1637"/>
      <c r="AY261" s="1637"/>
      <c r="AZ261" s="1637"/>
      <c r="BA261" s="1637"/>
      <c r="BB261" s="1637"/>
      <c r="BC261" s="1637"/>
      <c r="BD261" s="1637"/>
      <c r="BE261" s="1637"/>
      <c r="BF261" s="1637"/>
      <c r="BG261" s="1637"/>
      <c r="BH261" s="1637"/>
      <c r="BI261" s="1637"/>
      <c r="BJ261" s="1637"/>
      <c r="BK261" s="1637"/>
      <c r="BL261" s="1637"/>
      <c r="BM261" s="1637"/>
      <c r="BN261" s="1637"/>
      <c r="BO261" s="1637"/>
      <c r="BP261" s="1637"/>
      <c r="BQ261" s="1637"/>
      <c r="BR261" s="1637"/>
      <c r="BS261" s="1637"/>
      <c r="BT261" s="1637"/>
      <c r="BU261" s="1637"/>
      <c r="BV261" s="1637"/>
      <c r="BW261" s="1637"/>
      <c r="BX261" s="1637"/>
      <c r="BY261" s="1637"/>
      <c r="BZ261" s="1637"/>
      <c r="CA261" s="1637"/>
      <c r="CB261" s="1637"/>
      <c r="CC261" s="1637"/>
      <c r="CD261" s="1637"/>
      <c r="CE261" s="1637"/>
      <c r="CF261" s="1851"/>
    </row>
    <row customHeight="1" ht="11.25" hidden="1">
      <c r="A262" s="1807"/>
      <c r="B262" s="1161"/>
      <c r="C262" s="413"/>
      <c r="D262" s="2580"/>
      <c r="E262" s="650" t="s">
        <v>22</v>
      </c>
      <c r="F262" s="1169" t="s">
        <v>22</v>
      </c>
      <c r="G262" s="1169" t="s">
        <v>870</v>
      </c>
      <c r="H262" s="652" t="s">
        <v>22</v>
      </c>
      <c r="I262" s="652"/>
      <c r="J262" s="652"/>
      <c r="K262" s="652"/>
      <c r="L262" s="652"/>
      <c r="M262" s="652"/>
      <c r="N262" s="652"/>
      <c r="O262" s="652"/>
      <c r="P262" s="652"/>
      <c r="Q262" s="652"/>
      <c r="R262" s="653"/>
      <c r="S262" s="654"/>
      <c r="T262" s="719"/>
      <c r="U262" s="2375"/>
      <c r="V262" s="2375"/>
      <c r="W262" s="1161"/>
      <c r="X262" s="1161"/>
      <c r="Y262" s="1161"/>
      <c r="Z262" s="1161"/>
      <c r="AA262" s="1637"/>
      <c r="AB262" s="1161"/>
      <c r="AC262" s="2376"/>
      <c r="AD262" s="630"/>
      <c r="AE262" s="1161"/>
      <c r="AF262" s="1161"/>
      <c r="AG262" s="1637"/>
      <c r="AH262" s="1637"/>
      <c r="AI262" s="1637"/>
      <c r="AJ262" s="1637"/>
      <c r="AK262" s="1637"/>
      <c r="AL262" s="1637"/>
      <c r="AM262" s="1637"/>
      <c r="AN262" s="1637"/>
      <c r="AO262" s="1637"/>
      <c r="AP262" s="1637"/>
      <c r="AQ262" s="1637"/>
      <c r="AR262" s="1637"/>
      <c r="AS262" s="1637"/>
      <c r="AT262" s="1637"/>
      <c r="AU262" s="1637"/>
      <c r="AV262" s="1637"/>
      <c r="AW262" s="1637"/>
      <c r="AX262" s="1637"/>
      <c r="AY262" s="1637"/>
      <c r="AZ262" s="1637"/>
      <c r="BA262" s="1637"/>
      <c r="BB262" s="1637"/>
      <c r="BC262" s="1637"/>
      <c r="BD262" s="1637"/>
      <c r="BE262" s="1637"/>
      <c r="BF262" s="1637"/>
      <c r="BG262" s="1637"/>
      <c r="BH262" s="1637"/>
      <c r="BI262" s="1637"/>
      <c r="BJ262" s="1637"/>
      <c r="BK262" s="1637"/>
      <c r="BL262" s="1637"/>
      <c r="BM262" s="1637"/>
      <c r="BN262" s="1637"/>
      <c r="BO262" s="1637"/>
      <c r="BP262" s="1637"/>
      <c r="BQ262" s="1637"/>
      <c r="BR262" s="1637"/>
      <c r="BS262" s="1637"/>
      <c r="BT262" s="1637"/>
      <c r="BU262" s="1637"/>
      <c r="BV262" s="1161"/>
      <c r="BW262" s="1161"/>
      <c r="BX262" s="1161"/>
      <c r="BY262" s="1161"/>
      <c r="BZ262" s="1161"/>
      <c r="CA262" s="1161"/>
      <c r="CB262" s="1161"/>
      <c r="CC262" s="1161"/>
      <c r="CD262" s="1161"/>
      <c r="CE262" s="1161"/>
      <c r="CF262" s="1851"/>
    </row>
    <row customHeight="1" ht="24.75" hidden="1">
      <c r="A263" s="1807"/>
      <c r="B263" s="1161"/>
      <c r="C263" s="413"/>
      <c r="D263" s="2580"/>
      <c r="E263" s="2377" t="s">
        <v>868</v>
      </c>
      <c r="F263" s="2377"/>
      <c r="G263" s="2377"/>
      <c r="H263" s="2377"/>
      <c r="I263" s="2377"/>
      <c r="J263" s="2377"/>
      <c r="K263" s="2377"/>
      <c r="L263" s="2377"/>
      <c r="M263" s="2377"/>
      <c r="N263" s="2377"/>
      <c r="O263" s="2377"/>
      <c r="P263" s="2377"/>
      <c r="Q263" s="559">
        <f>SUMIF(T264:T265,"i",Q264:Q265)</f>
        <v>0</v>
      </c>
      <c r="R263" s="1018"/>
      <c r="S263" s="1799" t="s">
        <v>869</v>
      </c>
      <c r="T263" s="718" t="s">
        <v>867</v>
      </c>
      <c r="U263" s="2375">
        <v>1</v>
      </c>
      <c r="V263" s="2375" t="s">
        <v>830</v>
      </c>
      <c r="W263" s="1161"/>
      <c r="X263" s="1161"/>
      <c r="Y263" s="1161"/>
      <c r="Z263" s="1161"/>
      <c r="AA263" s="1637"/>
      <c r="AB263" s="1161"/>
      <c r="AC263" s="1797"/>
      <c r="AD263" s="630"/>
      <c r="AE263" s="1161"/>
      <c r="AF263" s="1161"/>
      <c r="AG263" s="1637"/>
      <c r="AH263" s="1637"/>
      <c r="AI263" s="1637"/>
      <c r="AJ263" s="1637"/>
      <c r="AK263" s="1637"/>
      <c r="AL263" s="1637"/>
      <c r="AM263" s="1637"/>
      <c r="AN263" s="1637"/>
      <c r="AO263" s="1637"/>
      <c r="AP263" s="1637"/>
      <c r="AQ263" s="1637"/>
      <c r="AR263" s="1637"/>
      <c r="AS263" s="1637"/>
      <c r="AT263" s="1637"/>
      <c r="AU263" s="1637"/>
      <c r="AV263" s="1637"/>
      <c r="AW263" s="1637"/>
      <c r="AX263" s="1637"/>
      <c r="AY263" s="1637"/>
      <c r="AZ263" s="1637"/>
      <c r="BA263" s="1637"/>
      <c r="BB263" s="1637"/>
      <c r="BC263" s="1637"/>
      <c r="BD263" s="1637"/>
      <c r="BE263" s="1637"/>
      <c r="BF263" s="1637"/>
      <c r="BG263" s="1637"/>
      <c r="BH263" s="1637"/>
      <c r="BI263" s="1637"/>
      <c r="BJ263" s="1637"/>
      <c r="BK263" s="1637"/>
      <c r="BL263" s="1637"/>
      <c r="BM263" s="1637"/>
      <c r="BN263" s="1637"/>
      <c r="BO263" s="1637"/>
      <c r="BP263" s="1637"/>
      <c r="BQ263" s="1637"/>
      <c r="BR263" s="1637"/>
      <c r="BS263" s="1637"/>
      <c r="BT263" s="1637"/>
      <c r="BU263" s="1637"/>
      <c r="BV263" s="1161"/>
      <c r="BW263" s="1161"/>
      <c r="BX263" s="1161"/>
      <c r="BY263" s="1161"/>
      <c r="BZ263" s="1161"/>
      <c r="CA263" s="1161"/>
      <c r="CB263" s="1161"/>
      <c r="CC263" s="1161"/>
      <c r="CD263" s="1161"/>
      <c r="CE263" s="1161"/>
      <c r="CF263" s="1851"/>
    </row>
    <row customHeight="1" ht="11.25" hidden="1">
      <c r="A264" s="1794"/>
      <c r="B264" s="1637"/>
      <c r="C264" s="1637"/>
      <c r="D264" s="2580"/>
      <c r="E264" s="636"/>
      <c r="F264" s="636">
        <v>0</v>
      </c>
      <c r="G264" s="636"/>
      <c r="H264" s="636"/>
      <c r="I264" s="636"/>
      <c r="J264" s="636"/>
      <c r="K264" s="636"/>
      <c r="L264" s="636"/>
      <c r="M264" s="636"/>
      <c r="N264" s="636"/>
      <c r="O264" s="636"/>
      <c r="P264" s="636"/>
      <c r="Q264" s="636"/>
      <c r="R264" s="636"/>
      <c r="S264" s="637"/>
      <c r="T264" s="719"/>
      <c r="U264" s="2375"/>
      <c r="V264" s="2375"/>
      <c r="W264" s="1637"/>
      <c r="X264" s="1637"/>
      <c r="Y264" s="1637"/>
      <c r="Z264" s="1637"/>
      <c r="AA264" s="1637"/>
      <c r="AB264" s="1161"/>
      <c r="AC264" s="1797"/>
      <c r="AD264" s="630"/>
      <c r="AE264" s="1161"/>
      <c r="AF264" s="1161"/>
      <c r="AG264" s="1637"/>
      <c r="AH264" s="1637"/>
      <c r="AI264" s="1637"/>
      <c r="AJ264" s="1637"/>
      <c r="AK264" s="1637"/>
      <c r="AL264" s="1637"/>
      <c r="AM264" s="1637"/>
      <c r="AN264" s="1637"/>
      <c r="AO264" s="1637"/>
      <c r="AP264" s="1637"/>
      <c r="AQ264" s="1637"/>
      <c r="AR264" s="1637"/>
      <c r="AS264" s="1637"/>
      <c r="AT264" s="1637"/>
      <c r="AU264" s="1637"/>
      <c r="AV264" s="1637"/>
      <c r="AW264" s="1637"/>
      <c r="AX264" s="1637"/>
      <c r="AY264" s="1637"/>
      <c r="AZ264" s="1637"/>
      <c r="BA264" s="1637"/>
      <c r="BB264" s="1637"/>
      <c r="BC264" s="1637"/>
      <c r="BD264" s="1637"/>
      <c r="BE264" s="1637"/>
      <c r="BF264" s="1637"/>
      <c r="BG264" s="1637"/>
      <c r="BH264" s="1637"/>
      <c r="BI264" s="1637"/>
      <c r="BJ264" s="1637"/>
      <c r="BK264" s="1637"/>
      <c r="BL264" s="1637"/>
      <c r="BM264" s="1637"/>
      <c r="BN264" s="1637"/>
      <c r="BO264" s="1637"/>
      <c r="BP264" s="1637"/>
      <c r="BQ264" s="1637"/>
      <c r="BR264" s="1637"/>
      <c r="BS264" s="1637"/>
      <c r="BT264" s="1637"/>
      <c r="BU264" s="1637"/>
      <c r="BV264" s="1637"/>
      <c r="BW264" s="1637"/>
      <c r="BX264" s="1637"/>
      <c r="BY264" s="1637"/>
      <c r="BZ264" s="1637"/>
      <c r="CA264" s="1637"/>
      <c r="CB264" s="1637"/>
      <c r="CC264" s="1637"/>
      <c r="CD264" s="1637"/>
      <c r="CE264" s="1637"/>
      <c r="CF264" s="1851"/>
    </row>
    <row customHeight="1" ht="11.25" hidden="1">
      <c r="A265" s="1807"/>
      <c r="B265" s="1161"/>
      <c r="C265" s="413"/>
      <c r="D265" s="2581"/>
      <c r="E265" s="650" t="s">
        <v>22</v>
      </c>
      <c r="F265" s="1169" t="s">
        <v>22</v>
      </c>
      <c r="G265" s="1169" t="s">
        <v>870</v>
      </c>
      <c r="H265" s="652" t="s">
        <v>22</v>
      </c>
      <c r="I265" s="652"/>
      <c r="J265" s="652"/>
      <c r="K265" s="652"/>
      <c r="L265" s="652"/>
      <c r="M265" s="652"/>
      <c r="N265" s="652"/>
      <c r="O265" s="652"/>
      <c r="P265" s="652"/>
      <c r="Q265" s="652"/>
      <c r="R265" s="653"/>
      <c r="S265" s="654"/>
      <c r="T265" s="719"/>
      <c r="U265" s="2375"/>
      <c r="V265" s="2375"/>
      <c r="W265" s="1161"/>
      <c r="X265" s="1161"/>
      <c r="Y265" s="1161"/>
      <c r="Z265" s="1161"/>
      <c r="AA265" s="1637"/>
      <c r="AB265" s="1161"/>
      <c r="AC265" s="1797"/>
      <c r="AD265" s="630"/>
      <c r="AE265" s="1161"/>
      <c r="AF265" s="1161"/>
      <c r="AG265" s="1637"/>
      <c r="AH265" s="1637"/>
      <c r="AI265" s="1637"/>
      <c r="AJ265" s="1637"/>
      <c r="AK265" s="1637"/>
      <c r="AL265" s="1637"/>
      <c r="AM265" s="1637"/>
      <c r="AN265" s="1637"/>
      <c r="AO265" s="1637"/>
      <c r="AP265" s="1637"/>
      <c r="AQ265" s="1637"/>
      <c r="AR265" s="1637"/>
      <c r="AS265" s="1637"/>
      <c r="AT265" s="1637"/>
      <c r="AU265" s="1637"/>
      <c r="AV265" s="1637"/>
      <c r="AW265" s="1637"/>
      <c r="AX265" s="1637"/>
      <c r="AY265" s="1637"/>
      <c r="AZ265" s="1637"/>
      <c r="BA265" s="1637"/>
      <c r="BB265" s="1637"/>
      <c r="BC265" s="1637"/>
      <c r="BD265" s="1637"/>
      <c r="BE265" s="1637"/>
      <c r="BF265" s="1637"/>
      <c r="BG265" s="1637"/>
      <c r="BH265" s="1637"/>
      <c r="BI265" s="1637"/>
      <c r="BJ265" s="1637"/>
      <c r="BK265" s="1637"/>
      <c r="BL265" s="1637"/>
      <c r="BM265" s="1637"/>
      <c r="BN265" s="1637"/>
      <c r="BO265" s="1637"/>
      <c r="BP265" s="1637"/>
      <c r="BQ265" s="1637"/>
      <c r="BR265" s="1637"/>
      <c r="BS265" s="1637"/>
      <c r="BT265" s="1637"/>
      <c r="BU265" s="1637"/>
      <c r="BV265" s="1161"/>
      <c r="BW265" s="1161"/>
      <c r="BX265" s="1161"/>
      <c r="BY265" s="1161"/>
      <c r="BZ265" s="1161"/>
      <c r="CA265" s="1161"/>
      <c r="CB265" s="1161"/>
      <c r="CC265" s="1161"/>
      <c r="CD265" s="1161"/>
      <c r="CE265" s="1161"/>
      <c r="CF265" s="1851"/>
    </row>
    <row customHeight="1" ht="15" hidden="1">
      <c r="A266" s="624" t="s">
        <v>364</v>
      </c>
      <c r="B266" s="625"/>
      <c r="C266" s="625" t="s">
        <v>22</v>
      </c>
      <c r="D266" s="2579" t="s">
        <v>896</v>
      </c>
      <c r="E266" s="2378" t="s">
        <v>324</v>
      </c>
      <c r="F266" s="2379"/>
      <c r="G266" s="2380"/>
      <c r="H266" s="2384" t="str">
        <f>IF(A266="","",INDEX(DIFFERENTIATION_UNMERGE_VD,MATCH(A266,DIFFERENTIATION_ID_DIFF,0)))</f>
        <v>Водоотведение; Транспортировка; Подключение (технологическое присоединение) к централизованной системе водоотведения</v>
      </c>
      <c r="I266" s="2384"/>
      <c r="J266" s="2384"/>
      <c r="K266" s="2384"/>
      <c r="L266" s="2384"/>
      <c r="M266" s="2384"/>
      <c r="N266" s="2384"/>
      <c r="O266" s="2384"/>
      <c r="P266" s="2384"/>
      <c r="Q266" s="2384"/>
      <c r="R266" s="2384"/>
      <c r="S266" s="720"/>
      <c r="T266" s="717"/>
      <c r="U266" s="626"/>
      <c r="V266" s="626"/>
      <c r="W266" s="627"/>
      <c r="X266" s="627"/>
      <c r="Y266" s="627"/>
      <c r="Z266" s="627"/>
      <c r="AA266" s="628"/>
      <c r="AB266" s="629"/>
      <c r="AC266" s="2376"/>
      <c r="AD266" s="630"/>
      <c r="AE266" s="631" t="s">
        <v>22</v>
      </c>
      <c r="AF266" s="631"/>
      <c r="AG266" s="632" t="s">
        <v>864</v>
      </c>
      <c r="AH266" s="633">
        <v>3</v>
      </c>
      <c r="AI266" s="626"/>
      <c r="AJ266" s="626"/>
      <c r="AK266" s="626"/>
      <c r="AL266" s="626"/>
      <c r="AM266" s="626"/>
      <c r="AN266" s="626"/>
      <c r="AO266" s="626"/>
      <c r="AP266" s="626"/>
      <c r="AQ266" s="626"/>
      <c r="AR266" s="626"/>
      <c r="AS266" s="626"/>
      <c r="AT266" s="626"/>
      <c r="AU266" s="626"/>
      <c r="AV266" s="626"/>
      <c r="AW266" s="626"/>
      <c r="AX266" s="626"/>
      <c r="AY266" s="626"/>
      <c r="AZ266" s="626"/>
      <c r="BA266" s="626"/>
      <c r="BB266" s="626"/>
      <c r="BC266" s="626"/>
      <c r="BD266" s="626"/>
      <c r="BE266" s="626"/>
      <c r="BF266" s="626"/>
      <c r="BG266" s="626"/>
      <c r="BH266" s="626"/>
      <c r="BI266" s="626"/>
      <c r="BJ266" s="626"/>
      <c r="BK266" s="626"/>
      <c r="BL266" s="626"/>
      <c r="BM266" s="626"/>
      <c r="BN266" s="626"/>
      <c r="BO266" s="626"/>
      <c r="BP266" s="626"/>
      <c r="BQ266" s="626"/>
      <c r="BR266" s="626"/>
      <c r="BS266" s="626"/>
      <c r="BT266" s="626"/>
      <c r="BU266" s="626"/>
      <c r="BV266" s="627"/>
      <c r="BW266" s="627"/>
      <c r="BX266" s="627"/>
      <c r="BY266" s="627"/>
      <c r="BZ266" s="627"/>
      <c r="CA266" s="627"/>
      <c r="CB266" s="627"/>
      <c r="CC266" s="627"/>
      <c r="CD266" s="627"/>
      <c r="CE266" s="627"/>
      <c r="CF266" s="1851"/>
    </row>
    <row customHeight="1" ht="15" hidden="1">
      <c r="A267" s="624"/>
      <c r="B267" s="625"/>
      <c r="C267" s="625"/>
      <c r="D267" s="2580"/>
      <c r="E267" s="2378" t="s">
        <v>819</v>
      </c>
      <c r="F267" s="2379"/>
      <c r="G267" s="2380"/>
      <c r="H267" s="2384" t="str">
        <f>IF(A266="","",INDEX(DIFFERENTIATION_UNMERGE_AREA,MATCH(A266,DIFFERENTIATION_ID_DIFF,0)))</f>
        <v>Поповское</v>
      </c>
      <c r="I267" s="2384"/>
      <c r="J267" s="2384"/>
      <c r="K267" s="2384"/>
      <c r="L267" s="2384"/>
      <c r="M267" s="2384"/>
      <c r="N267" s="2384"/>
      <c r="O267" s="2384"/>
      <c r="P267" s="2384"/>
      <c r="Q267" s="2384"/>
      <c r="R267" s="2384"/>
      <c r="S267" s="720"/>
      <c r="T267" s="717"/>
      <c r="U267" s="626"/>
      <c r="V267" s="626"/>
      <c r="W267" s="627"/>
      <c r="X267" s="627"/>
      <c r="Y267" s="627"/>
      <c r="Z267" s="627"/>
      <c r="AA267" s="628"/>
      <c r="AB267" s="629"/>
      <c r="AC267" s="2376"/>
      <c r="AD267" s="630"/>
      <c r="AE267" s="631"/>
      <c r="AF267" s="631"/>
      <c r="AG267" s="632"/>
      <c r="AH267" s="633"/>
      <c r="AI267" s="626"/>
      <c r="AJ267" s="626"/>
      <c r="AK267" s="626"/>
      <c r="AL267" s="626"/>
      <c r="AM267" s="626"/>
      <c r="AN267" s="626"/>
      <c r="AO267" s="626"/>
      <c r="AP267" s="626"/>
      <c r="AQ267" s="626"/>
      <c r="AR267" s="626"/>
      <c r="AS267" s="626"/>
      <c r="AT267" s="626"/>
      <c r="AU267" s="626"/>
      <c r="AV267" s="626"/>
      <c r="AW267" s="626"/>
      <c r="AX267" s="626"/>
      <c r="AY267" s="626"/>
      <c r="AZ267" s="626"/>
      <c r="BA267" s="626"/>
      <c r="BB267" s="626"/>
      <c r="BC267" s="626"/>
      <c r="BD267" s="626"/>
      <c r="BE267" s="626"/>
      <c r="BF267" s="626"/>
      <c r="BG267" s="626"/>
      <c r="BH267" s="626"/>
      <c r="BI267" s="626"/>
      <c r="BJ267" s="626"/>
      <c r="BK267" s="626"/>
      <c r="BL267" s="626"/>
      <c r="BM267" s="626"/>
      <c r="BN267" s="626"/>
      <c r="BO267" s="626"/>
      <c r="BP267" s="626"/>
      <c r="BQ267" s="626"/>
      <c r="BR267" s="626"/>
      <c r="BS267" s="626"/>
      <c r="BT267" s="626"/>
      <c r="BU267" s="626"/>
      <c r="BV267" s="627"/>
      <c r="BW267" s="627"/>
      <c r="BX267" s="627"/>
      <c r="BY267" s="627"/>
      <c r="BZ267" s="627"/>
      <c r="CA267" s="627"/>
      <c r="CB267" s="627"/>
      <c r="CC267" s="627"/>
      <c r="CD267" s="627"/>
      <c r="CE267" s="627"/>
      <c r="CF267" s="1851"/>
    </row>
    <row customHeight="1" ht="15" hidden="1">
      <c r="A268" s="624"/>
      <c r="B268" s="625"/>
      <c r="C268" s="625"/>
      <c r="D268" s="2580"/>
      <c r="E268" s="2378" t="s">
        <v>820</v>
      </c>
      <c r="F268" s="2379"/>
      <c r="G268" s="2380"/>
      <c r="H268" s="2384" t="str">
        <f>IF(A266="","",INDEX(DIFFERENTIATION_UNMERGE_SYSTEM,MATCH(A266,DIFFERENTIATION_ID_DIFF,0)))</f>
        <v>без дифференциации</v>
      </c>
      <c r="I268" s="2384"/>
      <c r="J268" s="2384"/>
      <c r="K268" s="2384"/>
      <c r="L268" s="2384"/>
      <c r="M268" s="2384"/>
      <c r="N268" s="2384"/>
      <c r="O268" s="2384"/>
      <c r="P268" s="2384"/>
      <c r="Q268" s="2384"/>
      <c r="R268" s="2384"/>
      <c r="S268" s="720"/>
      <c r="T268" s="717"/>
      <c r="U268" s="626"/>
      <c r="V268" s="626"/>
      <c r="W268" s="627"/>
      <c r="X268" s="627"/>
      <c r="Y268" s="627"/>
      <c r="Z268" s="627"/>
      <c r="AA268" s="628"/>
      <c r="AB268" s="629"/>
      <c r="AC268" s="2376"/>
      <c r="AD268" s="630"/>
      <c r="AE268" s="631"/>
      <c r="AF268" s="631"/>
      <c r="AG268" s="632"/>
      <c r="AH268" s="633"/>
      <c r="AI268" s="626"/>
      <c r="AJ268" s="626"/>
      <c r="AK268" s="626"/>
      <c r="AL268" s="626"/>
      <c r="AM268" s="626"/>
      <c r="AN268" s="626"/>
      <c r="AO268" s="626"/>
      <c r="AP268" s="626"/>
      <c r="AQ268" s="626"/>
      <c r="AR268" s="626"/>
      <c r="AS268" s="626"/>
      <c r="AT268" s="626"/>
      <c r="AU268" s="626"/>
      <c r="AV268" s="626"/>
      <c r="AW268" s="626"/>
      <c r="AX268" s="626"/>
      <c r="AY268" s="626"/>
      <c r="AZ268" s="626"/>
      <c r="BA268" s="626"/>
      <c r="BB268" s="626"/>
      <c r="BC268" s="626"/>
      <c r="BD268" s="626"/>
      <c r="BE268" s="626"/>
      <c r="BF268" s="626"/>
      <c r="BG268" s="626"/>
      <c r="BH268" s="626"/>
      <c r="BI268" s="626"/>
      <c r="BJ268" s="626"/>
      <c r="BK268" s="626"/>
      <c r="BL268" s="626"/>
      <c r="BM268" s="626"/>
      <c r="BN268" s="626"/>
      <c r="BO268" s="626"/>
      <c r="BP268" s="626"/>
      <c r="BQ268" s="626"/>
      <c r="BR268" s="626"/>
      <c r="BS268" s="626"/>
      <c r="BT268" s="626"/>
      <c r="BU268" s="626"/>
      <c r="BV268" s="627"/>
      <c r="BW268" s="627"/>
      <c r="BX268" s="627"/>
      <c r="BY268" s="627"/>
      <c r="BZ268" s="627"/>
      <c r="CA268" s="627"/>
      <c r="CB268" s="627"/>
      <c r="CC268" s="627"/>
      <c r="CD268" s="627"/>
      <c r="CE268" s="627"/>
      <c r="CF268" s="1851"/>
    </row>
    <row customHeight="1" ht="24.75" hidden="1">
      <c r="A269" s="1807"/>
      <c r="B269" s="1161"/>
      <c r="C269" s="413"/>
      <c r="D269" s="2580"/>
      <c r="E269" s="2377" t="s">
        <v>865</v>
      </c>
      <c r="F269" s="2377"/>
      <c r="G269" s="2377"/>
      <c r="H269" s="2377"/>
      <c r="I269" s="2377"/>
      <c r="J269" s="2377"/>
      <c r="K269" s="2377"/>
      <c r="L269" s="2377"/>
      <c r="M269" s="2377"/>
      <c r="N269" s="2377"/>
      <c r="O269" s="2377"/>
      <c r="P269" s="2377"/>
      <c r="Q269" s="559">
        <f>SUMIF(T270:T271,"i",Q270:Q271)</f>
        <v>0</v>
      </c>
      <c r="R269" s="1018"/>
      <c r="S269" s="1799" t="s">
        <v>866</v>
      </c>
      <c r="T269" s="718" t="s">
        <v>867</v>
      </c>
      <c r="U269" s="2375">
        <v>1</v>
      </c>
      <c r="V269" s="2375" t="s">
        <v>830</v>
      </c>
      <c r="W269" s="1161"/>
      <c r="X269" s="1161"/>
      <c r="Y269" s="1161"/>
      <c r="Z269" s="1161"/>
      <c r="AA269" s="1637"/>
      <c r="AB269" s="1161"/>
      <c r="AC269" s="2376"/>
      <c r="AD269" s="630"/>
      <c r="AE269" s="1161"/>
      <c r="AF269" s="1161"/>
      <c r="AG269" s="1637"/>
      <c r="AH269" s="1637"/>
      <c r="AI269" s="1637"/>
      <c r="AJ269" s="1637"/>
      <c r="AK269" s="1637"/>
      <c r="AL269" s="1637"/>
      <c r="AM269" s="1637"/>
      <c r="AN269" s="1637"/>
      <c r="AO269" s="1637"/>
      <c r="AP269" s="1637"/>
      <c r="AQ269" s="1637"/>
      <c r="AR269" s="1637"/>
      <c r="AS269" s="1637"/>
      <c r="AT269" s="1637"/>
      <c r="AU269" s="1637"/>
      <c r="AV269" s="1637"/>
      <c r="AW269" s="1637"/>
      <c r="AX269" s="1637"/>
      <c r="AY269" s="1637"/>
      <c r="AZ269" s="1637"/>
      <c r="BA269" s="1637"/>
      <c r="BB269" s="1637"/>
      <c r="BC269" s="1637"/>
      <c r="BD269" s="1637"/>
      <c r="BE269" s="1637"/>
      <c r="BF269" s="1637"/>
      <c r="BG269" s="1637"/>
      <c r="BH269" s="1637"/>
      <c r="BI269" s="1637"/>
      <c r="BJ269" s="1637"/>
      <c r="BK269" s="1637"/>
      <c r="BL269" s="1637"/>
      <c r="BM269" s="1637"/>
      <c r="BN269" s="1637"/>
      <c r="BO269" s="1637"/>
      <c r="BP269" s="1637"/>
      <c r="BQ269" s="1637"/>
      <c r="BR269" s="1637"/>
      <c r="BS269" s="1637"/>
      <c r="BT269" s="1637"/>
      <c r="BU269" s="1637"/>
      <c r="BV269" s="1161"/>
      <c r="BW269" s="1161"/>
      <c r="BX269" s="1161"/>
      <c r="BY269" s="1161"/>
      <c r="BZ269" s="1161"/>
      <c r="CA269" s="1161"/>
      <c r="CB269" s="1161"/>
      <c r="CC269" s="1161"/>
      <c r="CD269" s="1161"/>
      <c r="CE269" s="1161"/>
      <c r="CF269" s="1851"/>
    </row>
    <row customHeight="1" ht="11.25" hidden="1">
      <c r="A270" s="1794"/>
      <c r="B270" s="1637"/>
      <c r="C270" s="1637"/>
      <c r="D270" s="2580"/>
      <c r="E270" s="636"/>
      <c r="F270" s="636">
        <v>0</v>
      </c>
      <c r="G270" s="636"/>
      <c r="H270" s="636"/>
      <c r="I270" s="636"/>
      <c r="J270" s="636"/>
      <c r="K270" s="636"/>
      <c r="L270" s="636"/>
      <c r="M270" s="636"/>
      <c r="N270" s="636"/>
      <c r="O270" s="636"/>
      <c r="P270" s="636"/>
      <c r="Q270" s="636"/>
      <c r="R270" s="636"/>
      <c r="S270" s="637"/>
      <c r="T270" s="719"/>
      <c r="U270" s="2375"/>
      <c r="V270" s="2375"/>
      <c r="W270" s="1637"/>
      <c r="X270" s="1637"/>
      <c r="Y270" s="1637"/>
      <c r="Z270" s="1637"/>
      <c r="AA270" s="1637"/>
      <c r="AB270" s="1161"/>
      <c r="AC270" s="2376"/>
      <c r="AD270" s="630"/>
      <c r="AE270" s="1161"/>
      <c r="AF270" s="1161"/>
      <c r="AG270" s="1637"/>
      <c r="AH270" s="1637"/>
      <c r="AI270" s="1637"/>
      <c r="AJ270" s="1637"/>
      <c r="AK270" s="1637"/>
      <c r="AL270" s="1637"/>
      <c r="AM270" s="1637"/>
      <c r="AN270" s="1637"/>
      <c r="AO270" s="1637"/>
      <c r="AP270" s="1637"/>
      <c r="AQ270" s="1637"/>
      <c r="AR270" s="1637"/>
      <c r="AS270" s="1637"/>
      <c r="AT270" s="1637"/>
      <c r="AU270" s="1637"/>
      <c r="AV270" s="1637"/>
      <c r="AW270" s="1637"/>
      <c r="AX270" s="1637"/>
      <c r="AY270" s="1637"/>
      <c r="AZ270" s="1637"/>
      <c r="BA270" s="1637"/>
      <c r="BB270" s="1637"/>
      <c r="BC270" s="1637"/>
      <c r="BD270" s="1637"/>
      <c r="BE270" s="1637"/>
      <c r="BF270" s="1637"/>
      <c r="BG270" s="1637"/>
      <c r="BH270" s="1637"/>
      <c r="BI270" s="1637"/>
      <c r="BJ270" s="1637"/>
      <c r="BK270" s="1637"/>
      <c r="BL270" s="1637"/>
      <c r="BM270" s="1637"/>
      <c r="BN270" s="1637"/>
      <c r="BO270" s="1637"/>
      <c r="BP270" s="1637"/>
      <c r="BQ270" s="1637"/>
      <c r="BR270" s="1637"/>
      <c r="BS270" s="1637"/>
      <c r="BT270" s="1637"/>
      <c r="BU270" s="1637"/>
      <c r="BV270" s="1637"/>
      <c r="BW270" s="1637"/>
      <c r="BX270" s="1637"/>
      <c r="BY270" s="1637"/>
      <c r="BZ270" s="1637"/>
      <c r="CA270" s="1637"/>
      <c r="CB270" s="1637"/>
      <c r="CC270" s="1637"/>
      <c r="CD270" s="1637"/>
      <c r="CE270" s="1637"/>
      <c r="CF270" s="1851"/>
    </row>
    <row customHeight="1" ht="11.25" hidden="1">
      <c r="A271" s="1807"/>
      <c r="B271" s="1161"/>
      <c r="C271" s="413"/>
      <c r="D271" s="2580"/>
      <c r="E271" s="650" t="s">
        <v>22</v>
      </c>
      <c r="F271" s="1169" t="s">
        <v>22</v>
      </c>
      <c r="G271" s="1169" t="s">
        <v>870</v>
      </c>
      <c r="H271" s="652" t="s">
        <v>22</v>
      </c>
      <c r="I271" s="652"/>
      <c r="J271" s="652"/>
      <c r="K271" s="652"/>
      <c r="L271" s="652"/>
      <c r="M271" s="652"/>
      <c r="N271" s="652"/>
      <c r="O271" s="652"/>
      <c r="P271" s="652"/>
      <c r="Q271" s="652"/>
      <c r="R271" s="653"/>
      <c r="S271" s="654"/>
      <c r="T271" s="719"/>
      <c r="U271" s="2375"/>
      <c r="V271" s="2375"/>
      <c r="W271" s="1161"/>
      <c r="X271" s="1161"/>
      <c r="Y271" s="1161"/>
      <c r="Z271" s="1161"/>
      <c r="AA271" s="1637"/>
      <c r="AB271" s="1161"/>
      <c r="AC271" s="2376"/>
      <c r="AD271" s="630"/>
      <c r="AE271" s="1161"/>
      <c r="AF271" s="1161"/>
      <c r="AG271" s="1637"/>
      <c r="AH271" s="1637"/>
      <c r="AI271" s="1637"/>
      <c r="AJ271" s="1637"/>
      <c r="AK271" s="1637"/>
      <c r="AL271" s="1637"/>
      <c r="AM271" s="1637"/>
      <c r="AN271" s="1637"/>
      <c r="AO271" s="1637"/>
      <c r="AP271" s="1637"/>
      <c r="AQ271" s="1637"/>
      <c r="AR271" s="1637"/>
      <c r="AS271" s="1637"/>
      <c r="AT271" s="1637"/>
      <c r="AU271" s="1637"/>
      <c r="AV271" s="1637"/>
      <c r="AW271" s="1637"/>
      <c r="AX271" s="1637"/>
      <c r="AY271" s="1637"/>
      <c r="AZ271" s="1637"/>
      <c r="BA271" s="1637"/>
      <c r="BB271" s="1637"/>
      <c r="BC271" s="1637"/>
      <c r="BD271" s="1637"/>
      <c r="BE271" s="1637"/>
      <c r="BF271" s="1637"/>
      <c r="BG271" s="1637"/>
      <c r="BH271" s="1637"/>
      <c r="BI271" s="1637"/>
      <c r="BJ271" s="1637"/>
      <c r="BK271" s="1637"/>
      <c r="BL271" s="1637"/>
      <c r="BM271" s="1637"/>
      <c r="BN271" s="1637"/>
      <c r="BO271" s="1637"/>
      <c r="BP271" s="1637"/>
      <c r="BQ271" s="1637"/>
      <c r="BR271" s="1637"/>
      <c r="BS271" s="1637"/>
      <c r="BT271" s="1637"/>
      <c r="BU271" s="1637"/>
      <c r="BV271" s="1161"/>
      <c r="BW271" s="1161"/>
      <c r="BX271" s="1161"/>
      <c r="BY271" s="1161"/>
      <c r="BZ271" s="1161"/>
      <c r="CA271" s="1161"/>
      <c r="CB271" s="1161"/>
      <c r="CC271" s="1161"/>
      <c r="CD271" s="1161"/>
      <c r="CE271" s="1161"/>
      <c r="CF271" s="1851"/>
    </row>
    <row customHeight="1" ht="24.75" hidden="1">
      <c r="A272" s="1807"/>
      <c r="B272" s="1161"/>
      <c r="C272" s="413"/>
      <c r="D272" s="2580"/>
      <c r="E272" s="2377" t="s">
        <v>868</v>
      </c>
      <c r="F272" s="2377"/>
      <c r="G272" s="2377"/>
      <c r="H272" s="2377"/>
      <c r="I272" s="2377"/>
      <c r="J272" s="2377"/>
      <c r="K272" s="2377"/>
      <c r="L272" s="2377"/>
      <c r="M272" s="2377"/>
      <c r="N272" s="2377"/>
      <c r="O272" s="2377"/>
      <c r="P272" s="2377"/>
      <c r="Q272" s="559">
        <f>SUMIF(T273:T274,"i",Q273:Q274)</f>
        <v>0</v>
      </c>
      <c r="R272" s="1018"/>
      <c r="S272" s="1799" t="s">
        <v>869</v>
      </c>
      <c r="T272" s="718" t="s">
        <v>867</v>
      </c>
      <c r="U272" s="2375">
        <v>1</v>
      </c>
      <c r="V272" s="2375" t="s">
        <v>830</v>
      </c>
      <c r="W272" s="1161"/>
      <c r="X272" s="1161"/>
      <c r="Y272" s="1161"/>
      <c r="Z272" s="1161"/>
      <c r="AA272" s="1637"/>
      <c r="AB272" s="1161"/>
      <c r="AC272" s="1797"/>
      <c r="AD272" s="630"/>
      <c r="AE272" s="1161"/>
      <c r="AF272" s="1161"/>
      <c r="AG272" s="1637"/>
      <c r="AH272" s="1637"/>
      <c r="AI272" s="1637"/>
      <c r="AJ272" s="1637"/>
      <c r="AK272" s="1637"/>
      <c r="AL272" s="1637"/>
      <c r="AM272" s="1637"/>
      <c r="AN272" s="1637"/>
      <c r="AO272" s="1637"/>
      <c r="AP272" s="1637"/>
      <c r="AQ272" s="1637"/>
      <c r="AR272" s="1637"/>
      <c r="AS272" s="1637"/>
      <c r="AT272" s="1637"/>
      <c r="AU272" s="1637"/>
      <c r="AV272" s="1637"/>
      <c r="AW272" s="1637"/>
      <c r="AX272" s="1637"/>
      <c r="AY272" s="1637"/>
      <c r="AZ272" s="1637"/>
      <c r="BA272" s="1637"/>
      <c r="BB272" s="1637"/>
      <c r="BC272" s="1637"/>
      <c r="BD272" s="1637"/>
      <c r="BE272" s="1637"/>
      <c r="BF272" s="1637"/>
      <c r="BG272" s="1637"/>
      <c r="BH272" s="1637"/>
      <c r="BI272" s="1637"/>
      <c r="BJ272" s="1637"/>
      <c r="BK272" s="1637"/>
      <c r="BL272" s="1637"/>
      <c r="BM272" s="1637"/>
      <c r="BN272" s="1637"/>
      <c r="BO272" s="1637"/>
      <c r="BP272" s="1637"/>
      <c r="BQ272" s="1637"/>
      <c r="BR272" s="1637"/>
      <c r="BS272" s="1637"/>
      <c r="BT272" s="1637"/>
      <c r="BU272" s="1637"/>
      <c r="BV272" s="1161"/>
      <c r="BW272" s="1161"/>
      <c r="BX272" s="1161"/>
      <c r="BY272" s="1161"/>
      <c r="BZ272" s="1161"/>
      <c r="CA272" s="1161"/>
      <c r="CB272" s="1161"/>
      <c r="CC272" s="1161"/>
      <c r="CD272" s="1161"/>
      <c r="CE272" s="1161"/>
      <c r="CF272" s="1851"/>
    </row>
    <row customHeight="1" ht="11.25" hidden="1">
      <c r="A273" s="1794"/>
      <c r="B273" s="1637"/>
      <c r="C273" s="1637"/>
      <c r="D273" s="2580"/>
      <c r="E273" s="636"/>
      <c r="F273" s="636">
        <v>0</v>
      </c>
      <c r="G273" s="636"/>
      <c r="H273" s="636"/>
      <c r="I273" s="636"/>
      <c r="J273" s="636"/>
      <c r="K273" s="636"/>
      <c r="L273" s="636"/>
      <c r="M273" s="636"/>
      <c r="N273" s="636"/>
      <c r="O273" s="636"/>
      <c r="P273" s="636"/>
      <c r="Q273" s="636"/>
      <c r="R273" s="636"/>
      <c r="S273" s="637"/>
      <c r="T273" s="719"/>
      <c r="U273" s="2375"/>
      <c r="V273" s="2375"/>
      <c r="W273" s="1637"/>
      <c r="X273" s="1637"/>
      <c r="Y273" s="1637"/>
      <c r="Z273" s="1637"/>
      <c r="AA273" s="1637"/>
      <c r="AB273" s="1161"/>
      <c r="AC273" s="1797"/>
      <c r="AD273" s="630"/>
      <c r="AE273" s="1161"/>
      <c r="AF273" s="1161"/>
      <c r="AG273" s="1637"/>
      <c r="AH273" s="1637"/>
      <c r="AI273" s="1637"/>
      <c r="AJ273" s="1637"/>
      <c r="AK273" s="1637"/>
      <c r="AL273" s="1637"/>
      <c r="AM273" s="1637"/>
      <c r="AN273" s="1637"/>
      <c r="AO273" s="1637"/>
      <c r="AP273" s="1637"/>
      <c r="AQ273" s="1637"/>
      <c r="AR273" s="1637"/>
      <c r="AS273" s="1637"/>
      <c r="AT273" s="1637"/>
      <c r="AU273" s="1637"/>
      <c r="AV273" s="1637"/>
      <c r="AW273" s="1637"/>
      <c r="AX273" s="1637"/>
      <c r="AY273" s="1637"/>
      <c r="AZ273" s="1637"/>
      <c r="BA273" s="1637"/>
      <c r="BB273" s="1637"/>
      <c r="BC273" s="1637"/>
      <c r="BD273" s="1637"/>
      <c r="BE273" s="1637"/>
      <c r="BF273" s="1637"/>
      <c r="BG273" s="1637"/>
      <c r="BH273" s="1637"/>
      <c r="BI273" s="1637"/>
      <c r="BJ273" s="1637"/>
      <c r="BK273" s="1637"/>
      <c r="BL273" s="1637"/>
      <c r="BM273" s="1637"/>
      <c r="BN273" s="1637"/>
      <c r="BO273" s="1637"/>
      <c r="BP273" s="1637"/>
      <c r="BQ273" s="1637"/>
      <c r="BR273" s="1637"/>
      <c r="BS273" s="1637"/>
      <c r="BT273" s="1637"/>
      <c r="BU273" s="1637"/>
      <c r="BV273" s="1637"/>
      <c r="BW273" s="1637"/>
      <c r="BX273" s="1637"/>
      <c r="BY273" s="1637"/>
      <c r="BZ273" s="1637"/>
      <c r="CA273" s="1637"/>
      <c r="CB273" s="1637"/>
      <c r="CC273" s="1637"/>
      <c r="CD273" s="1637"/>
      <c r="CE273" s="1637"/>
      <c r="CF273" s="1851"/>
    </row>
    <row customHeight="1" ht="11.25" hidden="1">
      <c r="A274" s="1807"/>
      <c r="B274" s="1161"/>
      <c r="C274" s="413"/>
      <c r="D274" s="2581"/>
      <c r="E274" s="650" t="s">
        <v>22</v>
      </c>
      <c r="F274" s="1169" t="s">
        <v>22</v>
      </c>
      <c r="G274" s="1169" t="s">
        <v>870</v>
      </c>
      <c r="H274" s="652" t="s">
        <v>22</v>
      </c>
      <c r="I274" s="652"/>
      <c r="J274" s="652"/>
      <c r="K274" s="652"/>
      <c r="L274" s="652"/>
      <c r="M274" s="652"/>
      <c r="N274" s="652"/>
      <c r="O274" s="652"/>
      <c r="P274" s="652"/>
      <c r="Q274" s="652"/>
      <c r="R274" s="653"/>
      <c r="S274" s="654"/>
      <c r="T274" s="719"/>
      <c r="U274" s="2375"/>
      <c r="V274" s="2375"/>
      <c r="W274" s="1161"/>
      <c r="X274" s="1161"/>
      <c r="Y274" s="1161"/>
      <c r="Z274" s="1161"/>
      <c r="AA274" s="1637"/>
      <c r="AB274" s="1161"/>
      <c r="AC274" s="1797"/>
      <c r="AD274" s="630"/>
      <c r="AE274" s="1161"/>
      <c r="AF274" s="1161"/>
      <c r="AG274" s="1637"/>
      <c r="AH274" s="1637"/>
      <c r="AI274" s="1637"/>
      <c r="AJ274" s="1637"/>
      <c r="AK274" s="1637"/>
      <c r="AL274" s="1637"/>
      <c r="AM274" s="1637"/>
      <c r="AN274" s="1637"/>
      <c r="AO274" s="1637"/>
      <c r="AP274" s="1637"/>
      <c r="AQ274" s="1637"/>
      <c r="AR274" s="1637"/>
      <c r="AS274" s="1637"/>
      <c r="AT274" s="1637"/>
      <c r="AU274" s="1637"/>
      <c r="AV274" s="1637"/>
      <c r="AW274" s="1637"/>
      <c r="AX274" s="1637"/>
      <c r="AY274" s="1637"/>
      <c r="AZ274" s="1637"/>
      <c r="BA274" s="1637"/>
      <c r="BB274" s="1637"/>
      <c r="BC274" s="1637"/>
      <c r="BD274" s="1637"/>
      <c r="BE274" s="1637"/>
      <c r="BF274" s="1637"/>
      <c r="BG274" s="1637"/>
      <c r="BH274" s="1637"/>
      <c r="BI274" s="1637"/>
      <c r="BJ274" s="1637"/>
      <c r="BK274" s="1637"/>
      <c r="BL274" s="1637"/>
      <c r="BM274" s="1637"/>
      <c r="BN274" s="1637"/>
      <c r="BO274" s="1637"/>
      <c r="BP274" s="1637"/>
      <c r="BQ274" s="1637"/>
      <c r="BR274" s="1637"/>
      <c r="BS274" s="1637"/>
      <c r="BT274" s="1637"/>
      <c r="BU274" s="1637"/>
      <c r="BV274" s="1161"/>
      <c r="BW274" s="1161"/>
      <c r="BX274" s="1161"/>
      <c r="BY274" s="1161"/>
      <c r="BZ274" s="1161"/>
      <c r="CA274" s="1161"/>
      <c r="CB274" s="1161"/>
      <c r="CC274" s="1161"/>
      <c r="CD274" s="1161"/>
      <c r="CE274" s="1161"/>
      <c r="CF274" s="1851"/>
    </row>
    <row customHeight="1" ht="15" hidden="1">
      <c r="A275" s="624" t="s">
        <v>365</v>
      </c>
      <c r="B275" s="625"/>
      <c r="C275" s="625" t="s">
        <v>22</v>
      </c>
      <c r="D275" s="2579" t="s">
        <v>897</v>
      </c>
      <c r="E275" s="2378" t="s">
        <v>324</v>
      </c>
      <c r="F275" s="2379"/>
      <c r="G275" s="2380"/>
      <c r="H275" s="2384" t="str">
        <f>IF(A275="","",INDEX(DIFFERENTIATION_UNMERGE_VD,MATCH(A275,DIFFERENTIATION_ID_DIFF,0)))</f>
        <v>Водоотведение; Транспортировка; Подключение (технологическое присоединение) к централизованной системе водоотведения</v>
      </c>
      <c r="I275" s="2384"/>
      <c r="J275" s="2384"/>
      <c r="K275" s="2384"/>
      <c r="L275" s="2384"/>
      <c r="M275" s="2384"/>
      <c r="N275" s="2384"/>
      <c r="O275" s="2384"/>
      <c r="P275" s="2384"/>
      <c r="Q275" s="2384"/>
      <c r="R275" s="2384"/>
      <c r="S275" s="720"/>
      <c r="T275" s="717"/>
      <c r="U275" s="626"/>
      <c r="V275" s="626"/>
      <c r="W275" s="627"/>
      <c r="X275" s="627"/>
      <c r="Y275" s="627"/>
      <c r="Z275" s="627"/>
      <c r="AA275" s="628"/>
      <c r="AB275" s="629"/>
      <c r="AC275" s="2376"/>
      <c r="AD275" s="630"/>
      <c r="AE275" s="631" t="s">
        <v>22</v>
      </c>
      <c r="AF275" s="631"/>
      <c r="AG275" s="632" t="s">
        <v>864</v>
      </c>
      <c r="AH275" s="633">
        <v>3</v>
      </c>
      <c r="AI275" s="626"/>
      <c r="AJ275" s="626"/>
      <c r="AK275" s="626"/>
      <c r="AL275" s="626"/>
      <c r="AM275" s="626"/>
      <c r="AN275" s="626"/>
      <c r="AO275" s="626"/>
      <c r="AP275" s="626"/>
      <c r="AQ275" s="626"/>
      <c r="AR275" s="626"/>
      <c r="AS275" s="626"/>
      <c r="AT275" s="626"/>
      <c r="AU275" s="626"/>
      <c r="AV275" s="626"/>
      <c r="AW275" s="626"/>
      <c r="AX275" s="626"/>
      <c r="AY275" s="626"/>
      <c r="AZ275" s="626"/>
      <c r="BA275" s="626"/>
      <c r="BB275" s="626"/>
      <c r="BC275" s="626"/>
      <c r="BD275" s="626"/>
      <c r="BE275" s="626"/>
      <c r="BF275" s="626"/>
      <c r="BG275" s="626"/>
      <c r="BH275" s="626"/>
      <c r="BI275" s="626"/>
      <c r="BJ275" s="626"/>
      <c r="BK275" s="626"/>
      <c r="BL275" s="626"/>
      <c r="BM275" s="626"/>
      <c r="BN275" s="626"/>
      <c r="BO275" s="626"/>
      <c r="BP275" s="626"/>
      <c r="BQ275" s="626"/>
      <c r="BR275" s="626"/>
      <c r="BS275" s="626"/>
      <c r="BT275" s="626"/>
      <c r="BU275" s="626"/>
      <c r="BV275" s="627"/>
      <c r="BW275" s="627"/>
      <c r="BX275" s="627"/>
      <c r="BY275" s="627"/>
      <c r="BZ275" s="627"/>
      <c r="CA275" s="627"/>
      <c r="CB275" s="627"/>
      <c r="CC275" s="627"/>
      <c r="CD275" s="627"/>
      <c r="CE275" s="627"/>
      <c r="CF275" s="1851"/>
    </row>
    <row customHeight="1" ht="15" hidden="1">
      <c r="A276" s="624"/>
      <c r="B276" s="625"/>
      <c r="C276" s="625"/>
      <c r="D276" s="2580"/>
      <c r="E276" s="2378" t="s">
        <v>819</v>
      </c>
      <c r="F276" s="2379"/>
      <c r="G276" s="2380"/>
      <c r="H276" s="2384" t="str">
        <f>IF(A275="","",INDEX(DIFFERENTIATION_UNMERGE_AREA,MATCH(A275,DIFFERENTIATION_ID_DIFF,0)))</f>
        <v>город Короча</v>
      </c>
      <c r="I276" s="2384"/>
      <c r="J276" s="2384"/>
      <c r="K276" s="2384"/>
      <c r="L276" s="2384"/>
      <c r="M276" s="2384"/>
      <c r="N276" s="2384"/>
      <c r="O276" s="2384"/>
      <c r="P276" s="2384"/>
      <c r="Q276" s="2384"/>
      <c r="R276" s="2384"/>
      <c r="S276" s="720"/>
      <c r="T276" s="717"/>
      <c r="U276" s="626"/>
      <c r="V276" s="626"/>
      <c r="W276" s="627"/>
      <c r="X276" s="627"/>
      <c r="Y276" s="627"/>
      <c r="Z276" s="627"/>
      <c r="AA276" s="628"/>
      <c r="AB276" s="629"/>
      <c r="AC276" s="2376"/>
      <c r="AD276" s="630"/>
      <c r="AE276" s="631"/>
      <c r="AF276" s="631"/>
      <c r="AG276" s="632"/>
      <c r="AH276" s="633"/>
      <c r="AI276" s="626"/>
      <c r="AJ276" s="626"/>
      <c r="AK276" s="626"/>
      <c r="AL276" s="626"/>
      <c r="AM276" s="626"/>
      <c r="AN276" s="626"/>
      <c r="AO276" s="626"/>
      <c r="AP276" s="626"/>
      <c r="AQ276" s="626"/>
      <c r="AR276" s="626"/>
      <c r="AS276" s="626"/>
      <c r="AT276" s="626"/>
      <c r="AU276" s="626"/>
      <c r="AV276" s="626"/>
      <c r="AW276" s="626"/>
      <c r="AX276" s="626"/>
      <c r="AY276" s="626"/>
      <c r="AZ276" s="626"/>
      <c r="BA276" s="626"/>
      <c r="BB276" s="626"/>
      <c r="BC276" s="626"/>
      <c r="BD276" s="626"/>
      <c r="BE276" s="626"/>
      <c r="BF276" s="626"/>
      <c r="BG276" s="626"/>
      <c r="BH276" s="626"/>
      <c r="BI276" s="626"/>
      <c r="BJ276" s="626"/>
      <c r="BK276" s="626"/>
      <c r="BL276" s="626"/>
      <c r="BM276" s="626"/>
      <c r="BN276" s="626"/>
      <c r="BO276" s="626"/>
      <c r="BP276" s="626"/>
      <c r="BQ276" s="626"/>
      <c r="BR276" s="626"/>
      <c r="BS276" s="626"/>
      <c r="BT276" s="626"/>
      <c r="BU276" s="626"/>
      <c r="BV276" s="627"/>
      <c r="BW276" s="627"/>
      <c r="BX276" s="627"/>
      <c r="BY276" s="627"/>
      <c r="BZ276" s="627"/>
      <c r="CA276" s="627"/>
      <c r="CB276" s="627"/>
      <c r="CC276" s="627"/>
      <c r="CD276" s="627"/>
      <c r="CE276" s="627"/>
      <c r="CF276" s="1851"/>
    </row>
    <row customHeight="1" ht="15" hidden="1">
      <c r="A277" s="624"/>
      <c r="B277" s="625"/>
      <c r="C277" s="625"/>
      <c r="D277" s="2580"/>
      <c r="E277" s="2378" t="s">
        <v>820</v>
      </c>
      <c r="F277" s="2379"/>
      <c r="G277" s="2380"/>
      <c r="H277" s="2384" t="str">
        <f>IF(A275="","",INDEX(DIFFERENTIATION_UNMERGE_SYSTEM,MATCH(A275,DIFFERENTIATION_ID_DIFF,0)))</f>
        <v>без дифференциации</v>
      </c>
      <c r="I277" s="2384"/>
      <c r="J277" s="2384"/>
      <c r="K277" s="2384"/>
      <c r="L277" s="2384"/>
      <c r="M277" s="2384"/>
      <c r="N277" s="2384"/>
      <c r="O277" s="2384"/>
      <c r="P277" s="2384"/>
      <c r="Q277" s="2384"/>
      <c r="R277" s="2384"/>
      <c r="S277" s="720"/>
      <c r="T277" s="717"/>
      <c r="U277" s="626"/>
      <c r="V277" s="626"/>
      <c r="W277" s="627"/>
      <c r="X277" s="627"/>
      <c r="Y277" s="627"/>
      <c r="Z277" s="627"/>
      <c r="AA277" s="628"/>
      <c r="AB277" s="629"/>
      <c r="AC277" s="2376"/>
      <c r="AD277" s="630"/>
      <c r="AE277" s="631"/>
      <c r="AF277" s="631"/>
      <c r="AG277" s="632"/>
      <c r="AH277" s="633"/>
      <c r="AI277" s="626"/>
      <c r="AJ277" s="626"/>
      <c r="AK277" s="626"/>
      <c r="AL277" s="626"/>
      <c r="AM277" s="626"/>
      <c r="AN277" s="626"/>
      <c r="AO277" s="626"/>
      <c r="AP277" s="626"/>
      <c r="AQ277" s="626"/>
      <c r="AR277" s="626"/>
      <c r="AS277" s="626"/>
      <c r="AT277" s="626"/>
      <c r="AU277" s="626"/>
      <c r="AV277" s="626"/>
      <c r="AW277" s="626"/>
      <c r="AX277" s="626"/>
      <c r="AY277" s="626"/>
      <c r="AZ277" s="626"/>
      <c r="BA277" s="626"/>
      <c r="BB277" s="626"/>
      <c r="BC277" s="626"/>
      <c r="BD277" s="626"/>
      <c r="BE277" s="626"/>
      <c r="BF277" s="626"/>
      <c r="BG277" s="626"/>
      <c r="BH277" s="626"/>
      <c r="BI277" s="626"/>
      <c r="BJ277" s="626"/>
      <c r="BK277" s="626"/>
      <c r="BL277" s="626"/>
      <c r="BM277" s="626"/>
      <c r="BN277" s="626"/>
      <c r="BO277" s="626"/>
      <c r="BP277" s="626"/>
      <c r="BQ277" s="626"/>
      <c r="BR277" s="626"/>
      <c r="BS277" s="626"/>
      <c r="BT277" s="626"/>
      <c r="BU277" s="626"/>
      <c r="BV277" s="627"/>
      <c r="BW277" s="627"/>
      <c r="BX277" s="627"/>
      <c r="BY277" s="627"/>
      <c r="BZ277" s="627"/>
      <c r="CA277" s="627"/>
      <c r="CB277" s="627"/>
      <c r="CC277" s="627"/>
      <c r="CD277" s="627"/>
      <c r="CE277" s="627"/>
      <c r="CF277" s="1851"/>
    </row>
    <row customHeight="1" ht="24.75" hidden="1">
      <c r="A278" s="1807"/>
      <c r="B278" s="1161"/>
      <c r="C278" s="413"/>
      <c r="D278" s="2580"/>
      <c r="E278" s="2377" t="s">
        <v>865</v>
      </c>
      <c r="F278" s="2377"/>
      <c r="G278" s="2377"/>
      <c r="H278" s="2377"/>
      <c r="I278" s="2377"/>
      <c r="J278" s="2377"/>
      <c r="K278" s="2377"/>
      <c r="L278" s="2377"/>
      <c r="M278" s="2377"/>
      <c r="N278" s="2377"/>
      <c r="O278" s="2377"/>
      <c r="P278" s="2377"/>
      <c r="Q278" s="559">
        <f>SUMIF(T279:T280,"i",Q279:Q280)</f>
        <v>0</v>
      </c>
      <c r="R278" s="1018"/>
      <c r="S278" s="1799" t="s">
        <v>866</v>
      </c>
      <c r="T278" s="718" t="s">
        <v>867</v>
      </c>
      <c r="U278" s="2375">
        <v>1</v>
      </c>
      <c r="V278" s="2375" t="s">
        <v>830</v>
      </c>
      <c r="W278" s="1161"/>
      <c r="X278" s="1161"/>
      <c r="Y278" s="1161"/>
      <c r="Z278" s="1161"/>
      <c r="AA278" s="1637"/>
      <c r="AB278" s="1161"/>
      <c r="AC278" s="2376"/>
      <c r="AD278" s="630"/>
      <c r="AE278" s="1161"/>
      <c r="AF278" s="1161"/>
      <c r="AG278" s="1637"/>
      <c r="AH278" s="1637"/>
      <c r="AI278" s="1637"/>
      <c r="AJ278" s="1637"/>
      <c r="AK278" s="1637"/>
      <c r="AL278" s="1637"/>
      <c r="AM278" s="1637"/>
      <c r="AN278" s="1637"/>
      <c r="AO278" s="1637"/>
      <c r="AP278" s="1637"/>
      <c r="AQ278" s="1637"/>
      <c r="AR278" s="1637"/>
      <c r="AS278" s="1637"/>
      <c r="AT278" s="1637"/>
      <c r="AU278" s="1637"/>
      <c r="AV278" s="1637"/>
      <c r="AW278" s="1637"/>
      <c r="AX278" s="1637"/>
      <c r="AY278" s="1637"/>
      <c r="AZ278" s="1637"/>
      <c r="BA278" s="1637"/>
      <c r="BB278" s="1637"/>
      <c r="BC278" s="1637"/>
      <c r="BD278" s="1637"/>
      <c r="BE278" s="1637"/>
      <c r="BF278" s="1637"/>
      <c r="BG278" s="1637"/>
      <c r="BH278" s="1637"/>
      <c r="BI278" s="1637"/>
      <c r="BJ278" s="1637"/>
      <c r="BK278" s="1637"/>
      <c r="BL278" s="1637"/>
      <c r="BM278" s="1637"/>
      <c r="BN278" s="1637"/>
      <c r="BO278" s="1637"/>
      <c r="BP278" s="1637"/>
      <c r="BQ278" s="1637"/>
      <c r="BR278" s="1637"/>
      <c r="BS278" s="1637"/>
      <c r="BT278" s="1637"/>
      <c r="BU278" s="1637"/>
      <c r="BV278" s="1161"/>
      <c r="BW278" s="1161"/>
      <c r="BX278" s="1161"/>
      <c r="BY278" s="1161"/>
      <c r="BZ278" s="1161"/>
      <c r="CA278" s="1161"/>
      <c r="CB278" s="1161"/>
      <c r="CC278" s="1161"/>
      <c r="CD278" s="1161"/>
      <c r="CE278" s="1161"/>
      <c r="CF278" s="1851"/>
    </row>
    <row customHeight="1" ht="11.25" hidden="1">
      <c r="A279" s="1794"/>
      <c r="B279" s="1637"/>
      <c r="C279" s="1637"/>
      <c r="D279" s="2580"/>
      <c r="E279" s="636"/>
      <c r="F279" s="636">
        <v>0</v>
      </c>
      <c r="G279" s="636"/>
      <c r="H279" s="636"/>
      <c r="I279" s="636"/>
      <c r="J279" s="636"/>
      <c r="K279" s="636"/>
      <c r="L279" s="636"/>
      <c r="M279" s="636"/>
      <c r="N279" s="636"/>
      <c r="O279" s="636"/>
      <c r="P279" s="636"/>
      <c r="Q279" s="636"/>
      <c r="R279" s="636"/>
      <c r="S279" s="637"/>
      <c r="T279" s="719"/>
      <c r="U279" s="2375"/>
      <c r="V279" s="2375"/>
      <c r="W279" s="1637"/>
      <c r="X279" s="1637"/>
      <c r="Y279" s="1637"/>
      <c r="Z279" s="1637"/>
      <c r="AA279" s="1637"/>
      <c r="AB279" s="1161"/>
      <c r="AC279" s="2376"/>
      <c r="AD279" s="630"/>
      <c r="AE279" s="1161"/>
      <c r="AF279" s="1161"/>
      <c r="AG279" s="1637"/>
      <c r="AH279" s="1637"/>
      <c r="AI279" s="1637"/>
      <c r="AJ279" s="1637"/>
      <c r="AK279" s="1637"/>
      <c r="AL279" s="1637"/>
      <c r="AM279" s="1637"/>
      <c r="AN279" s="1637"/>
      <c r="AO279" s="1637"/>
      <c r="AP279" s="1637"/>
      <c r="AQ279" s="1637"/>
      <c r="AR279" s="1637"/>
      <c r="AS279" s="1637"/>
      <c r="AT279" s="1637"/>
      <c r="AU279" s="1637"/>
      <c r="AV279" s="1637"/>
      <c r="AW279" s="1637"/>
      <c r="AX279" s="1637"/>
      <c r="AY279" s="1637"/>
      <c r="AZ279" s="1637"/>
      <c r="BA279" s="1637"/>
      <c r="BB279" s="1637"/>
      <c r="BC279" s="1637"/>
      <c r="BD279" s="1637"/>
      <c r="BE279" s="1637"/>
      <c r="BF279" s="1637"/>
      <c r="BG279" s="1637"/>
      <c r="BH279" s="1637"/>
      <c r="BI279" s="1637"/>
      <c r="BJ279" s="1637"/>
      <c r="BK279" s="1637"/>
      <c r="BL279" s="1637"/>
      <c r="BM279" s="1637"/>
      <c r="BN279" s="1637"/>
      <c r="BO279" s="1637"/>
      <c r="BP279" s="1637"/>
      <c r="BQ279" s="1637"/>
      <c r="BR279" s="1637"/>
      <c r="BS279" s="1637"/>
      <c r="BT279" s="1637"/>
      <c r="BU279" s="1637"/>
      <c r="BV279" s="1637"/>
      <c r="BW279" s="1637"/>
      <c r="BX279" s="1637"/>
      <c r="BY279" s="1637"/>
      <c r="BZ279" s="1637"/>
      <c r="CA279" s="1637"/>
      <c r="CB279" s="1637"/>
      <c r="CC279" s="1637"/>
      <c r="CD279" s="1637"/>
      <c r="CE279" s="1637"/>
      <c r="CF279" s="1851"/>
    </row>
    <row customHeight="1" ht="11.25" hidden="1">
      <c r="A280" s="1807"/>
      <c r="B280" s="1161"/>
      <c r="C280" s="413"/>
      <c r="D280" s="2580"/>
      <c r="E280" s="650" t="s">
        <v>22</v>
      </c>
      <c r="F280" s="1169" t="s">
        <v>22</v>
      </c>
      <c r="G280" s="1169" t="s">
        <v>870</v>
      </c>
      <c r="H280" s="652" t="s">
        <v>22</v>
      </c>
      <c r="I280" s="652"/>
      <c r="J280" s="652"/>
      <c r="K280" s="652"/>
      <c r="L280" s="652"/>
      <c r="M280" s="652"/>
      <c r="N280" s="652"/>
      <c r="O280" s="652"/>
      <c r="P280" s="652"/>
      <c r="Q280" s="652"/>
      <c r="R280" s="653"/>
      <c r="S280" s="654"/>
      <c r="T280" s="719"/>
      <c r="U280" s="2375"/>
      <c r="V280" s="2375"/>
      <c r="W280" s="1161"/>
      <c r="X280" s="1161"/>
      <c r="Y280" s="1161"/>
      <c r="Z280" s="1161"/>
      <c r="AA280" s="1637"/>
      <c r="AB280" s="1161"/>
      <c r="AC280" s="2376"/>
      <c r="AD280" s="630"/>
      <c r="AE280" s="1161"/>
      <c r="AF280" s="1161"/>
      <c r="AG280" s="1637"/>
      <c r="AH280" s="1637"/>
      <c r="AI280" s="1637"/>
      <c r="AJ280" s="1637"/>
      <c r="AK280" s="1637"/>
      <c r="AL280" s="1637"/>
      <c r="AM280" s="1637"/>
      <c r="AN280" s="1637"/>
      <c r="AO280" s="1637"/>
      <c r="AP280" s="1637"/>
      <c r="AQ280" s="1637"/>
      <c r="AR280" s="1637"/>
      <c r="AS280" s="1637"/>
      <c r="AT280" s="1637"/>
      <c r="AU280" s="1637"/>
      <c r="AV280" s="1637"/>
      <c r="AW280" s="1637"/>
      <c r="AX280" s="1637"/>
      <c r="AY280" s="1637"/>
      <c r="AZ280" s="1637"/>
      <c r="BA280" s="1637"/>
      <c r="BB280" s="1637"/>
      <c r="BC280" s="1637"/>
      <c r="BD280" s="1637"/>
      <c r="BE280" s="1637"/>
      <c r="BF280" s="1637"/>
      <c r="BG280" s="1637"/>
      <c r="BH280" s="1637"/>
      <c r="BI280" s="1637"/>
      <c r="BJ280" s="1637"/>
      <c r="BK280" s="1637"/>
      <c r="BL280" s="1637"/>
      <c r="BM280" s="1637"/>
      <c r="BN280" s="1637"/>
      <c r="BO280" s="1637"/>
      <c r="BP280" s="1637"/>
      <c r="BQ280" s="1637"/>
      <c r="BR280" s="1637"/>
      <c r="BS280" s="1637"/>
      <c r="BT280" s="1637"/>
      <c r="BU280" s="1637"/>
      <c r="BV280" s="1161"/>
      <c r="BW280" s="1161"/>
      <c r="BX280" s="1161"/>
      <c r="BY280" s="1161"/>
      <c r="BZ280" s="1161"/>
      <c r="CA280" s="1161"/>
      <c r="CB280" s="1161"/>
      <c r="CC280" s="1161"/>
      <c r="CD280" s="1161"/>
      <c r="CE280" s="1161"/>
      <c r="CF280" s="1851"/>
    </row>
    <row customHeight="1" ht="24.75" hidden="1">
      <c r="A281" s="1807"/>
      <c r="B281" s="1161"/>
      <c r="C281" s="413"/>
      <c r="D281" s="2580"/>
      <c r="E281" s="2377" t="s">
        <v>868</v>
      </c>
      <c r="F281" s="2377"/>
      <c r="G281" s="2377"/>
      <c r="H281" s="2377"/>
      <c r="I281" s="2377"/>
      <c r="J281" s="2377"/>
      <c r="K281" s="2377"/>
      <c r="L281" s="2377"/>
      <c r="M281" s="2377"/>
      <c r="N281" s="2377"/>
      <c r="O281" s="2377"/>
      <c r="P281" s="2377"/>
      <c r="Q281" s="559">
        <f>SUMIF(T282:T283,"i",Q282:Q283)</f>
        <v>0</v>
      </c>
      <c r="R281" s="1018"/>
      <c r="S281" s="1799" t="s">
        <v>869</v>
      </c>
      <c r="T281" s="718" t="s">
        <v>867</v>
      </c>
      <c r="U281" s="2375">
        <v>1</v>
      </c>
      <c r="V281" s="2375" t="s">
        <v>830</v>
      </c>
      <c r="W281" s="1161"/>
      <c r="X281" s="1161"/>
      <c r="Y281" s="1161"/>
      <c r="Z281" s="1161"/>
      <c r="AA281" s="1637"/>
      <c r="AB281" s="1161"/>
      <c r="AC281" s="1797"/>
      <c r="AD281" s="630"/>
      <c r="AE281" s="1161"/>
      <c r="AF281" s="1161"/>
      <c r="AG281" s="1637"/>
      <c r="AH281" s="1637"/>
      <c r="AI281" s="1637"/>
      <c r="AJ281" s="1637"/>
      <c r="AK281" s="1637"/>
      <c r="AL281" s="1637"/>
      <c r="AM281" s="1637"/>
      <c r="AN281" s="1637"/>
      <c r="AO281" s="1637"/>
      <c r="AP281" s="1637"/>
      <c r="AQ281" s="1637"/>
      <c r="AR281" s="1637"/>
      <c r="AS281" s="1637"/>
      <c r="AT281" s="1637"/>
      <c r="AU281" s="1637"/>
      <c r="AV281" s="1637"/>
      <c r="AW281" s="1637"/>
      <c r="AX281" s="1637"/>
      <c r="AY281" s="1637"/>
      <c r="AZ281" s="1637"/>
      <c r="BA281" s="1637"/>
      <c r="BB281" s="1637"/>
      <c r="BC281" s="1637"/>
      <c r="BD281" s="1637"/>
      <c r="BE281" s="1637"/>
      <c r="BF281" s="1637"/>
      <c r="BG281" s="1637"/>
      <c r="BH281" s="1637"/>
      <c r="BI281" s="1637"/>
      <c r="BJ281" s="1637"/>
      <c r="BK281" s="1637"/>
      <c r="BL281" s="1637"/>
      <c r="BM281" s="1637"/>
      <c r="BN281" s="1637"/>
      <c r="BO281" s="1637"/>
      <c r="BP281" s="1637"/>
      <c r="BQ281" s="1637"/>
      <c r="BR281" s="1637"/>
      <c r="BS281" s="1637"/>
      <c r="BT281" s="1637"/>
      <c r="BU281" s="1637"/>
      <c r="BV281" s="1161"/>
      <c r="BW281" s="1161"/>
      <c r="BX281" s="1161"/>
      <c r="BY281" s="1161"/>
      <c r="BZ281" s="1161"/>
      <c r="CA281" s="1161"/>
      <c r="CB281" s="1161"/>
      <c r="CC281" s="1161"/>
      <c r="CD281" s="1161"/>
      <c r="CE281" s="1161"/>
      <c r="CF281" s="1851"/>
    </row>
    <row customHeight="1" ht="11.25" hidden="1">
      <c r="A282" s="1794"/>
      <c r="B282" s="1637"/>
      <c r="C282" s="1637"/>
      <c r="D282" s="2580"/>
      <c r="E282" s="636"/>
      <c r="F282" s="636">
        <v>0</v>
      </c>
      <c r="G282" s="636"/>
      <c r="H282" s="636"/>
      <c r="I282" s="636"/>
      <c r="J282" s="636"/>
      <c r="K282" s="636"/>
      <c r="L282" s="636"/>
      <c r="M282" s="636"/>
      <c r="N282" s="636"/>
      <c r="O282" s="636"/>
      <c r="P282" s="636"/>
      <c r="Q282" s="636"/>
      <c r="R282" s="636"/>
      <c r="S282" s="637"/>
      <c r="T282" s="719"/>
      <c r="U282" s="2375"/>
      <c r="V282" s="2375"/>
      <c r="W282" s="1637"/>
      <c r="X282" s="1637"/>
      <c r="Y282" s="1637"/>
      <c r="Z282" s="1637"/>
      <c r="AA282" s="1637"/>
      <c r="AB282" s="1161"/>
      <c r="AC282" s="1797"/>
      <c r="AD282" s="630"/>
      <c r="AE282" s="1161"/>
      <c r="AF282" s="1161"/>
      <c r="AG282" s="1637"/>
      <c r="AH282" s="1637"/>
      <c r="AI282" s="1637"/>
      <c r="AJ282" s="1637"/>
      <c r="AK282" s="1637"/>
      <c r="AL282" s="1637"/>
      <c r="AM282" s="1637"/>
      <c r="AN282" s="1637"/>
      <c r="AO282" s="1637"/>
      <c r="AP282" s="1637"/>
      <c r="AQ282" s="1637"/>
      <c r="AR282" s="1637"/>
      <c r="AS282" s="1637"/>
      <c r="AT282" s="1637"/>
      <c r="AU282" s="1637"/>
      <c r="AV282" s="1637"/>
      <c r="AW282" s="1637"/>
      <c r="AX282" s="1637"/>
      <c r="AY282" s="1637"/>
      <c r="AZ282" s="1637"/>
      <c r="BA282" s="1637"/>
      <c r="BB282" s="1637"/>
      <c r="BC282" s="1637"/>
      <c r="BD282" s="1637"/>
      <c r="BE282" s="1637"/>
      <c r="BF282" s="1637"/>
      <c r="BG282" s="1637"/>
      <c r="BH282" s="1637"/>
      <c r="BI282" s="1637"/>
      <c r="BJ282" s="1637"/>
      <c r="BK282" s="1637"/>
      <c r="BL282" s="1637"/>
      <c r="BM282" s="1637"/>
      <c r="BN282" s="1637"/>
      <c r="BO282" s="1637"/>
      <c r="BP282" s="1637"/>
      <c r="BQ282" s="1637"/>
      <c r="BR282" s="1637"/>
      <c r="BS282" s="1637"/>
      <c r="BT282" s="1637"/>
      <c r="BU282" s="1637"/>
      <c r="BV282" s="1637"/>
      <c r="BW282" s="1637"/>
      <c r="BX282" s="1637"/>
      <c r="BY282" s="1637"/>
      <c r="BZ282" s="1637"/>
      <c r="CA282" s="1637"/>
      <c r="CB282" s="1637"/>
      <c r="CC282" s="1637"/>
      <c r="CD282" s="1637"/>
      <c r="CE282" s="1637"/>
      <c r="CF282" s="1851"/>
    </row>
    <row customHeight="1" ht="11.25" hidden="1">
      <c r="A283" s="1807"/>
      <c r="B283" s="1161"/>
      <c r="C283" s="413"/>
      <c r="D283" s="2581"/>
      <c r="E283" s="650" t="s">
        <v>22</v>
      </c>
      <c r="F283" s="1169" t="s">
        <v>22</v>
      </c>
      <c r="G283" s="1169" t="s">
        <v>870</v>
      </c>
      <c r="H283" s="652" t="s">
        <v>22</v>
      </c>
      <c r="I283" s="652"/>
      <c r="J283" s="652"/>
      <c r="K283" s="652"/>
      <c r="L283" s="652"/>
      <c r="M283" s="652"/>
      <c r="N283" s="652"/>
      <c r="O283" s="652"/>
      <c r="P283" s="652"/>
      <c r="Q283" s="652"/>
      <c r="R283" s="653"/>
      <c r="S283" s="654"/>
      <c r="T283" s="719"/>
      <c r="U283" s="2375"/>
      <c r="V283" s="2375"/>
      <c r="W283" s="1161"/>
      <c r="X283" s="1161"/>
      <c r="Y283" s="1161"/>
      <c r="Z283" s="1161"/>
      <c r="AA283" s="1637"/>
      <c r="AB283" s="1161"/>
      <c r="AC283" s="1797"/>
      <c r="AD283" s="630"/>
      <c r="AE283" s="1161"/>
      <c r="AF283" s="1161"/>
      <c r="AG283" s="1637"/>
      <c r="AH283" s="1637"/>
      <c r="AI283" s="1637"/>
      <c r="AJ283" s="1637"/>
      <c r="AK283" s="1637"/>
      <c r="AL283" s="1637"/>
      <c r="AM283" s="1637"/>
      <c r="AN283" s="1637"/>
      <c r="AO283" s="1637"/>
      <c r="AP283" s="1637"/>
      <c r="AQ283" s="1637"/>
      <c r="AR283" s="1637"/>
      <c r="AS283" s="1637"/>
      <c r="AT283" s="1637"/>
      <c r="AU283" s="1637"/>
      <c r="AV283" s="1637"/>
      <c r="AW283" s="1637"/>
      <c r="AX283" s="1637"/>
      <c r="AY283" s="1637"/>
      <c r="AZ283" s="1637"/>
      <c r="BA283" s="1637"/>
      <c r="BB283" s="1637"/>
      <c r="BC283" s="1637"/>
      <c r="BD283" s="1637"/>
      <c r="BE283" s="1637"/>
      <c r="BF283" s="1637"/>
      <c r="BG283" s="1637"/>
      <c r="BH283" s="1637"/>
      <c r="BI283" s="1637"/>
      <c r="BJ283" s="1637"/>
      <c r="BK283" s="1637"/>
      <c r="BL283" s="1637"/>
      <c r="BM283" s="1637"/>
      <c r="BN283" s="1637"/>
      <c r="BO283" s="1637"/>
      <c r="BP283" s="1637"/>
      <c r="BQ283" s="1637"/>
      <c r="BR283" s="1637"/>
      <c r="BS283" s="1637"/>
      <c r="BT283" s="1637"/>
      <c r="BU283" s="1637"/>
      <c r="BV283" s="1161"/>
      <c r="BW283" s="1161"/>
      <c r="BX283" s="1161"/>
      <c r="BY283" s="1161"/>
      <c r="BZ283" s="1161"/>
      <c r="CA283" s="1161"/>
      <c r="CB283" s="1161"/>
      <c r="CC283" s="1161"/>
      <c r="CD283" s="1161"/>
      <c r="CE283" s="1161"/>
      <c r="CF283" s="1851"/>
    </row>
    <row customHeight="1" ht="15" hidden="1">
      <c r="A284" s="624" t="s">
        <v>366</v>
      </c>
      <c r="B284" s="625"/>
      <c r="C284" s="625" t="s">
        <v>22</v>
      </c>
      <c r="D284" s="2579" t="s">
        <v>898</v>
      </c>
      <c r="E284" s="2378" t="s">
        <v>324</v>
      </c>
      <c r="F284" s="2379"/>
      <c r="G284" s="2380"/>
      <c r="H284" s="2384" t="str">
        <f>IF(A284="","",INDEX(DIFFERENTIATION_UNMERGE_VD,MATCH(A284,DIFFERENTIATION_ID_DIFF,0)))</f>
        <v>Водоотведение; Транспортировка; Подключение (технологическое присоединение) к централизованной системе водоотведения</v>
      </c>
      <c r="I284" s="2384"/>
      <c r="J284" s="2384"/>
      <c r="K284" s="2384"/>
      <c r="L284" s="2384"/>
      <c r="M284" s="2384"/>
      <c r="N284" s="2384"/>
      <c r="O284" s="2384"/>
      <c r="P284" s="2384"/>
      <c r="Q284" s="2384"/>
      <c r="R284" s="2384"/>
      <c r="S284" s="720"/>
      <c r="T284" s="717"/>
      <c r="U284" s="626"/>
      <c r="V284" s="626"/>
      <c r="W284" s="627"/>
      <c r="X284" s="627"/>
      <c r="Y284" s="627"/>
      <c r="Z284" s="627"/>
      <c r="AA284" s="628"/>
      <c r="AB284" s="629"/>
      <c r="AC284" s="2376"/>
      <c r="AD284" s="630"/>
      <c r="AE284" s="631" t="s">
        <v>22</v>
      </c>
      <c r="AF284" s="631"/>
      <c r="AG284" s="632" t="s">
        <v>864</v>
      </c>
      <c r="AH284" s="633">
        <v>3</v>
      </c>
      <c r="AI284" s="626"/>
      <c r="AJ284" s="626"/>
      <c r="AK284" s="626"/>
      <c r="AL284" s="626"/>
      <c r="AM284" s="626"/>
      <c r="AN284" s="626"/>
      <c r="AO284" s="626"/>
      <c r="AP284" s="626"/>
      <c r="AQ284" s="626"/>
      <c r="AR284" s="626"/>
      <c r="AS284" s="626"/>
      <c r="AT284" s="626"/>
      <c r="AU284" s="626"/>
      <c r="AV284" s="626"/>
      <c r="AW284" s="626"/>
      <c r="AX284" s="626"/>
      <c r="AY284" s="626"/>
      <c r="AZ284" s="626"/>
      <c r="BA284" s="626"/>
      <c r="BB284" s="626"/>
      <c r="BC284" s="626"/>
      <c r="BD284" s="626"/>
      <c r="BE284" s="626"/>
      <c r="BF284" s="626"/>
      <c r="BG284" s="626"/>
      <c r="BH284" s="626"/>
      <c r="BI284" s="626"/>
      <c r="BJ284" s="626"/>
      <c r="BK284" s="626"/>
      <c r="BL284" s="626"/>
      <c r="BM284" s="626"/>
      <c r="BN284" s="626"/>
      <c r="BO284" s="626"/>
      <c r="BP284" s="626"/>
      <c r="BQ284" s="626"/>
      <c r="BR284" s="626"/>
      <c r="BS284" s="626"/>
      <c r="BT284" s="626"/>
      <c r="BU284" s="626"/>
      <c r="BV284" s="627"/>
      <c r="BW284" s="627"/>
      <c r="BX284" s="627"/>
      <c r="BY284" s="627"/>
      <c r="BZ284" s="627"/>
      <c r="CA284" s="627"/>
      <c r="CB284" s="627"/>
      <c r="CC284" s="627"/>
      <c r="CD284" s="627"/>
      <c r="CE284" s="627"/>
      <c r="CF284" s="1851"/>
    </row>
    <row customHeight="1" ht="15" hidden="1">
      <c r="A285" s="624"/>
      <c r="B285" s="625"/>
      <c r="C285" s="625"/>
      <c r="D285" s="2580"/>
      <c r="E285" s="2378" t="s">
        <v>819</v>
      </c>
      <c r="F285" s="2379"/>
      <c r="G285" s="2380"/>
      <c r="H285" s="2384" t="str">
        <f>IF(A284="","",INDEX(DIFFERENTIATION_UNMERGE_AREA,MATCH(A284,DIFFERENTIATION_ID_DIFF,0)))</f>
        <v>Красненское</v>
      </c>
      <c r="I285" s="2384"/>
      <c r="J285" s="2384"/>
      <c r="K285" s="2384"/>
      <c r="L285" s="2384"/>
      <c r="M285" s="2384"/>
      <c r="N285" s="2384"/>
      <c r="O285" s="2384"/>
      <c r="P285" s="2384"/>
      <c r="Q285" s="2384"/>
      <c r="R285" s="2384"/>
      <c r="S285" s="720"/>
      <c r="T285" s="717"/>
      <c r="U285" s="626"/>
      <c r="V285" s="626"/>
      <c r="W285" s="627"/>
      <c r="X285" s="627"/>
      <c r="Y285" s="627"/>
      <c r="Z285" s="627"/>
      <c r="AA285" s="628"/>
      <c r="AB285" s="629"/>
      <c r="AC285" s="2376"/>
      <c r="AD285" s="630"/>
      <c r="AE285" s="631"/>
      <c r="AF285" s="631"/>
      <c r="AG285" s="632"/>
      <c r="AH285" s="633"/>
      <c r="AI285" s="626"/>
      <c r="AJ285" s="626"/>
      <c r="AK285" s="626"/>
      <c r="AL285" s="626"/>
      <c r="AM285" s="626"/>
      <c r="AN285" s="626"/>
      <c r="AO285" s="626"/>
      <c r="AP285" s="626"/>
      <c r="AQ285" s="626"/>
      <c r="AR285" s="626"/>
      <c r="AS285" s="626"/>
      <c r="AT285" s="626"/>
      <c r="AU285" s="626"/>
      <c r="AV285" s="626"/>
      <c r="AW285" s="626"/>
      <c r="AX285" s="626"/>
      <c r="AY285" s="626"/>
      <c r="AZ285" s="626"/>
      <c r="BA285" s="626"/>
      <c r="BB285" s="626"/>
      <c r="BC285" s="626"/>
      <c r="BD285" s="626"/>
      <c r="BE285" s="626"/>
      <c r="BF285" s="626"/>
      <c r="BG285" s="626"/>
      <c r="BH285" s="626"/>
      <c r="BI285" s="626"/>
      <c r="BJ285" s="626"/>
      <c r="BK285" s="626"/>
      <c r="BL285" s="626"/>
      <c r="BM285" s="626"/>
      <c r="BN285" s="626"/>
      <c r="BO285" s="626"/>
      <c r="BP285" s="626"/>
      <c r="BQ285" s="626"/>
      <c r="BR285" s="626"/>
      <c r="BS285" s="626"/>
      <c r="BT285" s="626"/>
      <c r="BU285" s="626"/>
      <c r="BV285" s="627"/>
      <c r="BW285" s="627"/>
      <c r="BX285" s="627"/>
      <c r="BY285" s="627"/>
      <c r="BZ285" s="627"/>
      <c r="CA285" s="627"/>
      <c r="CB285" s="627"/>
      <c r="CC285" s="627"/>
      <c r="CD285" s="627"/>
      <c r="CE285" s="627"/>
      <c r="CF285" s="1851"/>
    </row>
    <row customHeight="1" ht="15" hidden="1">
      <c r="A286" s="624"/>
      <c r="B286" s="625"/>
      <c r="C286" s="625"/>
      <c r="D286" s="2580"/>
      <c r="E286" s="2378" t="s">
        <v>820</v>
      </c>
      <c r="F286" s="2379"/>
      <c r="G286" s="2380"/>
      <c r="H286" s="2384" t="str">
        <f>IF(A284="","",INDEX(DIFFERENTIATION_UNMERGE_SYSTEM,MATCH(A284,DIFFERENTIATION_ID_DIFF,0)))</f>
        <v>без дифференциации</v>
      </c>
      <c r="I286" s="2384"/>
      <c r="J286" s="2384"/>
      <c r="K286" s="2384"/>
      <c r="L286" s="2384"/>
      <c r="M286" s="2384"/>
      <c r="N286" s="2384"/>
      <c r="O286" s="2384"/>
      <c r="P286" s="2384"/>
      <c r="Q286" s="2384"/>
      <c r="R286" s="2384"/>
      <c r="S286" s="720"/>
      <c r="T286" s="717"/>
      <c r="U286" s="626"/>
      <c r="V286" s="626"/>
      <c r="W286" s="627"/>
      <c r="X286" s="627"/>
      <c r="Y286" s="627"/>
      <c r="Z286" s="627"/>
      <c r="AA286" s="628"/>
      <c r="AB286" s="629"/>
      <c r="AC286" s="2376"/>
      <c r="AD286" s="630"/>
      <c r="AE286" s="631"/>
      <c r="AF286" s="631"/>
      <c r="AG286" s="632"/>
      <c r="AH286" s="633"/>
      <c r="AI286" s="626"/>
      <c r="AJ286" s="626"/>
      <c r="AK286" s="626"/>
      <c r="AL286" s="626"/>
      <c r="AM286" s="626"/>
      <c r="AN286" s="626"/>
      <c r="AO286" s="626"/>
      <c r="AP286" s="626"/>
      <c r="AQ286" s="626"/>
      <c r="AR286" s="626"/>
      <c r="AS286" s="626"/>
      <c r="AT286" s="626"/>
      <c r="AU286" s="626"/>
      <c r="AV286" s="626"/>
      <c r="AW286" s="626"/>
      <c r="AX286" s="626"/>
      <c r="AY286" s="626"/>
      <c r="AZ286" s="626"/>
      <c r="BA286" s="626"/>
      <c r="BB286" s="626"/>
      <c r="BC286" s="626"/>
      <c r="BD286" s="626"/>
      <c r="BE286" s="626"/>
      <c r="BF286" s="626"/>
      <c r="BG286" s="626"/>
      <c r="BH286" s="626"/>
      <c r="BI286" s="626"/>
      <c r="BJ286" s="626"/>
      <c r="BK286" s="626"/>
      <c r="BL286" s="626"/>
      <c r="BM286" s="626"/>
      <c r="BN286" s="626"/>
      <c r="BO286" s="626"/>
      <c r="BP286" s="626"/>
      <c r="BQ286" s="626"/>
      <c r="BR286" s="626"/>
      <c r="BS286" s="626"/>
      <c r="BT286" s="626"/>
      <c r="BU286" s="626"/>
      <c r="BV286" s="627"/>
      <c r="BW286" s="627"/>
      <c r="BX286" s="627"/>
      <c r="BY286" s="627"/>
      <c r="BZ286" s="627"/>
      <c r="CA286" s="627"/>
      <c r="CB286" s="627"/>
      <c r="CC286" s="627"/>
      <c r="CD286" s="627"/>
      <c r="CE286" s="627"/>
      <c r="CF286" s="1851"/>
    </row>
    <row customHeight="1" ht="24.75" hidden="1">
      <c r="A287" s="1807"/>
      <c r="B287" s="1161"/>
      <c r="C287" s="413"/>
      <c r="D287" s="2580"/>
      <c r="E287" s="2377" t="s">
        <v>865</v>
      </c>
      <c r="F287" s="2377"/>
      <c r="G287" s="2377"/>
      <c r="H287" s="2377"/>
      <c r="I287" s="2377"/>
      <c r="J287" s="2377"/>
      <c r="K287" s="2377"/>
      <c r="L287" s="2377"/>
      <c r="M287" s="2377"/>
      <c r="N287" s="2377"/>
      <c r="O287" s="2377"/>
      <c r="P287" s="2377"/>
      <c r="Q287" s="559">
        <f>SUMIF(T288:T289,"i",Q288:Q289)</f>
        <v>0</v>
      </c>
      <c r="R287" s="1018"/>
      <c r="S287" s="1799" t="s">
        <v>866</v>
      </c>
      <c r="T287" s="718" t="s">
        <v>867</v>
      </c>
      <c r="U287" s="2375">
        <v>1</v>
      </c>
      <c r="V287" s="2375" t="s">
        <v>830</v>
      </c>
      <c r="W287" s="1161"/>
      <c r="X287" s="1161"/>
      <c r="Y287" s="1161"/>
      <c r="Z287" s="1161"/>
      <c r="AA287" s="1637"/>
      <c r="AB287" s="1161"/>
      <c r="AC287" s="2376"/>
      <c r="AD287" s="630"/>
      <c r="AE287" s="1161"/>
      <c r="AF287" s="1161"/>
      <c r="AG287" s="1637"/>
      <c r="AH287" s="1637"/>
      <c r="AI287" s="1637"/>
      <c r="AJ287" s="1637"/>
      <c r="AK287" s="1637"/>
      <c r="AL287" s="1637"/>
      <c r="AM287" s="1637"/>
      <c r="AN287" s="1637"/>
      <c r="AO287" s="1637"/>
      <c r="AP287" s="1637"/>
      <c r="AQ287" s="1637"/>
      <c r="AR287" s="1637"/>
      <c r="AS287" s="1637"/>
      <c r="AT287" s="1637"/>
      <c r="AU287" s="1637"/>
      <c r="AV287" s="1637"/>
      <c r="AW287" s="1637"/>
      <c r="AX287" s="1637"/>
      <c r="AY287" s="1637"/>
      <c r="AZ287" s="1637"/>
      <c r="BA287" s="1637"/>
      <c r="BB287" s="1637"/>
      <c r="BC287" s="1637"/>
      <c r="BD287" s="1637"/>
      <c r="BE287" s="1637"/>
      <c r="BF287" s="1637"/>
      <c r="BG287" s="1637"/>
      <c r="BH287" s="1637"/>
      <c r="BI287" s="1637"/>
      <c r="BJ287" s="1637"/>
      <c r="BK287" s="1637"/>
      <c r="BL287" s="1637"/>
      <c r="BM287" s="1637"/>
      <c r="BN287" s="1637"/>
      <c r="BO287" s="1637"/>
      <c r="BP287" s="1637"/>
      <c r="BQ287" s="1637"/>
      <c r="BR287" s="1637"/>
      <c r="BS287" s="1637"/>
      <c r="BT287" s="1637"/>
      <c r="BU287" s="1637"/>
      <c r="BV287" s="1161"/>
      <c r="BW287" s="1161"/>
      <c r="BX287" s="1161"/>
      <c r="BY287" s="1161"/>
      <c r="BZ287" s="1161"/>
      <c r="CA287" s="1161"/>
      <c r="CB287" s="1161"/>
      <c r="CC287" s="1161"/>
      <c r="CD287" s="1161"/>
      <c r="CE287" s="1161"/>
      <c r="CF287" s="1851"/>
    </row>
    <row customHeight="1" ht="11.25" hidden="1">
      <c r="A288" s="1794"/>
      <c r="B288" s="1637"/>
      <c r="C288" s="1637"/>
      <c r="D288" s="2580"/>
      <c r="E288" s="636"/>
      <c r="F288" s="636">
        <v>0</v>
      </c>
      <c r="G288" s="636"/>
      <c r="H288" s="636"/>
      <c r="I288" s="636"/>
      <c r="J288" s="636"/>
      <c r="K288" s="636"/>
      <c r="L288" s="636"/>
      <c r="M288" s="636"/>
      <c r="N288" s="636"/>
      <c r="O288" s="636"/>
      <c r="P288" s="636"/>
      <c r="Q288" s="636"/>
      <c r="R288" s="636"/>
      <c r="S288" s="637"/>
      <c r="T288" s="719"/>
      <c r="U288" s="2375"/>
      <c r="V288" s="2375"/>
      <c r="W288" s="1637"/>
      <c r="X288" s="1637"/>
      <c r="Y288" s="1637"/>
      <c r="Z288" s="1637"/>
      <c r="AA288" s="1637"/>
      <c r="AB288" s="1161"/>
      <c r="AC288" s="2376"/>
      <c r="AD288" s="630"/>
      <c r="AE288" s="1161"/>
      <c r="AF288" s="1161"/>
      <c r="AG288" s="1637"/>
      <c r="AH288" s="1637"/>
      <c r="AI288" s="1637"/>
      <c r="AJ288" s="1637"/>
      <c r="AK288" s="1637"/>
      <c r="AL288" s="1637"/>
      <c r="AM288" s="1637"/>
      <c r="AN288" s="1637"/>
      <c r="AO288" s="1637"/>
      <c r="AP288" s="1637"/>
      <c r="AQ288" s="1637"/>
      <c r="AR288" s="1637"/>
      <c r="AS288" s="1637"/>
      <c r="AT288" s="1637"/>
      <c r="AU288" s="1637"/>
      <c r="AV288" s="1637"/>
      <c r="AW288" s="1637"/>
      <c r="AX288" s="1637"/>
      <c r="AY288" s="1637"/>
      <c r="AZ288" s="1637"/>
      <c r="BA288" s="1637"/>
      <c r="BB288" s="1637"/>
      <c r="BC288" s="1637"/>
      <c r="BD288" s="1637"/>
      <c r="BE288" s="1637"/>
      <c r="BF288" s="1637"/>
      <c r="BG288" s="1637"/>
      <c r="BH288" s="1637"/>
      <c r="BI288" s="1637"/>
      <c r="BJ288" s="1637"/>
      <c r="BK288" s="1637"/>
      <c r="BL288" s="1637"/>
      <c r="BM288" s="1637"/>
      <c r="BN288" s="1637"/>
      <c r="BO288" s="1637"/>
      <c r="BP288" s="1637"/>
      <c r="BQ288" s="1637"/>
      <c r="BR288" s="1637"/>
      <c r="BS288" s="1637"/>
      <c r="BT288" s="1637"/>
      <c r="BU288" s="1637"/>
      <c r="BV288" s="1637"/>
      <c r="BW288" s="1637"/>
      <c r="BX288" s="1637"/>
      <c r="BY288" s="1637"/>
      <c r="BZ288" s="1637"/>
      <c r="CA288" s="1637"/>
      <c r="CB288" s="1637"/>
      <c r="CC288" s="1637"/>
      <c r="CD288" s="1637"/>
      <c r="CE288" s="1637"/>
      <c r="CF288" s="1851"/>
    </row>
    <row customHeight="1" ht="11.25" hidden="1">
      <c r="A289" s="1807"/>
      <c r="B289" s="1161"/>
      <c r="C289" s="413"/>
      <c r="D289" s="2580"/>
      <c r="E289" s="650" t="s">
        <v>22</v>
      </c>
      <c r="F289" s="1169" t="s">
        <v>22</v>
      </c>
      <c r="G289" s="1169" t="s">
        <v>870</v>
      </c>
      <c r="H289" s="652" t="s">
        <v>22</v>
      </c>
      <c r="I289" s="652"/>
      <c r="J289" s="652"/>
      <c r="K289" s="652"/>
      <c r="L289" s="652"/>
      <c r="M289" s="652"/>
      <c r="N289" s="652"/>
      <c r="O289" s="652"/>
      <c r="P289" s="652"/>
      <c r="Q289" s="652"/>
      <c r="R289" s="653"/>
      <c r="S289" s="654"/>
      <c r="T289" s="719"/>
      <c r="U289" s="2375"/>
      <c r="V289" s="2375"/>
      <c r="W289" s="1161"/>
      <c r="X289" s="1161"/>
      <c r="Y289" s="1161"/>
      <c r="Z289" s="1161"/>
      <c r="AA289" s="1637"/>
      <c r="AB289" s="1161"/>
      <c r="AC289" s="2376"/>
      <c r="AD289" s="630"/>
      <c r="AE289" s="1161"/>
      <c r="AF289" s="1161"/>
      <c r="AG289" s="1637"/>
      <c r="AH289" s="1637"/>
      <c r="AI289" s="1637"/>
      <c r="AJ289" s="1637"/>
      <c r="AK289" s="1637"/>
      <c r="AL289" s="1637"/>
      <c r="AM289" s="1637"/>
      <c r="AN289" s="1637"/>
      <c r="AO289" s="1637"/>
      <c r="AP289" s="1637"/>
      <c r="AQ289" s="1637"/>
      <c r="AR289" s="1637"/>
      <c r="AS289" s="1637"/>
      <c r="AT289" s="1637"/>
      <c r="AU289" s="1637"/>
      <c r="AV289" s="1637"/>
      <c r="AW289" s="1637"/>
      <c r="AX289" s="1637"/>
      <c r="AY289" s="1637"/>
      <c r="AZ289" s="1637"/>
      <c r="BA289" s="1637"/>
      <c r="BB289" s="1637"/>
      <c r="BC289" s="1637"/>
      <c r="BD289" s="1637"/>
      <c r="BE289" s="1637"/>
      <c r="BF289" s="1637"/>
      <c r="BG289" s="1637"/>
      <c r="BH289" s="1637"/>
      <c r="BI289" s="1637"/>
      <c r="BJ289" s="1637"/>
      <c r="BK289" s="1637"/>
      <c r="BL289" s="1637"/>
      <c r="BM289" s="1637"/>
      <c r="BN289" s="1637"/>
      <c r="BO289" s="1637"/>
      <c r="BP289" s="1637"/>
      <c r="BQ289" s="1637"/>
      <c r="BR289" s="1637"/>
      <c r="BS289" s="1637"/>
      <c r="BT289" s="1637"/>
      <c r="BU289" s="1637"/>
      <c r="BV289" s="1161"/>
      <c r="BW289" s="1161"/>
      <c r="BX289" s="1161"/>
      <c r="BY289" s="1161"/>
      <c r="BZ289" s="1161"/>
      <c r="CA289" s="1161"/>
      <c r="CB289" s="1161"/>
      <c r="CC289" s="1161"/>
      <c r="CD289" s="1161"/>
      <c r="CE289" s="1161"/>
      <c r="CF289" s="1851"/>
    </row>
    <row customHeight="1" ht="24.75" hidden="1">
      <c r="A290" s="1807"/>
      <c r="B290" s="1161"/>
      <c r="C290" s="413"/>
      <c r="D290" s="2580"/>
      <c r="E290" s="2377" t="s">
        <v>868</v>
      </c>
      <c r="F290" s="2377"/>
      <c r="G290" s="2377"/>
      <c r="H290" s="2377"/>
      <c r="I290" s="2377"/>
      <c r="J290" s="2377"/>
      <c r="K290" s="2377"/>
      <c r="L290" s="2377"/>
      <c r="M290" s="2377"/>
      <c r="N290" s="2377"/>
      <c r="O290" s="2377"/>
      <c r="P290" s="2377"/>
      <c r="Q290" s="559">
        <f>SUMIF(T291:T292,"i",Q291:Q292)</f>
        <v>0</v>
      </c>
      <c r="R290" s="1018"/>
      <c r="S290" s="1799" t="s">
        <v>869</v>
      </c>
      <c r="T290" s="718" t="s">
        <v>867</v>
      </c>
      <c r="U290" s="2375">
        <v>1</v>
      </c>
      <c r="V290" s="2375" t="s">
        <v>830</v>
      </c>
      <c r="W290" s="1161"/>
      <c r="X290" s="1161"/>
      <c r="Y290" s="1161"/>
      <c r="Z290" s="1161"/>
      <c r="AA290" s="1637"/>
      <c r="AB290" s="1161"/>
      <c r="AC290" s="1797"/>
      <c r="AD290" s="630"/>
      <c r="AE290" s="1161"/>
      <c r="AF290" s="1161"/>
      <c r="AG290" s="1637"/>
      <c r="AH290" s="1637"/>
      <c r="AI290" s="1637"/>
      <c r="AJ290" s="1637"/>
      <c r="AK290" s="1637"/>
      <c r="AL290" s="1637"/>
      <c r="AM290" s="1637"/>
      <c r="AN290" s="1637"/>
      <c r="AO290" s="1637"/>
      <c r="AP290" s="1637"/>
      <c r="AQ290" s="1637"/>
      <c r="AR290" s="1637"/>
      <c r="AS290" s="1637"/>
      <c r="AT290" s="1637"/>
      <c r="AU290" s="1637"/>
      <c r="AV290" s="1637"/>
      <c r="AW290" s="1637"/>
      <c r="AX290" s="1637"/>
      <c r="AY290" s="1637"/>
      <c r="AZ290" s="1637"/>
      <c r="BA290" s="1637"/>
      <c r="BB290" s="1637"/>
      <c r="BC290" s="1637"/>
      <c r="BD290" s="1637"/>
      <c r="BE290" s="1637"/>
      <c r="BF290" s="1637"/>
      <c r="BG290" s="1637"/>
      <c r="BH290" s="1637"/>
      <c r="BI290" s="1637"/>
      <c r="BJ290" s="1637"/>
      <c r="BK290" s="1637"/>
      <c r="BL290" s="1637"/>
      <c r="BM290" s="1637"/>
      <c r="BN290" s="1637"/>
      <c r="BO290" s="1637"/>
      <c r="BP290" s="1637"/>
      <c r="BQ290" s="1637"/>
      <c r="BR290" s="1637"/>
      <c r="BS290" s="1637"/>
      <c r="BT290" s="1637"/>
      <c r="BU290" s="1637"/>
      <c r="BV290" s="1161"/>
      <c r="BW290" s="1161"/>
      <c r="BX290" s="1161"/>
      <c r="BY290" s="1161"/>
      <c r="BZ290" s="1161"/>
      <c r="CA290" s="1161"/>
      <c r="CB290" s="1161"/>
      <c r="CC290" s="1161"/>
      <c r="CD290" s="1161"/>
      <c r="CE290" s="1161"/>
      <c r="CF290" s="1851"/>
    </row>
    <row customHeight="1" ht="11.25" hidden="1">
      <c r="A291" s="1794"/>
      <c r="B291" s="1637"/>
      <c r="C291" s="1637"/>
      <c r="D291" s="2580"/>
      <c r="E291" s="636"/>
      <c r="F291" s="636">
        <v>0</v>
      </c>
      <c r="G291" s="636"/>
      <c r="H291" s="636"/>
      <c r="I291" s="636"/>
      <c r="J291" s="636"/>
      <c r="K291" s="636"/>
      <c r="L291" s="636"/>
      <c r="M291" s="636"/>
      <c r="N291" s="636"/>
      <c r="O291" s="636"/>
      <c r="P291" s="636"/>
      <c r="Q291" s="636"/>
      <c r="R291" s="636"/>
      <c r="S291" s="637"/>
      <c r="T291" s="719"/>
      <c r="U291" s="2375"/>
      <c r="V291" s="2375"/>
      <c r="W291" s="1637"/>
      <c r="X291" s="1637"/>
      <c r="Y291" s="1637"/>
      <c r="Z291" s="1637"/>
      <c r="AA291" s="1637"/>
      <c r="AB291" s="1161"/>
      <c r="AC291" s="1797"/>
      <c r="AD291" s="630"/>
      <c r="AE291" s="1161"/>
      <c r="AF291" s="1161"/>
      <c r="AG291" s="1637"/>
      <c r="AH291" s="1637"/>
      <c r="AI291" s="1637"/>
      <c r="AJ291" s="1637"/>
      <c r="AK291" s="1637"/>
      <c r="AL291" s="1637"/>
      <c r="AM291" s="1637"/>
      <c r="AN291" s="1637"/>
      <c r="AO291" s="1637"/>
      <c r="AP291" s="1637"/>
      <c r="AQ291" s="1637"/>
      <c r="AR291" s="1637"/>
      <c r="AS291" s="1637"/>
      <c r="AT291" s="1637"/>
      <c r="AU291" s="1637"/>
      <c r="AV291" s="1637"/>
      <c r="AW291" s="1637"/>
      <c r="AX291" s="1637"/>
      <c r="AY291" s="1637"/>
      <c r="AZ291" s="1637"/>
      <c r="BA291" s="1637"/>
      <c r="BB291" s="1637"/>
      <c r="BC291" s="1637"/>
      <c r="BD291" s="1637"/>
      <c r="BE291" s="1637"/>
      <c r="BF291" s="1637"/>
      <c r="BG291" s="1637"/>
      <c r="BH291" s="1637"/>
      <c r="BI291" s="1637"/>
      <c r="BJ291" s="1637"/>
      <c r="BK291" s="1637"/>
      <c r="BL291" s="1637"/>
      <c r="BM291" s="1637"/>
      <c r="BN291" s="1637"/>
      <c r="BO291" s="1637"/>
      <c r="BP291" s="1637"/>
      <c r="BQ291" s="1637"/>
      <c r="BR291" s="1637"/>
      <c r="BS291" s="1637"/>
      <c r="BT291" s="1637"/>
      <c r="BU291" s="1637"/>
      <c r="BV291" s="1637"/>
      <c r="BW291" s="1637"/>
      <c r="BX291" s="1637"/>
      <c r="BY291" s="1637"/>
      <c r="BZ291" s="1637"/>
      <c r="CA291" s="1637"/>
      <c r="CB291" s="1637"/>
      <c r="CC291" s="1637"/>
      <c r="CD291" s="1637"/>
      <c r="CE291" s="1637"/>
      <c r="CF291" s="1851"/>
    </row>
    <row customHeight="1" ht="11.25" hidden="1">
      <c r="A292" s="1807"/>
      <c r="B292" s="1161"/>
      <c r="C292" s="413"/>
      <c r="D292" s="2581"/>
      <c r="E292" s="650" t="s">
        <v>22</v>
      </c>
      <c r="F292" s="1169" t="s">
        <v>22</v>
      </c>
      <c r="G292" s="1169" t="s">
        <v>870</v>
      </c>
      <c r="H292" s="652" t="s">
        <v>22</v>
      </c>
      <c r="I292" s="652"/>
      <c r="J292" s="652"/>
      <c r="K292" s="652"/>
      <c r="L292" s="652"/>
      <c r="M292" s="652"/>
      <c r="N292" s="652"/>
      <c r="O292" s="652"/>
      <c r="P292" s="652"/>
      <c r="Q292" s="652"/>
      <c r="R292" s="653"/>
      <c r="S292" s="654"/>
      <c r="T292" s="719"/>
      <c r="U292" s="2375"/>
      <c r="V292" s="2375"/>
      <c r="W292" s="1161"/>
      <c r="X292" s="1161"/>
      <c r="Y292" s="1161"/>
      <c r="Z292" s="1161"/>
      <c r="AA292" s="1637"/>
      <c r="AB292" s="1161"/>
      <c r="AC292" s="1797"/>
      <c r="AD292" s="630"/>
      <c r="AE292" s="1161"/>
      <c r="AF292" s="1161"/>
      <c r="AG292" s="1637"/>
      <c r="AH292" s="1637"/>
      <c r="AI292" s="1637"/>
      <c r="AJ292" s="1637"/>
      <c r="AK292" s="1637"/>
      <c r="AL292" s="1637"/>
      <c r="AM292" s="1637"/>
      <c r="AN292" s="1637"/>
      <c r="AO292" s="1637"/>
      <c r="AP292" s="1637"/>
      <c r="AQ292" s="1637"/>
      <c r="AR292" s="1637"/>
      <c r="AS292" s="1637"/>
      <c r="AT292" s="1637"/>
      <c r="AU292" s="1637"/>
      <c r="AV292" s="1637"/>
      <c r="AW292" s="1637"/>
      <c r="AX292" s="1637"/>
      <c r="AY292" s="1637"/>
      <c r="AZ292" s="1637"/>
      <c r="BA292" s="1637"/>
      <c r="BB292" s="1637"/>
      <c r="BC292" s="1637"/>
      <c r="BD292" s="1637"/>
      <c r="BE292" s="1637"/>
      <c r="BF292" s="1637"/>
      <c r="BG292" s="1637"/>
      <c r="BH292" s="1637"/>
      <c r="BI292" s="1637"/>
      <c r="BJ292" s="1637"/>
      <c r="BK292" s="1637"/>
      <c r="BL292" s="1637"/>
      <c r="BM292" s="1637"/>
      <c r="BN292" s="1637"/>
      <c r="BO292" s="1637"/>
      <c r="BP292" s="1637"/>
      <c r="BQ292" s="1637"/>
      <c r="BR292" s="1637"/>
      <c r="BS292" s="1637"/>
      <c r="BT292" s="1637"/>
      <c r="BU292" s="1637"/>
      <c r="BV292" s="1161"/>
      <c r="BW292" s="1161"/>
      <c r="BX292" s="1161"/>
      <c r="BY292" s="1161"/>
      <c r="BZ292" s="1161"/>
      <c r="CA292" s="1161"/>
      <c r="CB292" s="1161"/>
      <c r="CC292" s="1161"/>
      <c r="CD292" s="1161"/>
      <c r="CE292" s="1161"/>
      <c r="CF292" s="1851"/>
    </row>
    <row customHeight="1" ht="15" hidden="1">
      <c r="A293" s="624" t="s">
        <v>367</v>
      </c>
      <c r="B293" s="625"/>
      <c r="C293" s="625" t="s">
        <v>22</v>
      </c>
      <c r="D293" s="2579" t="s">
        <v>899</v>
      </c>
      <c r="E293" s="2378" t="s">
        <v>324</v>
      </c>
      <c r="F293" s="2379"/>
      <c r="G293" s="2380"/>
      <c r="H293" s="2384" t="str">
        <f>IF(A293="","",INDEX(DIFFERENTIATION_UNMERGE_VD,MATCH(A293,DIFFERENTIATION_ID_DIFF,0)))</f>
        <v>Водоотведение; Транспортировка; Подключение (технологическое присоединение) к централизованной системе водоотведения</v>
      </c>
      <c r="I293" s="2384"/>
      <c r="J293" s="2384"/>
      <c r="K293" s="2384"/>
      <c r="L293" s="2384"/>
      <c r="M293" s="2384"/>
      <c r="N293" s="2384"/>
      <c r="O293" s="2384"/>
      <c r="P293" s="2384"/>
      <c r="Q293" s="2384"/>
      <c r="R293" s="2384"/>
      <c r="S293" s="720"/>
      <c r="T293" s="717"/>
      <c r="U293" s="626"/>
      <c r="V293" s="626"/>
      <c r="W293" s="627"/>
      <c r="X293" s="627"/>
      <c r="Y293" s="627"/>
      <c r="Z293" s="627"/>
      <c r="AA293" s="628"/>
      <c r="AB293" s="629"/>
      <c r="AC293" s="2376"/>
      <c r="AD293" s="630"/>
      <c r="AE293" s="631" t="s">
        <v>22</v>
      </c>
      <c r="AF293" s="631"/>
      <c r="AG293" s="632" t="s">
        <v>864</v>
      </c>
      <c r="AH293" s="633">
        <v>3</v>
      </c>
      <c r="AI293" s="626"/>
      <c r="AJ293" s="626"/>
      <c r="AK293" s="626"/>
      <c r="AL293" s="626"/>
      <c r="AM293" s="626"/>
      <c r="AN293" s="626"/>
      <c r="AO293" s="626"/>
      <c r="AP293" s="626"/>
      <c r="AQ293" s="626"/>
      <c r="AR293" s="626"/>
      <c r="AS293" s="626"/>
      <c r="AT293" s="626"/>
      <c r="AU293" s="626"/>
      <c r="AV293" s="626"/>
      <c r="AW293" s="626"/>
      <c r="AX293" s="626"/>
      <c r="AY293" s="626"/>
      <c r="AZ293" s="626"/>
      <c r="BA293" s="626"/>
      <c r="BB293" s="626"/>
      <c r="BC293" s="626"/>
      <c r="BD293" s="626"/>
      <c r="BE293" s="626"/>
      <c r="BF293" s="626"/>
      <c r="BG293" s="626"/>
      <c r="BH293" s="626"/>
      <c r="BI293" s="626"/>
      <c r="BJ293" s="626"/>
      <c r="BK293" s="626"/>
      <c r="BL293" s="626"/>
      <c r="BM293" s="626"/>
      <c r="BN293" s="626"/>
      <c r="BO293" s="626"/>
      <c r="BP293" s="626"/>
      <c r="BQ293" s="626"/>
      <c r="BR293" s="626"/>
      <c r="BS293" s="626"/>
      <c r="BT293" s="626"/>
      <c r="BU293" s="626"/>
      <c r="BV293" s="627"/>
      <c r="BW293" s="627"/>
      <c r="BX293" s="627"/>
      <c r="BY293" s="627"/>
      <c r="BZ293" s="627"/>
      <c r="CA293" s="627"/>
      <c r="CB293" s="627"/>
      <c r="CC293" s="627"/>
      <c r="CD293" s="627"/>
      <c r="CE293" s="627"/>
      <c r="CF293" s="1851"/>
    </row>
    <row customHeight="1" ht="15" hidden="1">
      <c r="A294" s="624"/>
      <c r="B294" s="625"/>
      <c r="C294" s="625"/>
      <c r="D294" s="2580"/>
      <c r="E294" s="2378" t="s">
        <v>819</v>
      </c>
      <c r="F294" s="2379"/>
      <c r="G294" s="2380"/>
      <c r="H294" s="2384" t="str">
        <f>IF(A293="","",INDEX(DIFFERENTIATION_UNMERGE_AREA,MATCH(A293,DIFFERENTIATION_ID_DIFF,0)))</f>
        <v>Веселовское</v>
      </c>
      <c r="I294" s="2384"/>
      <c r="J294" s="2384"/>
      <c r="K294" s="2384"/>
      <c r="L294" s="2384"/>
      <c r="M294" s="2384"/>
      <c r="N294" s="2384"/>
      <c r="O294" s="2384"/>
      <c r="P294" s="2384"/>
      <c r="Q294" s="2384"/>
      <c r="R294" s="2384"/>
      <c r="S294" s="720"/>
      <c r="T294" s="717"/>
      <c r="U294" s="626"/>
      <c r="V294" s="626"/>
      <c r="W294" s="627"/>
      <c r="X294" s="627"/>
      <c r="Y294" s="627"/>
      <c r="Z294" s="627"/>
      <c r="AA294" s="628"/>
      <c r="AB294" s="629"/>
      <c r="AC294" s="2376"/>
      <c r="AD294" s="630"/>
      <c r="AE294" s="631"/>
      <c r="AF294" s="631"/>
      <c r="AG294" s="632"/>
      <c r="AH294" s="633"/>
      <c r="AI294" s="626"/>
      <c r="AJ294" s="626"/>
      <c r="AK294" s="626"/>
      <c r="AL294" s="626"/>
      <c r="AM294" s="626"/>
      <c r="AN294" s="626"/>
      <c r="AO294" s="626"/>
      <c r="AP294" s="626"/>
      <c r="AQ294" s="626"/>
      <c r="AR294" s="626"/>
      <c r="AS294" s="626"/>
      <c r="AT294" s="626"/>
      <c r="AU294" s="626"/>
      <c r="AV294" s="626"/>
      <c r="AW294" s="626"/>
      <c r="AX294" s="626"/>
      <c r="AY294" s="626"/>
      <c r="AZ294" s="626"/>
      <c r="BA294" s="626"/>
      <c r="BB294" s="626"/>
      <c r="BC294" s="626"/>
      <c r="BD294" s="626"/>
      <c r="BE294" s="626"/>
      <c r="BF294" s="626"/>
      <c r="BG294" s="626"/>
      <c r="BH294" s="626"/>
      <c r="BI294" s="626"/>
      <c r="BJ294" s="626"/>
      <c r="BK294" s="626"/>
      <c r="BL294" s="626"/>
      <c r="BM294" s="626"/>
      <c r="BN294" s="626"/>
      <c r="BO294" s="626"/>
      <c r="BP294" s="626"/>
      <c r="BQ294" s="626"/>
      <c r="BR294" s="626"/>
      <c r="BS294" s="626"/>
      <c r="BT294" s="626"/>
      <c r="BU294" s="626"/>
      <c r="BV294" s="627"/>
      <c r="BW294" s="627"/>
      <c r="BX294" s="627"/>
      <c r="BY294" s="627"/>
      <c r="BZ294" s="627"/>
      <c r="CA294" s="627"/>
      <c r="CB294" s="627"/>
      <c r="CC294" s="627"/>
      <c r="CD294" s="627"/>
      <c r="CE294" s="627"/>
      <c r="CF294" s="1851"/>
    </row>
    <row customHeight="1" ht="15" hidden="1">
      <c r="A295" s="624"/>
      <c r="B295" s="625"/>
      <c r="C295" s="625"/>
      <c r="D295" s="2580"/>
      <c r="E295" s="2378" t="s">
        <v>820</v>
      </c>
      <c r="F295" s="2379"/>
      <c r="G295" s="2380"/>
      <c r="H295" s="2384" t="str">
        <f>IF(A293="","",INDEX(DIFFERENTIATION_UNMERGE_SYSTEM,MATCH(A293,DIFFERENTIATION_ID_DIFF,0)))</f>
        <v>без дифференциации</v>
      </c>
      <c r="I295" s="2384"/>
      <c r="J295" s="2384"/>
      <c r="K295" s="2384"/>
      <c r="L295" s="2384"/>
      <c r="M295" s="2384"/>
      <c r="N295" s="2384"/>
      <c r="O295" s="2384"/>
      <c r="P295" s="2384"/>
      <c r="Q295" s="2384"/>
      <c r="R295" s="2384"/>
      <c r="S295" s="720"/>
      <c r="T295" s="717"/>
      <c r="U295" s="626"/>
      <c r="V295" s="626"/>
      <c r="W295" s="627"/>
      <c r="X295" s="627"/>
      <c r="Y295" s="627"/>
      <c r="Z295" s="627"/>
      <c r="AA295" s="628"/>
      <c r="AB295" s="629"/>
      <c r="AC295" s="2376"/>
      <c r="AD295" s="630"/>
      <c r="AE295" s="631"/>
      <c r="AF295" s="631"/>
      <c r="AG295" s="632"/>
      <c r="AH295" s="633"/>
      <c r="AI295" s="626"/>
      <c r="AJ295" s="626"/>
      <c r="AK295" s="626"/>
      <c r="AL295" s="626"/>
      <c r="AM295" s="626"/>
      <c r="AN295" s="626"/>
      <c r="AO295" s="626"/>
      <c r="AP295" s="626"/>
      <c r="AQ295" s="626"/>
      <c r="AR295" s="626"/>
      <c r="AS295" s="626"/>
      <c r="AT295" s="626"/>
      <c r="AU295" s="626"/>
      <c r="AV295" s="626"/>
      <c r="AW295" s="626"/>
      <c r="AX295" s="626"/>
      <c r="AY295" s="626"/>
      <c r="AZ295" s="626"/>
      <c r="BA295" s="626"/>
      <c r="BB295" s="626"/>
      <c r="BC295" s="626"/>
      <c r="BD295" s="626"/>
      <c r="BE295" s="626"/>
      <c r="BF295" s="626"/>
      <c r="BG295" s="626"/>
      <c r="BH295" s="626"/>
      <c r="BI295" s="626"/>
      <c r="BJ295" s="626"/>
      <c r="BK295" s="626"/>
      <c r="BL295" s="626"/>
      <c r="BM295" s="626"/>
      <c r="BN295" s="626"/>
      <c r="BO295" s="626"/>
      <c r="BP295" s="626"/>
      <c r="BQ295" s="626"/>
      <c r="BR295" s="626"/>
      <c r="BS295" s="626"/>
      <c r="BT295" s="626"/>
      <c r="BU295" s="626"/>
      <c r="BV295" s="627"/>
      <c r="BW295" s="627"/>
      <c r="BX295" s="627"/>
      <c r="BY295" s="627"/>
      <c r="BZ295" s="627"/>
      <c r="CA295" s="627"/>
      <c r="CB295" s="627"/>
      <c r="CC295" s="627"/>
      <c r="CD295" s="627"/>
      <c r="CE295" s="627"/>
      <c r="CF295" s="1851"/>
    </row>
    <row customHeight="1" ht="24.75" hidden="1">
      <c r="A296" s="1807"/>
      <c r="B296" s="1161"/>
      <c r="C296" s="413"/>
      <c r="D296" s="2580"/>
      <c r="E296" s="2377" t="s">
        <v>865</v>
      </c>
      <c r="F296" s="2377"/>
      <c r="G296" s="2377"/>
      <c r="H296" s="2377"/>
      <c r="I296" s="2377"/>
      <c r="J296" s="2377"/>
      <c r="K296" s="2377"/>
      <c r="L296" s="2377"/>
      <c r="M296" s="2377"/>
      <c r="N296" s="2377"/>
      <c r="O296" s="2377"/>
      <c r="P296" s="2377"/>
      <c r="Q296" s="559">
        <f>SUMIF(T297:T298,"i",Q297:Q298)</f>
        <v>0</v>
      </c>
      <c r="R296" s="1018"/>
      <c r="S296" s="1799" t="s">
        <v>866</v>
      </c>
      <c r="T296" s="718" t="s">
        <v>867</v>
      </c>
      <c r="U296" s="2375">
        <v>1</v>
      </c>
      <c r="V296" s="2375" t="s">
        <v>830</v>
      </c>
      <c r="W296" s="1161"/>
      <c r="X296" s="1161"/>
      <c r="Y296" s="1161"/>
      <c r="Z296" s="1161"/>
      <c r="AA296" s="1637"/>
      <c r="AB296" s="1161"/>
      <c r="AC296" s="2376"/>
      <c r="AD296" s="630"/>
      <c r="AE296" s="1161"/>
      <c r="AF296" s="1161"/>
      <c r="AG296" s="1637"/>
      <c r="AH296" s="1637"/>
      <c r="AI296" s="1637"/>
      <c r="AJ296" s="1637"/>
      <c r="AK296" s="1637"/>
      <c r="AL296" s="1637"/>
      <c r="AM296" s="1637"/>
      <c r="AN296" s="1637"/>
      <c r="AO296" s="1637"/>
      <c r="AP296" s="1637"/>
      <c r="AQ296" s="1637"/>
      <c r="AR296" s="1637"/>
      <c r="AS296" s="1637"/>
      <c r="AT296" s="1637"/>
      <c r="AU296" s="1637"/>
      <c r="AV296" s="1637"/>
      <c r="AW296" s="1637"/>
      <c r="AX296" s="1637"/>
      <c r="AY296" s="1637"/>
      <c r="AZ296" s="1637"/>
      <c r="BA296" s="1637"/>
      <c r="BB296" s="1637"/>
      <c r="BC296" s="1637"/>
      <c r="BD296" s="1637"/>
      <c r="BE296" s="1637"/>
      <c r="BF296" s="1637"/>
      <c r="BG296" s="1637"/>
      <c r="BH296" s="1637"/>
      <c r="BI296" s="1637"/>
      <c r="BJ296" s="1637"/>
      <c r="BK296" s="1637"/>
      <c r="BL296" s="1637"/>
      <c r="BM296" s="1637"/>
      <c r="BN296" s="1637"/>
      <c r="BO296" s="1637"/>
      <c r="BP296" s="1637"/>
      <c r="BQ296" s="1637"/>
      <c r="BR296" s="1637"/>
      <c r="BS296" s="1637"/>
      <c r="BT296" s="1637"/>
      <c r="BU296" s="1637"/>
      <c r="BV296" s="1161"/>
      <c r="BW296" s="1161"/>
      <c r="BX296" s="1161"/>
      <c r="BY296" s="1161"/>
      <c r="BZ296" s="1161"/>
      <c r="CA296" s="1161"/>
      <c r="CB296" s="1161"/>
      <c r="CC296" s="1161"/>
      <c r="CD296" s="1161"/>
      <c r="CE296" s="1161"/>
      <c r="CF296" s="1851"/>
    </row>
    <row customHeight="1" ht="11.25" hidden="1">
      <c r="A297" s="1794"/>
      <c r="B297" s="1637"/>
      <c r="C297" s="1637"/>
      <c r="D297" s="2580"/>
      <c r="E297" s="636"/>
      <c r="F297" s="636">
        <v>0</v>
      </c>
      <c r="G297" s="636"/>
      <c r="H297" s="636"/>
      <c r="I297" s="636"/>
      <c r="J297" s="636"/>
      <c r="K297" s="636"/>
      <c r="L297" s="636"/>
      <c r="M297" s="636"/>
      <c r="N297" s="636"/>
      <c r="O297" s="636"/>
      <c r="P297" s="636"/>
      <c r="Q297" s="636"/>
      <c r="R297" s="636"/>
      <c r="S297" s="637"/>
      <c r="T297" s="719"/>
      <c r="U297" s="2375"/>
      <c r="V297" s="2375"/>
      <c r="W297" s="1637"/>
      <c r="X297" s="1637"/>
      <c r="Y297" s="1637"/>
      <c r="Z297" s="1637"/>
      <c r="AA297" s="1637"/>
      <c r="AB297" s="1161"/>
      <c r="AC297" s="2376"/>
      <c r="AD297" s="630"/>
      <c r="AE297" s="1161"/>
      <c r="AF297" s="1161"/>
      <c r="AG297" s="1637"/>
      <c r="AH297" s="1637"/>
      <c r="AI297" s="1637"/>
      <c r="AJ297" s="1637"/>
      <c r="AK297" s="1637"/>
      <c r="AL297" s="1637"/>
      <c r="AM297" s="1637"/>
      <c r="AN297" s="1637"/>
      <c r="AO297" s="1637"/>
      <c r="AP297" s="1637"/>
      <c r="AQ297" s="1637"/>
      <c r="AR297" s="1637"/>
      <c r="AS297" s="1637"/>
      <c r="AT297" s="1637"/>
      <c r="AU297" s="1637"/>
      <c r="AV297" s="1637"/>
      <c r="AW297" s="1637"/>
      <c r="AX297" s="1637"/>
      <c r="AY297" s="1637"/>
      <c r="AZ297" s="1637"/>
      <c r="BA297" s="1637"/>
      <c r="BB297" s="1637"/>
      <c r="BC297" s="1637"/>
      <c r="BD297" s="1637"/>
      <c r="BE297" s="1637"/>
      <c r="BF297" s="1637"/>
      <c r="BG297" s="1637"/>
      <c r="BH297" s="1637"/>
      <c r="BI297" s="1637"/>
      <c r="BJ297" s="1637"/>
      <c r="BK297" s="1637"/>
      <c r="BL297" s="1637"/>
      <c r="BM297" s="1637"/>
      <c r="BN297" s="1637"/>
      <c r="BO297" s="1637"/>
      <c r="BP297" s="1637"/>
      <c r="BQ297" s="1637"/>
      <c r="BR297" s="1637"/>
      <c r="BS297" s="1637"/>
      <c r="BT297" s="1637"/>
      <c r="BU297" s="1637"/>
      <c r="BV297" s="1637"/>
      <c r="BW297" s="1637"/>
      <c r="BX297" s="1637"/>
      <c r="BY297" s="1637"/>
      <c r="BZ297" s="1637"/>
      <c r="CA297" s="1637"/>
      <c r="CB297" s="1637"/>
      <c r="CC297" s="1637"/>
      <c r="CD297" s="1637"/>
      <c r="CE297" s="1637"/>
      <c r="CF297" s="1851"/>
    </row>
    <row customHeight="1" ht="11.25" hidden="1">
      <c r="A298" s="1807"/>
      <c r="B298" s="1161"/>
      <c r="C298" s="413"/>
      <c r="D298" s="2580"/>
      <c r="E298" s="650" t="s">
        <v>22</v>
      </c>
      <c r="F298" s="1169" t="s">
        <v>22</v>
      </c>
      <c r="G298" s="1169" t="s">
        <v>870</v>
      </c>
      <c r="H298" s="652" t="s">
        <v>22</v>
      </c>
      <c r="I298" s="652"/>
      <c r="J298" s="652"/>
      <c r="K298" s="652"/>
      <c r="L298" s="652"/>
      <c r="M298" s="652"/>
      <c r="N298" s="652"/>
      <c r="O298" s="652"/>
      <c r="P298" s="652"/>
      <c r="Q298" s="652"/>
      <c r="R298" s="653"/>
      <c r="S298" s="654"/>
      <c r="T298" s="719"/>
      <c r="U298" s="2375"/>
      <c r="V298" s="2375"/>
      <c r="W298" s="1161"/>
      <c r="X298" s="1161"/>
      <c r="Y298" s="1161"/>
      <c r="Z298" s="1161"/>
      <c r="AA298" s="1637"/>
      <c r="AB298" s="1161"/>
      <c r="AC298" s="2376"/>
      <c r="AD298" s="630"/>
      <c r="AE298" s="1161"/>
      <c r="AF298" s="1161"/>
      <c r="AG298" s="1637"/>
      <c r="AH298" s="1637"/>
      <c r="AI298" s="1637"/>
      <c r="AJ298" s="1637"/>
      <c r="AK298" s="1637"/>
      <c r="AL298" s="1637"/>
      <c r="AM298" s="1637"/>
      <c r="AN298" s="1637"/>
      <c r="AO298" s="1637"/>
      <c r="AP298" s="1637"/>
      <c r="AQ298" s="1637"/>
      <c r="AR298" s="1637"/>
      <c r="AS298" s="1637"/>
      <c r="AT298" s="1637"/>
      <c r="AU298" s="1637"/>
      <c r="AV298" s="1637"/>
      <c r="AW298" s="1637"/>
      <c r="AX298" s="1637"/>
      <c r="AY298" s="1637"/>
      <c r="AZ298" s="1637"/>
      <c r="BA298" s="1637"/>
      <c r="BB298" s="1637"/>
      <c r="BC298" s="1637"/>
      <c r="BD298" s="1637"/>
      <c r="BE298" s="1637"/>
      <c r="BF298" s="1637"/>
      <c r="BG298" s="1637"/>
      <c r="BH298" s="1637"/>
      <c r="BI298" s="1637"/>
      <c r="BJ298" s="1637"/>
      <c r="BK298" s="1637"/>
      <c r="BL298" s="1637"/>
      <c r="BM298" s="1637"/>
      <c r="BN298" s="1637"/>
      <c r="BO298" s="1637"/>
      <c r="BP298" s="1637"/>
      <c r="BQ298" s="1637"/>
      <c r="BR298" s="1637"/>
      <c r="BS298" s="1637"/>
      <c r="BT298" s="1637"/>
      <c r="BU298" s="1637"/>
      <c r="BV298" s="1161"/>
      <c r="BW298" s="1161"/>
      <c r="BX298" s="1161"/>
      <c r="BY298" s="1161"/>
      <c r="BZ298" s="1161"/>
      <c r="CA298" s="1161"/>
      <c r="CB298" s="1161"/>
      <c r="CC298" s="1161"/>
      <c r="CD298" s="1161"/>
      <c r="CE298" s="1161"/>
      <c r="CF298" s="1851"/>
    </row>
    <row customHeight="1" ht="24.75" hidden="1">
      <c r="A299" s="1807"/>
      <c r="B299" s="1161"/>
      <c r="C299" s="413"/>
      <c r="D299" s="2580"/>
      <c r="E299" s="2377" t="s">
        <v>868</v>
      </c>
      <c r="F299" s="2377"/>
      <c r="G299" s="2377"/>
      <c r="H299" s="2377"/>
      <c r="I299" s="2377"/>
      <c r="J299" s="2377"/>
      <c r="K299" s="2377"/>
      <c r="L299" s="2377"/>
      <c r="M299" s="2377"/>
      <c r="N299" s="2377"/>
      <c r="O299" s="2377"/>
      <c r="P299" s="2377"/>
      <c r="Q299" s="559">
        <f>SUMIF(T300:T301,"i",Q300:Q301)</f>
        <v>0</v>
      </c>
      <c r="R299" s="1018"/>
      <c r="S299" s="1799" t="s">
        <v>869</v>
      </c>
      <c r="T299" s="718" t="s">
        <v>867</v>
      </c>
      <c r="U299" s="2375">
        <v>1</v>
      </c>
      <c r="V299" s="2375" t="s">
        <v>830</v>
      </c>
      <c r="W299" s="1161"/>
      <c r="X299" s="1161"/>
      <c r="Y299" s="1161"/>
      <c r="Z299" s="1161"/>
      <c r="AA299" s="1637"/>
      <c r="AB299" s="1161"/>
      <c r="AC299" s="1797"/>
      <c r="AD299" s="630"/>
      <c r="AE299" s="1161"/>
      <c r="AF299" s="1161"/>
      <c r="AG299" s="1637"/>
      <c r="AH299" s="1637"/>
      <c r="AI299" s="1637"/>
      <c r="AJ299" s="1637"/>
      <c r="AK299" s="1637"/>
      <c r="AL299" s="1637"/>
      <c r="AM299" s="1637"/>
      <c r="AN299" s="1637"/>
      <c r="AO299" s="1637"/>
      <c r="AP299" s="1637"/>
      <c r="AQ299" s="1637"/>
      <c r="AR299" s="1637"/>
      <c r="AS299" s="1637"/>
      <c r="AT299" s="1637"/>
      <c r="AU299" s="1637"/>
      <c r="AV299" s="1637"/>
      <c r="AW299" s="1637"/>
      <c r="AX299" s="1637"/>
      <c r="AY299" s="1637"/>
      <c r="AZ299" s="1637"/>
      <c r="BA299" s="1637"/>
      <c r="BB299" s="1637"/>
      <c r="BC299" s="1637"/>
      <c r="BD299" s="1637"/>
      <c r="BE299" s="1637"/>
      <c r="BF299" s="1637"/>
      <c r="BG299" s="1637"/>
      <c r="BH299" s="1637"/>
      <c r="BI299" s="1637"/>
      <c r="BJ299" s="1637"/>
      <c r="BK299" s="1637"/>
      <c r="BL299" s="1637"/>
      <c r="BM299" s="1637"/>
      <c r="BN299" s="1637"/>
      <c r="BO299" s="1637"/>
      <c r="BP299" s="1637"/>
      <c r="BQ299" s="1637"/>
      <c r="BR299" s="1637"/>
      <c r="BS299" s="1637"/>
      <c r="BT299" s="1637"/>
      <c r="BU299" s="1637"/>
      <c r="BV299" s="1161"/>
      <c r="BW299" s="1161"/>
      <c r="BX299" s="1161"/>
      <c r="BY299" s="1161"/>
      <c r="BZ299" s="1161"/>
      <c r="CA299" s="1161"/>
      <c r="CB299" s="1161"/>
      <c r="CC299" s="1161"/>
      <c r="CD299" s="1161"/>
      <c r="CE299" s="1161"/>
      <c r="CF299" s="1851"/>
    </row>
    <row customHeight="1" ht="11.25" hidden="1">
      <c r="A300" s="1794"/>
      <c r="B300" s="1637"/>
      <c r="C300" s="1637"/>
      <c r="D300" s="2580"/>
      <c r="E300" s="636"/>
      <c r="F300" s="636">
        <v>0</v>
      </c>
      <c r="G300" s="636"/>
      <c r="H300" s="636"/>
      <c r="I300" s="636"/>
      <c r="J300" s="636"/>
      <c r="K300" s="636"/>
      <c r="L300" s="636"/>
      <c r="M300" s="636"/>
      <c r="N300" s="636"/>
      <c r="O300" s="636"/>
      <c r="P300" s="636"/>
      <c r="Q300" s="636"/>
      <c r="R300" s="636"/>
      <c r="S300" s="637"/>
      <c r="T300" s="719"/>
      <c r="U300" s="2375"/>
      <c r="V300" s="2375"/>
      <c r="W300" s="1637"/>
      <c r="X300" s="1637"/>
      <c r="Y300" s="1637"/>
      <c r="Z300" s="1637"/>
      <c r="AA300" s="1637"/>
      <c r="AB300" s="1161"/>
      <c r="AC300" s="1797"/>
      <c r="AD300" s="630"/>
      <c r="AE300" s="1161"/>
      <c r="AF300" s="1161"/>
      <c r="AG300" s="1637"/>
      <c r="AH300" s="1637"/>
      <c r="AI300" s="1637"/>
      <c r="AJ300" s="1637"/>
      <c r="AK300" s="1637"/>
      <c r="AL300" s="1637"/>
      <c r="AM300" s="1637"/>
      <c r="AN300" s="1637"/>
      <c r="AO300" s="1637"/>
      <c r="AP300" s="1637"/>
      <c r="AQ300" s="1637"/>
      <c r="AR300" s="1637"/>
      <c r="AS300" s="1637"/>
      <c r="AT300" s="1637"/>
      <c r="AU300" s="1637"/>
      <c r="AV300" s="1637"/>
      <c r="AW300" s="1637"/>
      <c r="AX300" s="1637"/>
      <c r="AY300" s="1637"/>
      <c r="AZ300" s="1637"/>
      <c r="BA300" s="1637"/>
      <c r="BB300" s="1637"/>
      <c r="BC300" s="1637"/>
      <c r="BD300" s="1637"/>
      <c r="BE300" s="1637"/>
      <c r="BF300" s="1637"/>
      <c r="BG300" s="1637"/>
      <c r="BH300" s="1637"/>
      <c r="BI300" s="1637"/>
      <c r="BJ300" s="1637"/>
      <c r="BK300" s="1637"/>
      <c r="BL300" s="1637"/>
      <c r="BM300" s="1637"/>
      <c r="BN300" s="1637"/>
      <c r="BO300" s="1637"/>
      <c r="BP300" s="1637"/>
      <c r="BQ300" s="1637"/>
      <c r="BR300" s="1637"/>
      <c r="BS300" s="1637"/>
      <c r="BT300" s="1637"/>
      <c r="BU300" s="1637"/>
      <c r="BV300" s="1637"/>
      <c r="BW300" s="1637"/>
      <c r="BX300" s="1637"/>
      <c r="BY300" s="1637"/>
      <c r="BZ300" s="1637"/>
      <c r="CA300" s="1637"/>
      <c r="CB300" s="1637"/>
      <c r="CC300" s="1637"/>
      <c r="CD300" s="1637"/>
      <c r="CE300" s="1637"/>
      <c r="CF300" s="1851"/>
    </row>
    <row customHeight="1" ht="11.25" hidden="1">
      <c r="A301" s="1807"/>
      <c r="B301" s="1161"/>
      <c r="C301" s="413"/>
      <c r="D301" s="2581"/>
      <c r="E301" s="650" t="s">
        <v>22</v>
      </c>
      <c r="F301" s="1169" t="s">
        <v>22</v>
      </c>
      <c r="G301" s="1169" t="s">
        <v>870</v>
      </c>
      <c r="H301" s="652" t="s">
        <v>22</v>
      </c>
      <c r="I301" s="652"/>
      <c r="J301" s="652"/>
      <c r="K301" s="652"/>
      <c r="L301" s="652"/>
      <c r="M301" s="652"/>
      <c r="N301" s="652"/>
      <c r="O301" s="652"/>
      <c r="P301" s="652"/>
      <c r="Q301" s="652"/>
      <c r="R301" s="653"/>
      <c r="S301" s="654"/>
      <c r="T301" s="719"/>
      <c r="U301" s="2375"/>
      <c r="V301" s="2375"/>
      <c r="W301" s="1161"/>
      <c r="X301" s="1161"/>
      <c r="Y301" s="1161"/>
      <c r="Z301" s="1161"/>
      <c r="AA301" s="1637"/>
      <c r="AB301" s="1161"/>
      <c r="AC301" s="1797"/>
      <c r="AD301" s="630"/>
      <c r="AE301" s="1161"/>
      <c r="AF301" s="1161"/>
      <c r="AG301" s="1637"/>
      <c r="AH301" s="1637"/>
      <c r="AI301" s="1637"/>
      <c r="AJ301" s="1637"/>
      <c r="AK301" s="1637"/>
      <c r="AL301" s="1637"/>
      <c r="AM301" s="1637"/>
      <c r="AN301" s="1637"/>
      <c r="AO301" s="1637"/>
      <c r="AP301" s="1637"/>
      <c r="AQ301" s="1637"/>
      <c r="AR301" s="1637"/>
      <c r="AS301" s="1637"/>
      <c r="AT301" s="1637"/>
      <c r="AU301" s="1637"/>
      <c r="AV301" s="1637"/>
      <c r="AW301" s="1637"/>
      <c r="AX301" s="1637"/>
      <c r="AY301" s="1637"/>
      <c r="AZ301" s="1637"/>
      <c r="BA301" s="1637"/>
      <c r="BB301" s="1637"/>
      <c r="BC301" s="1637"/>
      <c r="BD301" s="1637"/>
      <c r="BE301" s="1637"/>
      <c r="BF301" s="1637"/>
      <c r="BG301" s="1637"/>
      <c r="BH301" s="1637"/>
      <c r="BI301" s="1637"/>
      <c r="BJ301" s="1637"/>
      <c r="BK301" s="1637"/>
      <c r="BL301" s="1637"/>
      <c r="BM301" s="1637"/>
      <c r="BN301" s="1637"/>
      <c r="BO301" s="1637"/>
      <c r="BP301" s="1637"/>
      <c r="BQ301" s="1637"/>
      <c r="BR301" s="1637"/>
      <c r="BS301" s="1637"/>
      <c r="BT301" s="1637"/>
      <c r="BU301" s="1637"/>
      <c r="BV301" s="1161"/>
      <c r="BW301" s="1161"/>
      <c r="BX301" s="1161"/>
      <c r="BY301" s="1161"/>
      <c r="BZ301" s="1161"/>
      <c r="CA301" s="1161"/>
      <c r="CB301" s="1161"/>
      <c r="CC301" s="1161"/>
      <c r="CD301" s="1161"/>
      <c r="CE301" s="1161"/>
      <c r="CF301" s="1851"/>
    </row>
    <row customHeight="1" ht="15" hidden="1">
      <c r="A302" s="624" t="s">
        <v>368</v>
      </c>
      <c r="B302" s="625"/>
      <c r="C302" s="625" t="s">
        <v>22</v>
      </c>
      <c r="D302" s="2579" t="s">
        <v>900</v>
      </c>
      <c r="E302" s="2378" t="s">
        <v>324</v>
      </c>
      <c r="F302" s="2379"/>
      <c r="G302" s="2380"/>
      <c r="H302" s="2384" t="str">
        <f>IF(A302="","",INDEX(DIFFERENTIATION_UNMERGE_VD,MATCH(A302,DIFFERENTIATION_ID_DIFF,0)))</f>
        <v>Водоотведение; Транспортировка; Подключение (технологическое присоединение) к централизованной системе водоотведения</v>
      </c>
      <c r="I302" s="2384"/>
      <c r="J302" s="2384"/>
      <c r="K302" s="2384"/>
      <c r="L302" s="2384"/>
      <c r="M302" s="2384"/>
      <c r="N302" s="2384"/>
      <c r="O302" s="2384"/>
      <c r="P302" s="2384"/>
      <c r="Q302" s="2384"/>
      <c r="R302" s="2384"/>
      <c r="S302" s="720"/>
      <c r="T302" s="717"/>
      <c r="U302" s="626"/>
      <c r="V302" s="626"/>
      <c r="W302" s="627"/>
      <c r="X302" s="627"/>
      <c r="Y302" s="627"/>
      <c r="Z302" s="627"/>
      <c r="AA302" s="628"/>
      <c r="AB302" s="629"/>
      <c r="AC302" s="2376"/>
      <c r="AD302" s="630"/>
      <c r="AE302" s="631" t="s">
        <v>22</v>
      </c>
      <c r="AF302" s="631"/>
      <c r="AG302" s="632" t="s">
        <v>864</v>
      </c>
      <c r="AH302" s="633">
        <v>3</v>
      </c>
      <c r="AI302" s="626"/>
      <c r="AJ302" s="626"/>
      <c r="AK302" s="626"/>
      <c r="AL302" s="626"/>
      <c r="AM302" s="626"/>
      <c r="AN302" s="626"/>
      <c r="AO302" s="626"/>
      <c r="AP302" s="626"/>
      <c r="AQ302" s="626"/>
      <c r="AR302" s="626"/>
      <c r="AS302" s="626"/>
      <c r="AT302" s="626"/>
      <c r="AU302" s="626"/>
      <c r="AV302" s="626"/>
      <c r="AW302" s="626"/>
      <c r="AX302" s="626"/>
      <c r="AY302" s="626"/>
      <c r="AZ302" s="626"/>
      <c r="BA302" s="626"/>
      <c r="BB302" s="626"/>
      <c r="BC302" s="626"/>
      <c r="BD302" s="626"/>
      <c r="BE302" s="626"/>
      <c r="BF302" s="626"/>
      <c r="BG302" s="626"/>
      <c r="BH302" s="626"/>
      <c r="BI302" s="626"/>
      <c r="BJ302" s="626"/>
      <c r="BK302" s="626"/>
      <c r="BL302" s="626"/>
      <c r="BM302" s="626"/>
      <c r="BN302" s="626"/>
      <c r="BO302" s="626"/>
      <c r="BP302" s="626"/>
      <c r="BQ302" s="626"/>
      <c r="BR302" s="626"/>
      <c r="BS302" s="626"/>
      <c r="BT302" s="626"/>
      <c r="BU302" s="626"/>
      <c r="BV302" s="627"/>
      <c r="BW302" s="627"/>
      <c r="BX302" s="627"/>
      <c r="BY302" s="627"/>
      <c r="BZ302" s="627"/>
      <c r="CA302" s="627"/>
      <c r="CB302" s="627"/>
      <c r="CC302" s="627"/>
      <c r="CD302" s="627"/>
      <c r="CE302" s="627"/>
      <c r="CF302" s="1851"/>
    </row>
    <row customHeight="1" ht="15" hidden="1">
      <c r="A303" s="624"/>
      <c r="B303" s="625"/>
      <c r="C303" s="625"/>
      <c r="D303" s="2580"/>
      <c r="E303" s="2378" t="s">
        <v>819</v>
      </c>
      <c r="F303" s="2379"/>
      <c r="G303" s="2380"/>
      <c r="H303" s="2384" t="str">
        <f>IF(A302="","",INDEX(DIFFERENTIATION_UNMERGE_AREA,MATCH(A302,DIFFERENTIATION_ID_DIFF,0)))</f>
        <v>Засосенское</v>
      </c>
      <c r="I303" s="2384"/>
      <c r="J303" s="2384"/>
      <c r="K303" s="2384"/>
      <c r="L303" s="2384"/>
      <c r="M303" s="2384"/>
      <c r="N303" s="2384"/>
      <c r="O303" s="2384"/>
      <c r="P303" s="2384"/>
      <c r="Q303" s="2384"/>
      <c r="R303" s="2384"/>
      <c r="S303" s="720"/>
      <c r="T303" s="717"/>
      <c r="U303" s="626"/>
      <c r="V303" s="626"/>
      <c r="W303" s="627"/>
      <c r="X303" s="627"/>
      <c r="Y303" s="627"/>
      <c r="Z303" s="627"/>
      <c r="AA303" s="628"/>
      <c r="AB303" s="629"/>
      <c r="AC303" s="2376"/>
      <c r="AD303" s="630"/>
      <c r="AE303" s="631"/>
      <c r="AF303" s="631"/>
      <c r="AG303" s="632"/>
      <c r="AH303" s="633"/>
      <c r="AI303" s="626"/>
      <c r="AJ303" s="626"/>
      <c r="AK303" s="626"/>
      <c r="AL303" s="626"/>
      <c r="AM303" s="626"/>
      <c r="AN303" s="626"/>
      <c r="AO303" s="626"/>
      <c r="AP303" s="626"/>
      <c r="AQ303" s="626"/>
      <c r="AR303" s="626"/>
      <c r="AS303" s="626"/>
      <c r="AT303" s="626"/>
      <c r="AU303" s="626"/>
      <c r="AV303" s="626"/>
      <c r="AW303" s="626"/>
      <c r="AX303" s="626"/>
      <c r="AY303" s="626"/>
      <c r="AZ303" s="626"/>
      <c r="BA303" s="626"/>
      <c r="BB303" s="626"/>
      <c r="BC303" s="626"/>
      <c r="BD303" s="626"/>
      <c r="BE303" s="626"/>
      <c r="BF303" s="626"/>
      <c r="BG303" s="626"/>
      <c r="BH303" s="626"/>
      <c r="BI303" s="626"/>
      <c r="BJ303" s="626"/>
      <c r="BK303" s="626"/>
      <c r="BL303" s="626"/>
      <c r="BM303" s="626"/>
      <c r="BN303" s="626"/>
      <c r="BO303" s="626"/>
      <c r="BP303" s="626"/>
      <c r="BQ303" s="626"/>
      <c r="BR303" s="626"/>
      <c r="BS303" s="626"/>
      <c r="BT303" s="626"/>
      <c r="BU303" s="626"/>
      <c r="BV303" s="627"/>
      <c r="BW303" s="627"/>
      <c r="BX303" s="627"/>
      <c r="BY303" s="627"/>
      <c r="BZ303" s="627"/>
      <c r="CA303" s="627"/>
      <c r="CB303" s="627"/>
      <c r="CC303" s="627"/>
      <c r="CD303" s="627"/>
      <c r="CE303" s="627"/>
      <c r="CF303" s="1851"/>
    </row>
    <row customHeight="1" ht="15" hidden="1">
      <c r="A304" s="624"/>
      <c r="B304" s="625"/>
      <c r="C304" s="625"/>
      <c r="D304" s="2580"/>
      <c r="E304" s="2378" t="s">
        <v>820</v>
      </c>
      <c r="F304" s="2379"/>
      <c r="G304" s="2380"/>
      <c r="H304" s="2384" t="str">
        <f>IF(A302="","",INDEX(DIFFERENTIATION_UNMERGE_SYSTEM,MATCH(A302,DIFFERENTIATION_ID_DIFF,0)))</f>
        <v>без дифференциации</v>
      </c>
      <c r="I304" s="2384"/>
      <c r="J304" s="2384"/>
      <c r="K304" s="2384"/>
      <c r="L304" s="2384"/>
      <c r="M304" s="2384"/>
      <c r="N304" s="2384"/>
      <c r="O304" s="2384"/>
      <c r="P304" s="2384"/>
      <c r="Q304" s="2384"/>
      <c r="R304" s="2384"/>
      <c r="S304" s="720"/>
      <c r="T304" s="717"/>
      <c r="U304" s="626"/>
      <c r="V304" s="626"/>
      <c r="W304" s="627"/>
      <c r="X304" s="627"/>
      <c r="Y304" s="627"/>
      <c r="Z304" s="627"/>
      <c r="AA304" s="628"/>
      <c r="AB304" s="629"/>
      <c r="AC304" s="2376"/>
      <c r="AD304" s="630"/>
      <c r="AE304" s="631"/>
      <c r="AF304" s="631"/>
      <c r="AG304" s="632"/>
      <c r="AH304" s="633"/>
      <c r="AI304" s="626"/>
      <c r="AJ304" s="626"/>
      <c r="AK304" s="626"/>
      <c r="AL304" s="626"/>
      <c r="AM304" s="626"/>
      <c r="AN304" s="626"/>
      <c r="AO304" s="626"/>
      <c r="AP304" s="626"/>
      <c r="AQ304" s="626"/>
      <c r="AR304" s="626"/>
      <c r="AS304" s="626"/>
      <c r="AT304" s="626"/>
      <c r="AU304" s="626"/>
      <c r="AV304" s="626"/>
      <c r="AW304" s="626"/>
      <c r="AX304" s="626"/>
      <c r="AY304" s="626"/>
      <c r="AZ304" s="626"/>
      <c r="BA304" s="626"/>
      <c r="BB304" s="626"/>
      <c r="BC304" s="626"/>
      <c r="BD304" s="626"/>
      <c r="BE304" s="626"/>
      <c r="BF304" s="626"/>
      <c r="BG304" s="626"/>
      <c r="BH304" s="626"/>
      <c r="BI304" s="626"/>
      <c r="BJ304" s="626"/>
      <c r="BK304" s="626"/>
      <c r="BL304" s="626"/>
      <c r="BM304" s="626"/>
      <c r="BN304" s="626"/>
      <c r="BO304" s="626"/>
      <c r="BP304" s="626"/>
      <c r="BQ304" s="626"/>
      <c r="BR304" s="626"/>
      <c r="BS304" s="626"/>
      <c r="BT304" s="626"/>
      <c r="BU304" s="626"/>
      <c r="BV304" s="627"/>
      <c r="BW304" s="627"/>
      <c r="BX304" s="627"/>
      <c r="BY304" s="627"/>
      <c r="BZ304" s="627"/>
      <c r="CA304" s="627"/>
      <c r="CB304" s="627"/>
      <c r="CC304" s="627"/>
      <c r="CD304" s="627"/>
      <c r="CE304" s="627"/>
      <c r="CF304" s="1851"/>
    </row>
    <row customHeight="1" ht="24.75" hidden="1">
      <c r="A305" s="1807"/>
      <c r="B305" s="1161"/>
      <c r="C305" s="413"/>
      <c r="D305" s="2580"/>
      <c r="E305" s="2377" t="s">
        <v>865</v>
      </c>
      <c r="F305" s="2377"/>
      <c r="G305" s="2377"/>
      <c r="H305" s="2377"/>
      <c r="I305" s="2377"/>
      <c r="J305" s="2377"/>
      <c r="K305" s="2377"/>
      <c r="L305" s="2377"/>
      <c r="M305" s="2377"/>
      <c r="N305" s="2377"/>
      <c r="O305" s="2377"/>
      <c r="P305" s="2377"/>
      <c r="Q305" s="559">
        <f>SUMIF(T306:T307,"i",Q306:Q307)</f>
        <v>0</v>
      </c>
      <c r="R305" s="1018"/>
      <c r="S305" s="1799" t="s">
        <v>866</v>
      </c>
      <c r="T305" s="718" t="s">
        <v>867</v>
      </c>
      <c r="U305" s="2375">
        <v>1</v>
      </c>
      <c r="V305" s="2375" t="s">
        <v>830</v>
      </c>
      <c r="W305" s="1161"/>
      <c r="X305" s="1161"/>
      <c r="Y305" s="1161"/>
      <c r="Z305" s="1161"/>
      <c r="AA305" s="1637"/>
      <c r="AB305" s="1161"/>
      <c r="AC305" s="2376"/>
      <c r="AD305" s="630"/>
      <c r="AE305" s="1161"/>
      <c r="AF305" s="1161"/>
      <c r="AG305" s="1637"/>
      <c r="AH305" s="1637"/>
      <c r="AI305" s="1637"/>
      <c r="AJ305" s="1637"/>
      <c r="AK305" s="1637"/>
      <c r="AL305" s="1637"/>
      <c r="AM305" s="1637"/>
      <c r="AN305" s="1637"/>
      <c r="AO305" s="1637"/>
      <c r="AP305" s="1637"/>
      <c r="AQ305" s="1637"/>
      <c r="AR305" s="1637"/>
      <c r="AS305" s="1637"/>
      <c r="AT305" s="1637"/>
      <c r="AU305" s="1637"/>
      <c r="AV305" s="1637"/>
      <c r="AW305" s="1637"/>
      <c r="AX305" s="1637"/>
      <c r="AY305" s="1637"/>
      <c r="AZ305" s="1637"/>
      <c r="BA305" s="1637"/>
      <c r="BB305" s="1637"/>
      <c r="BC305" s="1637"/>
      <c r="BD305" s="1637"/>
      <c r="BE305" s="1637"/>
      <c r="BF305" s="1637"/>
      <c r="BG305" s="1637"/>
      <c r="BH305" s="1637"/>
      <c r="BI305" s="1637"/>
      <c r="BJ305" s="1637"/>
      <c r="BK305" s="1637"/>
      <c r="BL305" s="1637"/>
      <c r="BM305" s="1637"/>
      <c r="BN305" s="1637"/>
      <c r="BO305" s="1637"/>
      <c r="BP305" s="1637"/>
      <c r="BQ305" s="1637"/>
      <c r="BR305" s="1637"/>
      <c r="BS305" s="1637"/>
      <c r="BT305" s="1637"/>
      <c r="BU305" s="1637"/>
      <c r="BV305" s="1161"/>
      <c r="BW305" s="1161"/>
      <c r="BX305" s="1161"/>
      <c r="BY305" s="1161"/>
      <c r="BZ305" s="1161"/>
      <c r="CA305" s="1161"/>
      <c r="CB305" s="1161"/>
      <c r="CC305" s="1161"/>
      <c r="CD305" s="1161"/>
      <c r="CE305" s="1161"/>
      <c r="CF305" s="1851"/>
    </row>
    <row customHeight="1" ht="11.25" hidden="1">
      <c r="A306" s="1794"/>
      <c r="B306" s="1637"/>
      <c r="C306" s="1637"/>
      <c r="D306" s="2580"/>
      <c r="E306" s="636"/>
      <c r="F306" s="636">
        <v>0</v>
      </c>
      <c r="G306" s="636"/>
      <c r="H306" s="636"/>
      <c r="I306" s="636"/>
      <c r="J306" s="636"/>
      <c r="K306" s="636"/>
      <c r="L306" s="636"/>
      <c r="M306" s="636"/>
      <c r="N306" s="636"/>
      <c r="O306" s="636"/>
      <c r="P306" s="636"/>
      <c r="Q306" s="636"/>
      <c r="R306" s="636"/>
      <c r="S306" s="637"/>
      <c r="T306" s="719"/>
      <c r="U306" s="2375"/>
      <c r="V306" s="2375"/>
      <c r="W306" s="1637"/>
      <c r="X306" s="1637"/>
      <c r="Y306" s="1637"/>
      <c r="Z306" s="1637"/>
      <c r="AA306" s="1637"/>
      <c r="AB306" s="1161"/>
      <c r="AC306" s="2376"/>
      <c r="AD306" s="630"/>
      <c r="AE306" s="1161"/>
      <c r="AF306" s="1161"/>
      <c r="AG306" s="1637"/>
      <c r="AH306" s="1637"/>
      <c r="AI306" s="1637"/>
      <c r="AJ306" s="1637"/>
      <c r="AK306" s="1637"/>
      <c r="AL306" s="1637"/>
      <c r="AM306" s="1637"/>
      <c r="AN306" s="1637"/>
      <c r="AO306" s="1637"/>
      <c r="AP306" s="1637"/>
      <c r="AQ306" s="1637"/>
      <c r="AR306" s="1637"/>
      <c r="AS306" s="1637"/>
      <c r="AT306" s="1637"/>
      <c r="AU306" s="1637"/>
      <c r="AV306" s="1637"/>
      <c r="AW306" s="1637"/>
      <c r="AX306" s="1637"/>
      <c r="AY306" s="1637"/>
      <c r="AZ306" s="1637"/>
      <c r="BA306" s="1637"/>
      <c r="BB306" s="1637"/>
      <c r="BC306" s="1637"/>
      <c r="BD306" s="1637"/>
      <c r="BE306" s="1637"/>
      <c r="BF306" s="1637"/>
      <c r="BG306" s="1637"/>
      <c r="BH306" s="1637"/>
      <c r="BI306" s="1637"/>
      <c r="BJ306" s="1637"/>
      <c r="BK306" s="1637"/>
      <c r="BL306" s="1637"/>
      <c r="BM306" s="1637"/>
      <c r="BN306" s="1637"/>
      <c r="BO306" s="1637"/>
      <c r="BP306" s="1637"/>
      <c r="BQ306" s="1637"/>
      <c r="BR306" s="1637"/>
      <c r="BS306" s="1637"/>
      <c r="BT306" s="1637"/>
      <c r="BU306" s="1637"/>
      <c r="BV306" s="1637"/>
      <c r="BW306" s="1637"/>
      <c r="BX306" s="1637"/>
      <c r="BY306" s="1637"/>
      <c r="BZ306" s="1637"/>
      <c r="CA306" s="1637"/>
      <c r="CB306" s="1637"/>
      <c r="CC306" s="1637"/>
      <c r="CD306" s="1637"/>
      <c r="CE306" s="1637"/>
      <c r="CF306" s="1851"/>
    </row>
    <row customHeight="1" ht="11.25" hidden="1">
      <c r="A307" s="1807"/>
      <c r="B307" s="1161"/>
      <c r="C307" s="413"/>
      <c r="D307" s="2580"/>
      <c r="E307" s="650" t="s">
        <v>22</v>
      </c>
      <c r="F307" s="1169" t="s">
        <v>22</v>
      </c>
      <c r="G307" s="1169" t="s">
        <v>870</v>
      </c>
      <c r="H307" s="652" t="s">
        <v>22</v>
      </c>
      <c r="I307" s="652"/>
      <c r="J307" s="652"/>
      <c r="K307" s="652"/>
      <c r="L307" s="652"/>
      <c r="M307" s="652"/>
      <c r="N307" s="652"/>
      <c r="O307" s="652"/>
      <c r="P307" s="652"/>
      <c r="Q307" s="652"/>
      <c r="R307" s="653"/>
      <c r="S307" s="654"/>
      <c r="T307" s="719"/>
      <c r="U307" s="2375"/>
      <c r="V307" s="2375"/>
      <c r="W307" s="1161"/>
      <c r="X307" s="1161"/>
      <c r="Y307" s="1161"/>
      <c r="Z307" s="1161"/>
      <c r="AA307" s="1637"/>
      <c r="AB307" s="1161"/>
      <c r="AC307" s="2376"/>
      <c r="AD307" s="630"/>
      <c r="AE307" s="1161"/>
      <c r="AF307" s="1161"/>
      <c r="AG307" s="1637"/>
      <c r="AH307" s="1637"/>
      <c r="AI307" s="1637"/>
      <c r="AJ307" s="1637"/>
      <c r="AK307" s="1637"/>
      <c r="AL307" s="1637"/>
      <c r="AM307" s="1637"/>
      <c r="AN307" s="1637"/>
      <c r="AO307" s="1637"/>
      <c r="AP307" s="1637"/>
      <c r="AQ307" s="1637"/>
      <c r="AR307" s="1637"/>
      <c r="AS307" s="1637"/>
      <c r="AT307" s="1637"/>
      <c r="AU307" s="1637"/>
      <c r="AV307" s="1637"/>
      <c r="AW307" s="1637"/>
      <c r="AX307" s="1637"/>
      <c r="AY307" s="1637"/>
      <c r="AZ307" s="1637"/>
      <c r="BA307" s="1637"/>
      <c r="BB307" s="1637"/>
      <c r="BC307" s="1637"/>
      <c r="BD307" s="1637"/>
      <c r="BE307" s="1637"/>
      <c r="BF307" s="1637"/>
      <c r="BG307" s="1637"/>
      <c r="BH307" s="1637"/>
      <c r="BI307" s="1637"/>
      <c r="BJ307" s="1637"/>
      <c r="BK307" s="1637"/>
      <c r="BL307" s="1637"/>
      <c r="BM307" s="1637"/>
      <c r="BN307" s="1637"/>
      <c r="BO307" s="1637"/>
      <c r="BP307" s="1637"/>
      <c r="BQ307" s="1637"/>
      <c r="BR307" s="1637"/>
      <c r="BS307" s="1637"/>
      <c r="BT307" s="1637"/>
      <c r="BU307" s="1637"/>
      <c r="BV307" s="1161"/>
      <c r="BW307" s="1161"/>
      <c r="BX307" s="1161"/>
      <c r="BY307" s="1161"/>
      <c r="BZ307" s="1161"/>
      <c r="CA307" s="1161"/>
      <c r="CB307" s="1161"/>
      <c r="CC307" s="1161"/>
      <c r="CD307" s="1161"/>
      <c r="CE307" s="1161"/>
      <c r="CF307" s="1851"/>
    </row>
    <row customHeight="1" ht="24.75" hidden="1">
      <c r="A308" s="1807"/>
      <c r="B308" s="1161"/>
      <c r="C308" s="413"/>
      <c r="D308" s="2580"/>
      <c r="E308" s="2377" t="s">
        <v>868</v>
      </c>
      <c r="F308" s="2377"/>
      <c r="G308" s="2377"/>
      <c r="H308" s="2377"/>
      <c r="I308" s="2377"/>
      <c r="J308" s="2377"/>
      <c r="K308" s="2377"/>
      <c r="L308" s="2377"/>
      <c r="M308" s="2377"/>
      <c r="N308" s="2377"/>
      <c r="O308" s="2377"/>
      <c r="P308" s="2377"/>
      <c r="Q308" s="559">
        <f>SUMIF(T309:T310,"i",Q309:Q310)</f>
        <v>0</v>
      </c>
      <c r="R308" s="1018"/>
      <c r="S308" s="1799" t="s">
        <v>869</v>
      </c>
      <c r="T308" s="718" t="s">
        <v>867</v>
      </c>
      <c r="U308" s="2375">
        <v>1</v>
      </c>
      <c r="V308" s="2375" t="s">
        <v>830</v>
      </c>
      <c r="W308" s="1161"/>
      <c r="X308" s="1161"/>
      <c r="Y308" s="1161"/>
      <c r="Z308" s="1161"/>
      <c r="AA308" s="1637"/>
      <c r="AB308" s="1161"/>
      <c r="AC308" s="1797"/>
      <c r="AD308" s="630"/>
      <c r="AE308" s="1161"/>
      <c r="AF308" s="1161"/>
      <c r="AG308" s="1637"/>
      <c r="AH308" s="1637"/>
      <c r="AI308" s="1637"/>
      <c r="AJ308" s="1637"/>
      <c r="AK308" s="1637"/>
      <c r="AL308" s="1637"/>
      <c r="AM308" s="1637"/>
      <c r="AN308" s="1637"/>
      <c r="AO308" s="1637"/>
      <c r="AP308" s="1637"/>
      <c r="AQ308" s="1637"/>
      <c r="AR308" s="1637"/>
      <c r="AS308" s="1637"/>
      <c r="AT308" s="1637"/>
      <c r="AU308" s="1637"/>
      <c r="AV308" s="1637"/>
      <c r="AW308" s="1637"/>
      <c r="AX308" s="1637"/>
      <c r="AY308" s="1637"/>
      <c r="AZ308" s="1637"/>
      <c r="BA308" s="1637"/>
      <c r="BB308" s="1637"/>
      <c r="BC308" s="1637"/>
      <c r="BD308" s="1637"/>
      <c r="BE308" s="1637"/>
      <c r="BF308" s="1637"/>
      <c r="BG308" s="1637"/>
      <c r="BH308" s="1637"/>
      <c r="BI308" s="1637"/>
      <c r="BJ308" s="1637"/>
      <c r="BK308" s="1637"/>
      <c r="BL308" s="1637"/>
      <c r="BM308" s="1637"/>
      <c r="BN308" s="1637"/>
      <c r="BO308" s="1637"/>
      <c r="BP308" s="1637"/>
      <c r="BQ308" s="1637"/>
      <c r="BR308" s="1637"/>
      <c r="BS308" s="1637"/>
      <c r="BT308" s="1637"/>
      <c r="BU308" s="1637"/>
      <c r="BV308" s="1161"/>
      <c r="BW308" s="1161"/>
      <c r="BX308" s="1161"/>
      <c r="BY308" s="1161"/>
      <c r="BZ308" s="1161"/>
      <c r="CA308" s="1161"/>
      <c r="CB308" s="1161"/>
      <c r="CC308" s="1161"/>
      <c r="CD308" s="1161"/>
      <c r="CE308" s="1161"/>
      <c r="CF308" s="1851"/>
    </row>
    <row customHeight="1" ht="11.25" hidden="1">
      <c r="A309" s="1794"/>
      <c r="B309" s="1637"/>
      <c r="C309" s="1637"/>
      <c r="D309" s="2580"/>
      <c r="E309" s="636"/>
      <c r="F309" s="636">
        <v>0</v>
      </c>
      <c r="G309" s="636"/>
      <c r="H309" s="636"/>
      <c r="I309" s="636"/>
      <c r="J309" s="636"/>
      <c r="K309" s="636"/>
      <c r="L309" s="636"/>
      <c r="M309" s="636"/>
      <c r="N309" s="636"/>
      <c r="O309" s="636"/>
      <c r="P309" s="636"/>
      <c r="Q309" s="636"/>
      <c r="R309" s="636"/>
      <c r="S309" s="637"/>
      <c r="T309" s="719"/>
      <c r="U309" s="2375"/>
      <c r="V309" s="2375"/>
      <c r="W309" s="1637"/>
      <c r="X309" s="1637"/>
      <c r="Y309" s="1637"/>
      <c r="Z309" s="1637"/>
      <c r="AA309" s="1637"/>
      <c r="AB309" s="1161"/>
      <c r="AC309" s="1797"/>
      <c r="AD309" s="630"/>
      <c r="AE309" s="1161"/>
      <c r="AF309" s="1161"/>
      <c r="AG309" s="1637"/>
      <c r="AH309" s="1637"/>
      <c r="AI309" s="1637"/>
      <c r="AJ309" s="1637"/>
      <c r="AK309" s="1637"/>
      <c r="AL309" s="1637"/>
      <c r="AM309" s="1637"/>
      <c r="AN309" s="1637"/>
      <c r="AO309" s="1637"/>
      <c r="AP309" s="1637"/>
      <c r="AQ309" s="1637"/>
      <c r="AR309" s="1637"/>
      <c r="AS309" s="1637"/>
      <c r="AT309" s="1637"/>
      <c r="AU309" s="1637"/>
      <c r="AV309" s="1637"/>
      <c r="AW309" s="1637"/>
      <c r="AX309" s="1637"/>
      <c r="AY309" s="1637"/>
      <c r="AZ309" s="1637"/>
      <c r="BA309" s="1637"/>
      <c r="BB309" s="1637"/>
      <c r="BC309" s="1637"/>
      <c r="BD309" s="1637"/>
      <c r="BE309" s="1637"/>
      <c r="BF309" s="1637"/>
      <c r="BG309" s="1637"/>
      <c r="BH309" s="1637"/>
      <c r="BI309" s="1637"/>
      <c r="BJ309" s="1637"/>
      <c r="BK309" s="1637"/>
      <c r="BL309" s="1637"/>
      <c r="BM309" s="1637"/>
      <c r="BN309" s="1637"/>
      <c r="BO309" s="1637"/>
      <c r="BP309" s="1637"/>
      <c r="BQ309" s="1637"/>
      <c r="BR309" s="1637"/>
      <c r="BS309" s="1637"/>
      <c r="BT309" s="1637"/>
      <c r="BU309" s="1637"/>
      <c r="BV309" s="1637"/>
      <c r="BW309" s="1637"/>
      <c r="BX309" s="1637"/>
      <c r="BY309" s="1637"/>
      <c r="BZ309" s="1637"/>
      <c r="CA309" s="1637"/>
      <c r="CB309" s="1637"/>
      <c r="CC309" s="1637"/>
      <c r="CD309" s="1637"/>
      <c r="CE309" s="1637"/>
      <c r="CF309" s="1851"/>
    </row>
    <row customHeight="1" ht="11.25" hidden="1">
      <c r="A310" s="1807"/>
      <c r="B310" s="1161"/>
      <c r="C310" s="413"/>
      <c r="D310" s="2581"/>
      <c r="E310" s="650" t="s">
        <v>22</v>
      </c>
      <c r="F310" s="1169" t="s">
        <v>22</v>
      </c>
      <c r="G310" s="1169" t="s">
        <v>870</v>
      </c>
      <c r="H310" s="652" t="s">
        <v>22</v>
      </c>
      <c r="I310" s="652"/>
      <c r="J310" s="652"/>
      <c r="K310" s="652"/>
      <c r="L310" s="652"/>
      <c r="M310" s="652"/>
      <c r="N310" s="652"/>
      <c r="O310" s="652"/>
      <c r="P310" s="652"/>
      <c r="Q310" s="652"/>
      <c r="R310" s="653"/>
      <c r="S310" s="654"/>
      <c r="T310" s="719"/>
      <c r="U310" s="2375"/>
      <c r="V310" s="2375"/>
      <c r="W310" s="1161"/>
      <c r="X310" s="1161"/>
      <c r="Y310" s="1161"/>
      <c r="Z310" s="1161"/>
      <c r="AA310" s="1637"/>
      <c r="AB310" s="1161"/>
      <c r="AC310" s="1797"/>
      <c r="AD310" s="630"/>
      <c r="AE310" s="1161"/>
      <c r="AF310" s="1161"/>
      <c r="AG310" s="1637"/>
      <c r="AH310" s="1637"/>
      <c r="AI310" s="1637"/>
      <c r="AJ310" s="1637"/>
      <c r="AK310" s="1637"/>
      <c r="AL310" s="1637"/>
      <c r="AM310" s="1637"/>
      <c r="AN310" s="1637"/>
      <c r="AO310" s="1637"/>
      <c r="AP310" s="1637"/>
      <c r="AQ310" s="1637"/>
      <c r="AR310" s="1637"/>
      <c r="AS310" s="1637"/>
      <c r="AT310" s="1637"/>
      <c r="AU310" s="1637"/>
      <c r="AV310" s="1637"/>
      <c r="AW310" s="1637"/>
      <c r="AX310" s="1637"/>
      <c r="AY310" s="1637"/>
      <c r="AZ310" s="1637"/>
      <c r="BA310" s="1637"/>
      <c r="BB310" s="1637"/>
      <c r="BC310" s="1637"/>
      <c r="BD310" s="1637"/>
      <c r="BE310" s="1637"/>
      <c r="BF310" s="1637"/>
      <c r="BG310" s="1637"/>
      <c r="BH310" s="1637"/>
      <c r="BI310" s="1637"/>
      <c r="BJ310" s="1637"/>
      <c r="BK310" s="1637"/>
      <c r="BL310" s="1637"/>
      <c r="BM310" s="1637"/>
      <c r="BN310" s="1637"/>
      <c r="BO310" s="1637"/>
      <c r="BP310" s="1637"/>
      <c r="BQ310" s="1637"/>
      <c r="BR310" s="1637"/>
      <c r="BS310" s="1637"/>
      <c r="BT310" s="1637"/>
      <c r="BU310" s="1637"/>
      <c r="BV310" s="1161"/>
      <c r="BW310" s="1161"/>
      <c r="BX310" s="1161"/>
      <c r="BY310" s="1161"/>
      <c r="BZ310" s="1161"/>
      <c r="CA310" s="1161"/>
      <c r="CB310" s="1161"/>
      <c r="CC310" s="1161"/>
      <c r="CD310" s="1161"/>
      <c r="CE310" s="1161"/>
      <c r="CF310" s="1851"/>
    </row>
    <row customHeight="1" ht="15" hidden="1">
      <c r="A311" s="624" t="s">
        <v>369</v>
      </c>
      <c r="B311" s="625"/>
      <c r="C311" s="625" t="s">
        <v>22</v>
      </c>
      <c r="D311" s="2579" t="s">
        <v>901</v>
      </c>
      <c r="E311" s="2378" t="s">
        <v>324</v>
      </c>
      <c r="F311" s="2379"/>
      <c r="G311" s="2380"/>
      <c r="H311" s="2384" t="str">
        <f>IF(A311="","",INDEX(DIFFERENTIATION_UNMERGE_VD,MATCH(A311,DIFFERENTIATION_ID_DIFF,0)))</f>
        <v>Водоотведение; Транспортировка; Подключение (технологическое присоединение) к централизованной системе водоотведения</v>
      </c>
      <c r="I311" s="2384"/>
      <c r="J311" s="2384"/>
      <c r="K311" s="2384"/>
      <c r="L311" s="2384"/>
      <c r="M311" s="2384"/>
      <c r="N311" s="2384"/>
      <c r="O311" s="2384"/>
      <c r="P311" s="2384"/>
      <c r="Q311" s="2384"/>
      <c r="R311" s="2384"/>
      <c r="S311" s="720"/>
      <c r="T311" s="717"/>
      <c r="U311" s="626"/>
      <c r="V311" s="626"/>
      <c r="W311" s="627"/>
      <c r="X311" s="627"/>
      <c r="Y311" s="627"/>
      <c r="Z311" s="627"/>
      <c r="AA311" s="628"/>
      <c r="AB311" s="629"/>
      <c r="AC311" s="2376"/>
      <c r="AD311" s="630"/>
      <c r="AE311" s="631" t="s">
        <v>22</v>
      </c>
      <c r="AF311" s="631"/>
      <c r="AG311" s="632" t="s">
        <v>864</v>
      </c>
      <c r="AH311" s="633">
        <v>3</v>
      </c>
      <c r="AI311" s="626"/>
      <c r="AJ311" s="626"/>
      <c r="AK311" s="626"/>
      <c r="AL311" s="626"/>
      <c r="AM311" s="626"/>
      <c r="AN311" s="626"/>
      <c r="AO311" s="626"/>
      <c r="AP311" s="626"/>
      <c r="AQ311" s="626"/>
      <c r="AR311" s="626"/>
      <c r="AS311" s="626"/>
      <c r="AT311" s="626"/>
      <c r="AU311" s="626"/>
      <c r="AV311" s="626"/>
      <c r="AW311" s="626"/>
      <c r="AX311" s="626"/>
      <c r="AY311" s="626"/>
      <c r="AZ311" s="626"/>
      <c r="BA311" s="626"/>
      <c r="BB311" s="626"/>
      <c r="BC311" s="626"/>
      <c r="BD311" s="626"/>
      <c r="BE311" s="626"/>
      <c r="BF311" s="626"/>
      <c r="BG311" s="626"/>
      <c r="BH311" s="626"/>
      <c r="BI311" s="626"/>
      <c r="BJ311" s="626"/>
      <c r="BK311" s="626"/>
      <c r="BL311" s="626"/>
      <c r="BM311" s="626"/>
      <c r="BN311" s="626"/>
      <c r="BO311" s="626"/>
      <c r="BP311" s="626"/>
      <c r="BQ311" s="626"/>
      <c r="BR311" s="626"/>
      <c r="BS311" s="626"/>
      <c r="BT311" s="626"/>
      <c r="BU311" s="626"/>
      <c r="BV311" s="627"/>
      <c r="BW311" s="627"/>
      <c r="BX311" s="627"/>
      <c r="BY311" s="627"/>
      <c r="BZ311" s="627"/>
      <c r="CA311" s="627"/>
      <c r="CB311" s="627"/>
      <c r="CC311" s="627"/>
      <c r="CD311" s="627"/>
      <c r="CE311" s="627"/>
      <c r="CF311" s="1851"/>
    </row>
    <row customHeight="1" ht="15" hidden="1">
      <c r="A312" s="624"/>
      <c r="B312" s="625"/>
      <c r="C312" s="625"/>
      <c r="D312" s="2580"/>
      <c r="E312" s="2378" t="s">
        <v>819</v>
      </c>
      <c r="F312" s="2379"/>
      <c r="G312" s="2380"/>
      <c r="H312" s="2384" t="str">
        <f>IF(A311="","",INDEX(DIFFERENTIATION_UNMERGE_AREA,MATCH(A311,DIFFERENTIATION_ID_DIFF,0)))</f>
        <v>Ливенское</v>
      </c>
      <c r="I312" s="2384"/>
      <c r="J312" s="2384"/>
      <c r="K312" s="2384"/>
      <c r="L312" s="2384"/>
      <c r="M312" s="2384"/>
      <c r="N312" s="2384"/>
      <c r="O312" s="2384"/>
      <c r="P312" s="2384"/>
      <c r="Q312" s="2384"/>
      <c r="R312" s="2384"/>
      <c r="S312" s="720"/>
      <c r="T312" s="717"/>
      <c r="U312" s="626"/>
      <c r="V312" s="626"/>
      <c r="W312" s="627"/>
      <c r="X312" s="627"/>
      <c r="Y312" s="627"/>
      <c r="Z312" s="627"/>
      <c r="AA312" s="628"/>
      <c r="AB312" s="629"/>
      <c r="AC312" s="2376"/>
      <c r="AD312" s="630"/>
      <c r="AE312" s="631"/>
      <c r="AF312" s="631"/>
      <c r="AG312" s="632"/>
      <c r="AH312" s="633"/>
      <c r="AI312" s="626"/>
      <c r="AJ312" s="626"/>
      <c r="AK312" s="626"/>
      <c r="AL312" s="626"/>
      <c r="AM312" s="626"/>
      <c r="AN312" s="626"/>
      <c r="AO312" s="626"/>
      <c r="AP312" s="626"/>
      <c r="AQ312" s="626"/>
      <c r="AR312" s="626"/>
      <c r="AS312" s="626"/>
      <c r="AT312" s="626"/>
      <c r="AU312" s="626"/>
      <c r="AV312" s="626"/>
      <c r="AW312" s="626"/>
      <c r="AX312" s="626"/>
      <c r="AY312" s="626"/>
      <c r="AZ312" s="626"/>
      <c r="BA312" s="626"/>
      <c r="BB312" s="626"/>
      <c r="BC312" s="626"/>
      <c r="BD312" s="626"/>
      <c r="BE312" s="626"/>
      <c r="BF312" s="626"/>
      <c r="BG312" s="626"/>
      <c r="BH312" s="626"/>
      <c r="BI312" s="626"/>
      <c r="BJ312" s="626"/>
      <c r="BK312" s="626"/>
      <c r="BL312" s="626"/>
      <c r="BM312" s="626"/>
      <c r="BN312" s="626"/>
      <c r="BO312" s="626"/>
      <c r="BP312" s="626"/>
      <c r="BQ312" s="626"/>
      <c r="BR312" s="626"/>
      <c r="BS312" s="626"/>
      <c r="BT312" s="626"/>
      <c r="BU312" s="626"/>
      <c r="BV312" s="627"/>
      <c r="BW312" s="627"/>
      <c r="BX312" s="627"/>
      <c r="BY312" s="627"/>
      <c r="BZ312" s="627"/>
      <c r="CA312" s="627"/>
      <c r="CB312" s="627"/>
      <c r="CC312" s="627"/>
      <c r="CD312" s="627"/>
      <c r="CE312" s="627"/>
      <c r="CF312" s="1851"/>
    </row>
    <row customHeight="1" ht="15" hidden="1">
      <c r="A313" s="624"/>
      <c r="B313" s="625"/>
      <c r="C313" s="625"/>
      <c r="D313" s="2580"/>
      <c r="E313" s="2378" t="s">
        <v>820</v>
      </c>
      <c r="F313" s="2379"/>
      <c r="G313" s="2380"/>
      <c r="H313" s="2384" t="str">
        <f>IF(A311="","",INDEX(DIFFERENTIATION_UNMERGE_SYSTEM,MATCH(A311,DIFFERENTIATION_ID_DIFF,0)))</f>
        <v>без дифференциации</v>
      </c>
      <c r="I313" s="2384"/>
      <c r="J313" s="2384"/>
      <c r="K313" s="2384"/>
      <c r="L313" s="2384"/>
      <c r="M313" s="2384"/>
      <c r="N313" s="2384"/>
      <c r="O313" s="2384"/>
      <c r="P313" s="2384"/>
      <c r="Q313" s="2384"/>
      <c r="R313" s="2384"/>
      <c r="S313" s="720"/>
      <c r="T313" s="717"/>
      <c r="U313" s="626"/>
      <c r="V313" s="626"/>
      <c r="W313" s="627"/>
      <c r="X313" s="627"/>
      <c r="Y313" s="627"/>
      <c r="Z313" s="627"/>
      <c r="AA313" s="628"/>
      <c r="AB313" s="629"/>
      <c r="AC313" s="2376"/>
      <c r="AD313" s="630"/>
      <c r="AE313" s="631"/>
      <c r="AF313" s="631"/>
      <c r="AG313" s="632"/>
      <c r="AH313" s="633"/>
      <c r="AI313" s="626"/>
      <c r="AJ313" s="626"/>
      <c r="AK313" s="626"/>
      <c r="AL313" s="626"/>
      <c r="AM313" s="626"/>
      <c r="AN313" s="626"/>
      <c r="AO313" s="626"/>
      <c r="AP313" s="626"/>
      <c r="AQ313" s="626"/>
      <c r="AR313" s="626"/>
      <c r="AS313" s="626"/>
      <c r="AT313" s="626"/>
      <c r="AU313" s="626"/>
      <c r="AV313" s="626"/>
      <c r="AW313" s="626"/>
      <c r="AX313" s="626"/>
      <c r="AY313" s="626"/>
      <c r="AZ313" s="626"/>
      <c r="BA313" s="626"/>
      <c r="BB313" s="626"/>
      <c r="BC313" s="626"/>
      <c r="BD313" s="626"/>
      <c r="BE313" s="626"/>
      <c r="BF313" s="626"/>
      <c r="BG313" s="626"/>
      <c r="BH313" s="626"/>
      <c r="BI313" s="626"/>
      <c r="BJ313" s="626"/>
      <c r="BK313" s="626"/>
      <c r="BL313" s="626"/>
      <c r="BM313" s="626"/>
      <c r="BN313" s="626"/>
      <c r="BO313" s="626"/>
      <c r="BP313" s="626"/>
      <c r="BQ313" s="626"/>
      <c r="BR313" s="626"/>
      <c r="BS313" s="626"/>
      <c r="BT313" s="626"/>
      <c r="BU313" s="626"/>
      <c r="BV313" s="627"/>
      <c r="BW313" s="627"/>
      <c r="BX313" s="627"/>
      <c r="BY313" s="627"/>
      <c r="BZ313" s="627"/>
      <c r="CA313" s="627"/>
      <c r="CB313" s="627"/>
      <c r="CC313" s="627"/>
      <c r="CD313" s="627"/>
      <c r="CE313" s="627"/>
      <c r="CF313" s="1851"/>
    </row>
    <row customHeight="1" ht="24.75" hidden="1">
      <c r="A314" s="1807"/>
      <c r="B314" s="1161"/>
      <c r="C314" s="413"/>
      <c r="D314" s="2580"/>
      <c r="E314" s="2377" t="s">
        <v>865</v>
      </c>
      <c r="F314" s="2377"/>
      <c r="G314" s="2377"/>
      <c r="H314" s="2377"/>
      <c r="I314" s="2377"/>
      <c r="J314" s="2377"/>
      <c r="K314" s="2377"/>
      <c r="L314" s="2377"/>
      <c r="M314" s="2377"/>
      <c r="N314" s="2377"/>
      <c r="O314" s="2377"/>
      <c r="P314" s="2377"/>
      <c r="Q314" s="559">
        <f>SUMIF(T315:T316,"i",Q315:Q316)</f>
        <v>0</v>
      </c>
      <c r="R314" s="1018"/>
      <c r="S314" s="1799" t="s">
        <v>866</v>
      </c>
      <c r="T314" s="718" t="s">
        <v>867</v>
      </c>
      <c r="U314" s="2375">
        <v>1</v>
      </c>
      <c r="V314" s="2375" t="s">
        <v>830</v>
      </c>
      <c r="W314" s="1161"/>
      <c r="X314" s="1161"/>
      <c r="Y314" s="1161"/>
      <c r="Z314" s="1161"/>
      <c r="AA314" s="1637"/>
      <c r="AB314" s="1161"/>
      <c r="AC314" s="2376"/>
      <c r="AD314" s="630"/>
      <c r="AE314" s="1161"/>
      <c r="AF314" s="1161"/>
      <c r="AG314" s="1637"/>
      <c r="AH314" s="1637"/>
      <c r="AI314" s="1637"/>
      <c r="AJ314" s="1637"/>
      <c r="AK314" s="1637"/>
      <c r="AL314" s="1637"/>
      <c r="AM314" s="1637"/>
      <c r="AN314" s="1637"/>
      <c r="AO314" s="1637"/>
      <c r="AP314" s="1637"/>
      <c r="AQ314" s="1637"/>
      <c r="AR314" s="1637"/>
      <c r="AS314" s="1637"/>
      <c r="AT314" s="1637"/>
      <c r="AU314" s="1637"/>
      <c r="AV314" s="1637"/>
      <c r="AW314" s="1637"/>
      <c r="AX314" s="1637"/>
      <c r="AY314" s="1637"/>
      <c r="AZ314" s="1637"/>
      <c r="BA314" s="1637"/>
      <c r="BB314" s="1637"/>
      <c r="BC314" s="1637"/>
      <c r="BD314" s="1637"/>
      <c r="BE314" s="1637"/>
      <c r="BF314" s="1637"/>
      <c r="BG314" s="1637"/>
      <c r="BH314" s="1637"/>
      <c r="BI314" s="1637"/>
      <c r="BJ314" s="1637"/>
      <c r="BK314" s="1637"/>
      <c r="BL314" s="1637"/>
      <c r="BM314" s="1637"/>
      <c r="BN314" s="1637"/>
      <c r="BO314" s="1637"/>
      <c r="BP314" s="1637"/>
      <c r="BQ314" s="1637"/>
      <c r="BR314" s="1637"/>
      <c r="BS314" s="1637"/>
      <c r="BT314" s="1637"/>
      <c r="BU314" s="1637"/>
      <c r="BV314" s="1161"/>
      <c r="BW314" s="1161"/>
      <c r="BX314" s="1161"/>
      <c r="BY314" s="1161"/>
      <c r="BZ314" s="1161"/>
      <c r="CA314" s="1161"/>
      <c r="CB314" s="1161"/>
      <c r="CC314" s="1161"/>
      <c r="CD314" s="1161"/>
      <c r="CE314" s="1161"/>
      <c r="CF314" s="1851"/>
    </row>
    <row customHeight="1" ht="11.25" hidden="1">
      <c r="A315" s="1794"/>
      <c r="B315" s="1637"/>
      <c r="C315" s="1637"/>
      <c r="D315" s="2580"/>
      <c r="E315" s="636"/>
      <c r="F315" s="636">
        <v>0</v>
      </c>
      <c r="G315" s="636"/>
      <c r="H315" s="636"/>
      <c r="I315" s="636"/>
      <c r="J315" s="636"/>
      <c r="K315" s="636"/>
      <c r="L315" s="636"/>
      <c r="M315" s="636"/>
      <c r="N315" s="636"/>
      <c r="O315" s="636"/>
      <c r="P315" s="636"/>
      <c r="Q315" s="636"/>
      <c r="R315" s="636"/>
      <c r="S315" s="637"/>
      <c r="T315" s="719"/>
      <c r="U315" s="2375"/>
      <c r="V315" s="2375"/>
      <c r="W315" s="1637"/>
      <c r="X315" s="1637"/>
      <c r="Y315" s="1637"/>
      <c r="Z315" s="1637"/>
      <c r="AA315" s="1637"/>
      <c r="AB315" s="1161"/>
      <c r="AC315" s="2376"/>
      <c r="AD315" s="630"/>
      <c r="AE315" s="1161"/>
      <c r="AF315" s="1161"/>
      <c r="AG315" s="1637"/>
      <c r="AH315" s="1637"/>
      <c r="AI315" s="1637"/>
      <c r="AJ315" s="1637"/>
      <c r="AK315" s="1637"/>
      <c r="AL315" s="1637"/>
      <c r="AM315" s="1637"/>
      <c r="AN315" s="1637"/>
      <c r="AO315" s="1637"/>
      <c r="AP315" s="1637"/>
      <c r="AQ315" s="1637"/>
      <c r="AR315" s="1637"/>
      <c r="AS315" s="1637"/>
      <c r="AT315" s="1637"/>
      <c r="AU315" s="1637"/>
      <c r="AV315" s="1637"/>
      <c r="AW315" s="1637"/>
      <c r="AX315" s="1637"/>
      <c r="AY315" s="1637"/>
      <c r="AZ315" s="1637"/>
      <c r="BA315" s="1637"/>
      <c r="BB315" s="1637"/>
      <c r="BC315" s="1637"/>
      <c r="BD315" s="1637"/>
      <c r="BE315" s="1637"/>
      <c r="BF315" s="1637"/>
      <c r="BG315" s="1637"/>
      <c r="BH315" s="1637"/>
      <c r="BI315" s="1637"/>
      <c r="BJ315" s="1637"/>
      <c r="BK315" s="1637"/>
      <c r="BL315" s="1637"/>
      <c r="BM315" s="1637"/>
      <c r="BN315" s="1637"/>
      <c r="BO315" s="1637"/>
      <c r="BP315" s="1637"/>
      <c r="BQ315" s="1637"/>
      <c r="BR315" s="1637"/>
      <c r="BS315" s="1637"/>
      <c r="BT315" s="1637"/>
      <c r="BU315" s="1637"/>
      <c r="BV315" s="1637"/>
      <c r="BW315" s="1637"/>
      <c r="BX315" s="1637"/>
      <c r="BY315" s="1637"/>
      <c r="BZ315" s="1637"/>
      <c r="CA315" s="1637"/>
      <c r="CB315" s="1637"/>
      <c r="CC315" s="1637"/>
      <c r="CD315" s="1637"/>
      <c r="CE315" s="1637"/>
      <c r="CF315" s="1851"/>
    </row>
    <row customHeight="1" ht="11.25" hidden="1">
      <c r="A316" s="1807"/>
      <c r="B316" s="1161"/>
      <c r="C316" s="413"/>
      <c r="D316" s="2580"/>
      <c r="E316" s="650" t="s">
        <v>22</v>
      </c>
      <c r="F316" s="1169" t="s">
        <v>22</v>
      </c>
      <c r="G316" s="1169" t="s">
        <v>870</v>
      </c>
      <c r="H316" s="652" t="s">
        <v>22</v>
      </c>
      <c r="I316" s="652"/>
      <c r="J316" s="652"/>
      <c r="K316" s="652"/>
      <c r="L316" s="652"/>
      <c r="M316" s="652"/>
      <c r="N316" s="652"/>
      <c r="O316" s="652"/>
      <c r="P316" s="652"/>
      <c r="Q316" s="652"/>
      <c r="R316" s="653"/>
      <c r="S316" s="654"/>
      <c r="T316" s="719"/>
      <c r="U316" s="2375"/>
      <c r="V316" s="2375"/>
      <c r="W316" s="1161"/>
      <c r="X316" s="1161"/>
      <c r="Y316" s="1161"/>
      <c r="Z316" s="1161"/>
      <c r="AA316" s="1637"/>
      <c r="AB316" s="1161"/>
      <c r="AC316" s="2376"/>
      <c r="AD316" s="630"/>
      <c r="AE316" s="1161"/>
      <c r="AF316" s="1161"/>
      <c r="AG316" s="1637"/>
      <c r="AH316" s="1637"/>
      <c r="AI316" s="1637"/>
      <c r="AJ316" s="1637"/>
      <c r="AK316" s="1637"/>
      <c r="AL316" s="1637"/>
      <c r="AM316" s="1637"/>
      <c r="AN316" s="1637"/>
      <c r="AO316" s="1637"/>
      <c r="AP316" s="1637"/>
      <c r="AQ316" s="1637"/>
      <c r="AR316" s="1637"/>
      <c r="AS316" s="1637"/>
      <c r="AT316" s="1637"/>
      <c r="AU316" s="1637"/>
      <c r="AV316" s="1637"/>
      <c r="AW316" s="1637"/>
      <c r="AX316" s="1637"/>
      <c r="AY316" s="1637"/>
      <c r="AZ316" s="1637"/>
      <c r="BA316" s="1637"/>
      <c r="BB316" s="1637"/>
      <c r="BC316" s="1637"/>
      <c r="BD316" s="1637"/>
      <c r="BE316" s="1637"/>
      <c r="BF316" s="1637"/>
      <c r="BG316" s="1637"/>
      <c r="BH316" s="1637"/>
      <c r="BI316" s="1637"/>
      <c r="BJ316" s="1637"/>
      <c r="BK316" s="1637"/>
      <c r="BL316" s="1637"/>
      <c r="BM316" s="1637"/>
      <c r="BN316" s="1637"/>
      <c r="BO316" s="1637"/>
      <c r="BP316" s="1637"/>
      <c r="BQ316" s="1637"/>
      <c r="BR316" s="1637"/>
      <c r="BS316" s="1637"/>
      <c r="BT316" s="1637"/>
      <c r="BU316" s="1637"/>
      <c r="BV316" s="1161"/>
      <c r="BW316" s="1161"/>
      <c r="BX316" s="1161"/>
      <c r="BY316" s="1161"/>
      <c r="BZ316" s="1161"/>
      <c r="CA316" s="1161"/>
      <c r="CB316" s="1161"/>
      <c r="CC316" s="1161"/>
      <c r="CD316" s="1161"/>
      <c r="CE316" s="1161"/>
      <c r="CF316" s="1851"/>
    </row>
    <row customHeight="1" ht="24.75" hidden="1">
      <c r="A317" s="1807"/>
      <c r="B317" s="1161"/>
      <c r="C317" s="413"/>
      <c r="D317" s="2580"/>
      <c r="E317" s="2377" t="s">
        <v>868</v>
      </c>
      <c r="F317" s="2377"/>
      <c r="G317" s="2377"/>
      <c r="H317" s="2377"/>
      <c r="I317" s="2377"/>
      <c r="J317" s="2377"/>
      <c r="K317" s="2377"/>
      <c r="L317" s="2377"/>
      <c r="M317" s="2377"/>
      <c r="N317" s="2377"/>
      <c r="O317" s="2377"/>
      <c r="P317" s="2377"/>
      <c r="Q317" s="559">
        <f>SUMIF(T318:T319,"i",Q318:Q319)</f>
        <v>0</v>
      </c>
      <c r="R317" s="1018"/>
      <c r="S317" s="1799" t="s">
        <v>869</v>
      </c>
      <c r="T317" s="718" t="s">
        <v>867</v>
      </c>
      <c r="U317" s="2375">
        <v>1</v>
      </c>
      <c r="V317" s="2375" t="s">
        <v>830</v>
      </c>
      <c r="W317" s="1161"/>
      <c r="X317" s="1161"/>
      <c r="Y317" s="1161"/>
      <c r="Z317" s="1161"/>
      <c r="AA317" s="1637"/>
      <c r="AB317" s="1161"/>
      <c r="AC317" s="1797"/>
      <c r="AD317" s="630"/>
      <c r="AE317" s="1161"/>
      <c r="AF317" s="1161"/>
      <c r="AG317" s="1637"/>
      <c r="AH317" s="1637"/>
      <c r="AI317" s="1637"/>
      <c r="AJ317" s="1637"/>
      <c r="AK317" s="1637"/>
      <c r="AL317" s="1637"/>
      <c r="AM317" s="1637"/>
      <c r="AN317" s="1637"/>
      <c r="AO317" s="1637"/>
      <c r="AP317" s="1637"/>
      <c r="AQ317" s="1637"/>
      <c r="AR317" s="1637"/>
      <c r="AS317" s="1637"/>
      <c r="AT317" s="1637"/>
      <c r="AU317" s="1637"/>
      <c r="AV317" s="1637"/>
      <c r="AW317" s="1637"/>
      <c r="AX317" s="1637"/>
      <c r="AY317" s="1637"/>
      <c r="AZ317" s="1637"/>
      <c r="BA317" s="1637"/>
      <c r="BB317" s="1637"/>
      <c r="BC317" s="1637"/>
      <c r="BD317" s="1637"/>
      <c r="BE317" s="1637"/>
      <c r="BF317" s="1637"/>
      <c r="BG317" s="1637"/>
      <c r="BH317" s="1637"/>
      <c r="BI317" s="1637"/>
      <c r="BJ317" s="1637"/>
      <c r="BK317" s="1637"/>
      <c r="BL317" s="1637"/>
      <c r="BM317" s="1637"/>
      <c r="BN317" s="1637"/>
      <c r="BO317" s="1637"/>
      <c r="BP317" s="1637"/>
      <c r="BQ317" s="1637"/>
      <c r="BR317" s="1637"/>
      <c r="BS317" s="1637"/>
      <c r="BT317" s="1637"/>
      <c r="BU317" s="1637"/>
      <c r="BV317" s="1161"/>
      <c r="BW317" s="1161"/>
      <c r="BX317" s="1161"/>
      <c r="BY317" s="1161"/>
      <c r="BZ317" s="1161"/>
      <c r="CA317" s="1161"/>
      <c r="CB317" s="1161"/>
      <c r="CC317" s="1161"/>
      <c r="CD317" s="1161"/>
      <c r="CE317" s="1161"/>
      <c r="CF317" s="1851"/>
    </row>
    <row customHeight="1" ht="11.25" hidden="1">
      <c r="A318" s="1794"/>
      <c r="B318" s="1637"/>
      <c r="C318" s="1637"/>
      <c r="D318" s="2580"/>
      <c r="E318" s="636"/>
      <c r="F318" s="636">
        <v>0</v>
      </c>
      <c r="G318" s="636"/>
      <c r="H318" s="636"/>
      <c r="I318" s="636"/>
      <c r="J318" s="636"/>
      <c r="K318" s="636"/>
      <c r="L318" s="636"/>
      <c r="M318" s="636"/>
      <c r="N318" s="636"/>
      <c r="O318" s="636"/>
      <c r="P318" s="636"/>
      <c r="Q318" s="636"/>
      <c r="R318" s="636"/>
      <c r="S318" s="637"/>
      <c r="T318" s="719"/>
      <c r="U318" s="2375"/>
      <c r="V318" s="2375"/>
      <c r="W318" s="1637"/>
      <c r="X318" s="1637"/>
      <c r="Y318" s="1637"/>
      <c r="Z318" s="1637"/>
      <c r="AA318" s="1637"/>
      <c r="AB318" s="1161"/>
      <c r="AC318" s="1797"/>
      <c r="AD318" s="630"/>
      <c r="AE318" s="1161"/>
      <c r="AF318" s="1161"/>
      <c r="AG318" s="1637"/>
      <c r="AH318" s="1637"/>
      <c r="AI318" s="1637"/>
      <c r="AJ318" s="1637"/>
      <c r="AK318" s="1637"/>
      <c r="AL318" s="1637"/>
      <c r="AM318" s="1637"/>
      <c r="AN318" s="1637"/>
      <c r="AO318" s="1637"/>
      <c r="AP318" s="1637"/>
      <c r="AQ318" s="1637"/>
      <c r="AR318" s="1637"/>
      <c r="AS318" s="1637"/>
      <c r="AT318" s="1637"/>
      <c r="AU318" s="1637"/>
      <c r="AV318" s="1637"/>
      <c r="AW318" s="1637"/>
      <c r="AX318" s="1637"/>
      <c r="AY318" s="1637"/>
      <c r="AZ318" s="1637"/>
      <c r="BA318" s="1637"/>
      <c r="BB318" s="1637"/>
      <c r="BC318" s="1637"/>
      <c r="BD318" s="1637"/>
      <c r="BE318" s="1637"/>
      <c r="BF318" s="1637"/>
      <c r="BG318" s="1637"/>
      <c r="BH318" s="1637"/>
      <c r="BI318" s="1637"/>
      <c r="BJ318" s="1637"/>
      <c r="BK318" s="1637"/>
      <c r="BL318" s="1637"/>
      <c r="BM318" s="1637"/>
      <c r="BN318" s="1637"/>
      <c r="BO318" s="1637"/>
      <c r="BP318" s="1637"/>
      <c r="BQ318" s="1637"/>
      <c r="BR318" s="1637"/>
      <c r="BS318" s="1637"/>
      <c r="BT318" s="1637"/>
      <c r="BU318" s="1637"/>
      <c r="BV318" s="1637"/>
      <c r="BW318" s="1637"/>
      <c r="BX318" s="1637"/>
      <c r="BY318" s="1637"/>
      <c r="BZ318" s="1637"/>
      <c r="CA318" s="1637"/>
      <c r="CB318" s="1637"/>
      <c r="CC318" s="1637"/>
      <c r="CD318" s="1637"/>
      <c r="CE318" s="1637"/>
      <c r="CF318" s="1851"/>
    </row>
    <row customHeight="1" ht="11.25" hidden="1">
      <c r="A319" s="1807"/>
      <c r="B319" s="1161"/>
      <c r="C319" s="413"/>
      <c r="D319" s="2581"/>
      <c r="E319" s="650" t="s">
        <v>22</v>
      </c>
      <c r="F319" s="1169" t="s">
        <v>22</v>
      </c>
      <c r="G319" s="1169" t="s">
        <v>870</v>
      </c>
      <c r="H319" s="652" t="s">
        <v>22</v>
      </c>
      <c r="I319" s="652"/>
      <c r="J319" s="652"/>
      <c r="K319" s="652"/>
      <c r="L319" s="652"/>
      <c r="M319" s="652"/>
      <c r="N319" s="652"/>
      <c r="O319" s="652"/>
      <c r="P319" s="652"/>
      <c r="Q319" s="652"/>
      <c r="R319" s="653"/>
      <c r="S319" s="654"/>
      <c r="T319" s="719"/>
      <c r="U319" s="2375"/>
      <c r="V319" s="2375"/>
      <c r="W319" s="1161"/>
      <c r="X319" s="1161"/>
      <c r="Y319" s="1161"/>
      <c r="Z319" s="1161"/>
      <c r="AA319" s="1637"/>
      <c r="AB319" s="1161"/>
      <c r="AC319" s="1797"/>
      <c r="AD319" s="630"/>
      <c r="AE319" s="1161"/>
      <c r="AF319" s="1161"/>
      <c r="AG319" s="1637"/>
      <c r="AH319" s="1637"/>
      <c r="AI319" s="1637"/>
      <c r="AJ319" s="1637"/>
      <c r="AK319" s="1637"/>
      <c r="AL319" s="1637"/>
      <c r="AM319" s="1637"/>
      <c r="AN319" s="1637"/>
      <c r="AO319" s="1637"/>
      <c r="AP319" s="1637"/>
      <c r="AQ319" s="1637"/>
      <c r="AR319" s="1637"/>
      <c r="AS319" s="1637"/>
      <c r="AT319" s="1637"/>
      <c r="AU319" s="1637"/>
      <c r="AV319" s="1637"/>
      <c r="AW319" s="1637"/>
      <c r="AX319" s="1637"/>
      <c r="AY319" s="1637"/>
      <c r="AZ319" s="1637"/>
      <c r="BA319" s="1637"/>
      <c r="BB319" s="1637"/>
      <c r="BC319" s="1637"/>
      <c r="BD319" s="1637"/>
      <c r="BE319" s="1637"/>
      <c r="BF319" s="1637"/>
      <c r="BG319" s="1637"/>
      <c r="BH319" s="1637"/>
      <c r="BI319" s="1637"/>
      <c r="BJ319" s="1637"/>
      <c r="BK319" s="1637"/>
      <c r="BL319" s="1637"/>
      <c r="BM319" s="1637"/>
      <c r="BN319" s="1637"/>
      <c r="BO319" s="1637"/>
      <c r="BP319" s="1637"/>
      <c r="BQ319" s="1637"/>
      <c r="BR319" s="1637"/>
      <c r="BS319" s="1637"/>
      <c r="BT319" s="1637"/>
      <c r="BU319" s="1637"/>
      <c r="BV319" s="1161"/>
      <c r="BW319" s="1161"/>
      <c r="BX319" s="1161"/>
      <c r="BY319" s="1161"/>
      <c r="BZ319" s="1161"/>
      <c r="CA319" s="1161"/>
      <c r="CB319" s="1161"/>
      <c r="CC319" s="1161"/>
      <c r="CD319" s="1161"/>
      <c r="CE319" s="1161"/>
      <c r="CF319" s="1851"/>
    </row>
    <row customHeight="1" ht="15" hidden="1">
      <c r="A320" s="624" t="s">
        <v>370</v>
      </c>
      <c r="B320" s="625"/>
      <c r="C320" s="625" t="s">
        <v>22</v>
      </c>
      <c r="D320" s="2579" t="s">
        <v>902</v>
      </c>
      <c r="E320" s="2378" t="s">
        <v>324</v>
      </c>
      <c r="F320" s="2379"/>
      <c r="G320" s="2380"/>
      <c r="H320" s="2384" t="str">
        <f>IF(A320="","",INDEX(DIFFERENTIATION_UNMERGE_VD,MATCH(A320,DIFFERENTIATION_ID_DIFF,0)))</f>
        <v>Водоотведение; Транспортировка; Подключение (технологическое присоединение) к централизованной системе водоотведения</v>
      </c>
      <c r="I320" s="2384"/>
      <c r="J320" s="2384"/>
      <c r="K320" s="2384"/>
      <c r="L320" s="2384"/>
      <c r="M320" s="2384"/>
      <c r="N320" s="2384"/>
      <c r="O320" s="2384"/>
      <c r="P320" s="2384"/>
      <c r="Q320" s="2384"/>
      <c r="R320" s="2384"/>
      <c r="S320" s="720"/>
      <c r="T320" s="717"/>
      <c r="U320" s="626"/>
      <c r="V320" s="626"/>
      <c r="W320" s="627"/>
      <c r="X320" s="627"/>
      <c r="Y320" s="627"/>
      <c r="Z320" s="627"/>
      <c r="AA320" s="628"/>
      <c r="AB320" s="629"/>
      <c r="AC320" s="2376"/>
      <c r="AD320" s="630"/>
      <c r="AE320" s="631" t="s">
        <v>22</v>
      </c>
      <c r="AF320" s="631"/>
      <c r="AG320" s="632" t="s">
        <v>864</v>
      </c>
      <c r="AH320" s="633">
        <v>3</v>
      </c>
      <c r="AI320" s="626"/>
      <c r="AJ320" s="626"/>
      <c r="AK320" s="626"/>
      <c r="AL320" s="626"/>
      <c r="AM320" s="626"/>
      <c r="AN320" s="626"/>
      <c r="AO320" s="626"/>
      <c r="AP320" s="626"/>
      <c r="AQ320" s="626"/>
      <c r="AR320" s="626"/>
      <c r="AS320" s="626"/>
      <c r="AT320" s="626"/>
      <c r="AU320" s="626"/>
      <c r="AV320" s="626"/>
      <c r="AW320" s="626"/>
      <c r="AX320" s="626"/>
      <c r="AY320" s="626"/>
      <c r="AZ320" s="626"/>
      <c r="BA320" s="626"/>
      <c r="BB320" s="626"/>
      <c r="BC320" s="626"/>
      <c r="BD320" s="626"/>
      <c r="BE320" s="626"/>
      <c r="BF320" s="626"/>
      <c r="BG320" s="626"/>
      <c r="BH320" s="626"/>
      <c r="BI320" s="626"/>
      <c r="BJ320" s="626"/>
      <c r="BK320" s="626"/>
      <c r="BL320" s="626"/>
      <c r="BM320" s="626"/>
      <c r="BN320" s="626"/>
      <c r="BO320" s="626"/>
      <c r="BP320" s="626"/>
      <c r="BQ320" s="626"/>
      <c r="BR320" s="626"/>
      <c r="BS320" s="626"/>
      <c r="BT320" s="626"/>
      <c r="BU320" s="626"/>
      <c r="BV320" s="627"/>
      <c r="BW320" s="627"/>
      <c r="BX320" s="627"/>
      <c r="BY320" s="627"/>
      <c r="BZ320" s="627"/>
      <c r="CA320" s="627"/>
      <c r="CB320" s="627"/>
      <c r="CC320" s="627"/>
      <c r="CD320" s="627"/>
      <c r="CE320" s="627"/>
      <c r="CF320" s="1851"/>
    </row>
    <row customHeight="1" ht="15" hidden="1">
      <c r="A321" s="624"/>
      <c r="B321" s="625"/>
      <c r="C321" s="625"/>
      <c r="D321" s="2580"/>
      <c r="E321" s="2378" t="s">
        <v>819</v>
      </c>
      <c r="F321" s="2379"/>
      <c r="G321" s="2380"/>
      <c r="H321" s="2384" t="str">
        <f>IF(A320="","",INDEX(DIFFERENTIATION_UNMERGE_AREA,MATCH(A320,DIFFERENTIATION_ID_DIFF,0)))</f>
        <v>Никитовское</v>
      </c>
      <c r="I321" s="2384"/>
      <c r="J321" s="2384"/>
      <c r="K321" s="2384"/>
      <c r="L321" s="2384"/>
      <c r="M321" s="2384"/>
      <c r="N321" s="2384"/>
      <c r="O321" s="2384"/>
      <c r="P321" s="2384"/>
      <c r="Q321" s="2384"/>
      <c r="R321" s="2384"/>
      <c r="S321" s="720"/>
      <c r="T321" s="717"/>
      <c r="U321" s="626"/>
      <c r="V321" s="626"/>
      <c r="W321" s="627"/>
      <c r="X321" s="627"/>
      <c r="Y321" s="627"/>
      <c r="Z321" s="627"/>
      <c r="AA321" s="628"/>
      <c r="AB321" s="629"/>
      <c r="AC321" s="2376"/>
      <c r="AD321" s="630"/>
      <c r="AE321" s="631"/>
      <c r="AF321" s="631"/>
      <c r="AG321" s="632"/>
      <c r="AH321" s="633"/>
      <c r="AI321" s="626"/>
      <c r="AJ321" s="626"/>
      <c r="AK321" s="626"/>
      <c r="AL321" s="626"/>
      <c r="AM321" s="626"/>
      <c r="AN321" s="626"/>
      <c r="AO321" s="626"/>
      <c r="AP321" s="626"/>
      <c r="AQ321" s="626"/>
      <c r="AR321" s="626"/>
      <c r="AS321" s="626"/>
      <c r="AT321" s="626"/>
      <c r="AU321" s="626"/>
      <c r="AV321" s="626"/>
      <c r="AW321" s="626"/>
      <c r="AX321" s="626"/>
      <c r="AY321" s="626"/>
      <c r="AZ321" s="626"/>
      <c r="BA321" s="626"/>
      <c r="BB321" s="626"/>
      <c r="BC321" s="626"/>
      <c r="BD321" s="626"/>
      <c r="BE321" s="626"/>
      <c r="BF321" s="626"/>
      <c r="BG321" s="626"/>
      <c r="BH321" s="626"/>
      <c r="BI321" s="626"/>
      <c r="BJ321" s="626"/>
      <c r="BK321" s="626"/>
      <c r="BL321" s="626"/>
      <c r="BM321" s="626"/>
      <c r="BN321" s="626"/>
      <c r="BO321" s="626"/>
      <c r="BP321" s="626"/>
      <c r="BQ321" s="626"/>
      <c r="BR321" s="626"/>
      <c r="BS321" s="626"/>
      <c r="BT321" s="626"/>
      <c r="BU321" s="626"/>
      <c r="BV321" s="627"/>
      <c r="BW321" s="627"/>
      <c r="BX321" s="627"/>
      <c r="BY321" s="627"/>
      <c r="BZ321" s="627"/>
      <c r="CA321" s="627"/>
      <c r="CB321" s="627"/>
      <c r="CC321" s="627"/>
      <c r="CD321" s="627"/>
      <c r="CE321" s="627"/>
      <c r="CF321" s="1851"/>
    </row>
    <row customHeight="1" ht="15" hidden="1">
      <c r="A322" s="624"/>
      <c r="B322" s="625"/>
      <c r="C322" s="625"/>
      <c r="D322" s="2580"/>
      <c r="E322" s="2378" t="s">
        <v>820</v>
      </c>
      <c r="F322" s="2379"/>
      <c r="G322" s="2380"/>
      <c r="H322" s="2384" t="str">
        <f>IF(A320="","",INDEX(DIFFERENTIATION_UNMERGE_SYSTEM,MATCH(A320,DIFFERENTIATION_ID_DIFF,0)))</f>
        <v>без дифференциации</v>
      </c>
      <c r="I322" s="2384"/>
      <c r="J322" s="2384"/>
      <c r="K322" s="2384"/>
      <c r="L322" s="2384"/>
      <c r="M322" s="2384"/>
      <c r="N322" s="2384"/>
      <c r="O322" s="2384"/>
      <c r="P322" s="2384"/>
      <c r="Q322" s="2384"/>
      <c r="R322" s="2384"/>
      <c r="S322" s="720"/>
      <c r="T322" s="717"/>
      <c r="U322" s="626"/>
      <c r="V322" s="626"/>
      <c r="W322" s="627"/>
      <c r="X322" s="627"/>
      <c r="Y322" s="627"/>
      <c r="Z322" s="627"/>
      <c r="AA322" s="628"/>
      <c r="AB322" s="629"/>
      <c r="AC322" s="2376"/>
      <c r="AD322" s="630"/>
      <c r="AE322" s="631"/>
      <c r="AF322" s="631"/>
      <c r="AG322" s="632"/>
      <c r="AH322" s="633"/>
      <c r="AI322" s="626"/>
      <c r="AJ322" s="626"/>
      <c r="AK322" s="626"/>
      <c r="AL322" s="626"/>
      <c r="AM322" s="626"/>
      <c r="AN322" s="626"/>
      <c r="AO322" s="626"/>
      <c r="AP322" s="626"/>
      <c r="AQ322" s="626"/>
      <c r="AR322" s="626"/>
      <c r="AS322" s="626"/>
      <c r="AT322" s="626"/>
      <c r="AU322" s="626"/>
      <c r="AV322" s="626"/>
      <c r="AW322" s="626"/>
      <c r="AX322" s="626"/>
      <c r="AY322" s="626"/>
      <c r="AZ322" s="626"/>
      <c r="BA322" s="626"/>
      <c r="BB322" s="626"/>
      <c r="BC322" s="626"/>
      <c r="BD322" s="626"/>
      <c r="BE322" s="626"/>
      <c r="BF322" s="626"/>
      <c r="BG322" s="626"/>
      <c r="BH322" s="626"/>
      <c r="BI322" s="626"/>
      <c r="BJ322" s="626"/>
      <c r="BK322" s="626"/>
      <c r="BL322" s="626"/>
      <c r="BM322" s="626"/>
      <c r="BN322" s="626"/>
      <c r="BO322" s="626"/>
      <c r="BP322" s="626"/>
      <c r="BQ322" s="626"/>
      <c r="BR322" s="626"/>
      <c r="BS322" s="626"/>
      <c r="BT322" s="626"/>
      <c r="BU322" s="626"/>
      <c r="BV322" s="627"/>
      <c r="BW322" s="627"/>
      <c r="BX322" s="627"/>
      <c r="BY322" s="627"/>
      <c r="BZ322" s="627"/>
      <c r="CA322" s="627"/>
      <c r="CB322" s="627"/>
      <c r="CC322" s="627"/>
      <c r="CD322" s="627"/>
      <c r="CE322" s="627"/>
      <c r="CF322" s="1851"/>
    </row>
    <row customHeight="1" ht="24.75" hidden="1">
      <c r="A323" s="1807"/>
      <c r="B323" s="1161"/>
      <c r="C323" s="413"/>
      <c r="D323" s="2580"/>
      <c r="E323" s="2377" t="s">
        <v>865</v>
      </c>
      <c r="F323" s="2377"/>
      <c r="G323" s="2377"/>
      <c r="H323" s="2377"/>
      <c r="I323" s="2377"/>
      <c r="J323" s="2377"/>
      <c r="K323" s="2377"/>
      <c r="L323" s="2377"/>
      <c r="M323" s="2377"/>
      <c r="N323" s="2377"/>
      <c r="O323" s="2377"/>
      <c r="P323" s="2377"/>
      <c r="Q323" s="559">
        <f>SUMIF(T324:T325,"i",Q324:Q325)</f>
        <v>0</v>
      </c>
      <c r="R323" s="1018"/>
      <c r="S323" s="1799" t="s">
        <v>866</v>
      </c>
      <c r="T323" s="718" t="s">
        <v>867</v>
      </c>
      <c r="U323" s="2375">
        <v>1</v>
      </c>
      <c r="V323" s="2375" t="s">
        <v>830</v>
      </c>
      <c r="W323" s="1161"/>
      <c r="X323" s="1161"/>
      <c r="Y323" s="1161"/>
      <c r="Z323" s="1161"/>
      <c r="AA323" s="1637"/>
      <c r="AB323" s="1161"/>
      <c r="AC323" s="2376"/>
      <c r="AD323" s="630"/>
      <c r="AE323" s="1161"/>
      <c r="AF323" s="1161"/>
      <c r="AG323" s="1637"/>
      <c r="AH323" s="1637"/>
      <c r="AI323" s="1637"/>
      <c r="AJ323" s="1637"/>
      <c r="AK323" s="1637"/>
      <c r="AL323" s="1637"/>
      <c r="AM323" s="1637"/>
      <c r="AN323" s="1637"/>
      <c r="AO323" s="1637"/>
      <c r="AP323" s="1637"/>
      <c r="AQ323" s="1637"/>
      <c r="AR323" s="1637"/>
      <c r="AS323" s="1637"/>
      <c r="AT323" s="1637"/>
      <c r="AU323" s="1637"/>
      <c r="AV323" s="1637"/>
      <c r="AW323" s="1637"/>
      <c r="AX323" s="1637"/>
      <c r="AY323" s="1637"/>
      <c r="AZ323" s="1637"/>
      <c r="BA323" s="1637"/>
      <c r="BB323" s="1637"/>
      <c r="BC323" s="1637"/>
      <c r="BD323" s="1637"/>
      <c r="BE323" s="1637"/>
      <c r="BF323" s="1637"/>
      <c r="BG323" s="1637"/>
      <c r="BH323" s="1637"/>
      <c r="BI323" s="1637"/>
      <c r="BJ323" s="1637"/>
      <c r="BK323" s="1637"/>
      <c r="BL323" s="1637"/>
      <c r="BM323" s="1637"/>
      <c r="BN323" s="1637"/>
      <c r="BO323" s="1637"/>
      <c r="BP323" s="1637"/>
      <c r="BQ323" s="1637"/>
      <c r="BR323" s="1637"/>
      <c r="BS323" s="1637"/>
      <c r="BT323" s="1637"/>
      <c r="BU323" s="1637"/>
      <c r="BV323" s="1161"/>
      <c r="BW323" s="1161"/>
      <c r="BX323" s="1161"/>
      <c r="BY323" s="1161"/>
      <c r="BZ323" s="1161"/>
      <c r="CA323" s="1161"/>
      <c r="CB323" s="1161"/>
      <c r="CC323" s="1161"/>
      <c r="CD323" s="1161"/>
      <c r="CE323" s="1161"/>
      <c r="CF323" s="1851"/>
    </row>
    <row customHeight="1" ht="11.25" hidden="1">
      <c r="A324" s="1794"/>
      <c r="B324" s="1637"/>
      <c r="C324" s="1637"/>
      <c r="D324" s="2580"/>
      <c r="E324" s="636"/>
      <c r="F324" s="636">
        <v>0</v>
      </c>
      <c r="G324" s="636"/>
      <c r="H324" s="636"/>
      <c r="I324" s="636"/>
      <c r="J324" s="636"/>
      <c r="K324" s="636"/>
      <c r="L324" s="636"/>
      <c r="M324" s="636"/>
      <c r="N324" s="636"/>
      <c r="O324" s="636"/>
      <c r="P324" s="636"/>
      <c r="Q324" s="636"/>
      <c r="R324" s="636"/>
      <c r="S324" s="637"/>
      <c r="T324" s="719"/>
      <c r="U324" s="2375"/>
      <c r="V324" s="2375"/>
      <c r="W324" s="1637"/>
      <c r="X324" s="1637"/>
      <c r="Y324" s="1637"/>
      <c r="Z324" s="1637"/>
      <c r="AA324" s="1637"/>
      <c r="AB324" s="1161"/>
      <c r="AC324" s="2376"/>
      <c r="AD324" s="630"/>
      <c r="AE324" s="1161"/>
      <c r="AF324" s="1161"/>
      <c r="AG324" s="1637"/>
      <c r="AH324" s="1637"/>
      <c r="AI324" s="1637"/>
      <c r="AJ324" s="1637"/>
      <c r="AK324" s="1637"/>
      <c r="AL324" s="1637"/>
      <c r="AM324" s="1637"/>
      <c r="AN324" s="1637"/>
      <c r="AO324" s="1637"/>
      <c r="AP324" s="1637"/>
      <c r="AQ324" s="1637"/>
      <c r="AR324" s="1637"/>
      <c r="AS324" s="1637"/>
      <c r="AT324" s="1637"/>
      <c r="AU324" s="1637"/>
      <c r="AV324" s="1637"/>
      <c r="AW324" s="1637"/>
      <c r="AX324" s="1637"/>
      <c r="AY324" s="1637"/>
      <c r="AZ324" s="1637"/>
      <c r="BA324" s="1637"/>
      <c r="BB324" s="1637"/>
      <c r="BC324" s="1637"/>
      <c r="BD324" s="1637"/>
      <c r="BE324" s="1637"/>
      <c r="BF324" s="1637"/>
      <c r="BG324" s="1637"/>
      <c r="BH324" s="1637"/>
      <c r="BI324" s="1637"/>
      <c r="BJ324" s="1637"/>
      <c r="BK324" s="1637"/>
      <c r="BL324" s="1637"/>
      <c r="BM324" s="1637"/>
      <c r="BN324" s="1637"/>
      <c r="BO324" s="1637"/>
      <c r="BP324" s="1637"/>
      <c r="BQ324" s="1637"/>
      <c r="BR324" s="1637"/>
      <c r="BS324" s="1637"/>
      <c r="BT324" s="1637"/>
      <c r="BU324" s="1637"/>
      <c r="BV324" s="1637"/>
      <c r="BW324" s="1637"/>
      <c r="BX324" s="1637"/>
      <c r="BY324" s="1637"/>
      <c r="BZ324" s="1637"/>
      <c r="CA324" s="1637"/>
      <c r="CB324" s="1637"/>
      <c r="CC324" s="1637"/>
      <c r="CD324" s="1637"/>
      <c r="CE324" s="1637"/>
      <c r="CF324" s="1851"/>
    </row>
    <row customHeight="1" ht="11.25" hidden="1">
      <c r="A325" s="1807"/>
      <c r="B325" s="1161"/>
      <c r="C325" s="413"/>
      <c r="D325" s="2580"/>
      <c r="E325" s="650" t="s">
        <v>22</v>
      </c>
      <c r="F325" s="1169" t="s">
        <v>22</v>
      </c>
      <c r="G325" s="1169" t="s">
        <v>870</v>
      </c>
      <c r="H325" s="652" t="s">
        <v>22</v>
      </c>
      <c r="I325" s="652"/>
      <c r="J325" s="652"/>
      <c r="K325" s="652"/>
      <c r="L325" s="652"/>
      <c r="M325" s="652"/>
      <c r="N325" s="652"/>
      <c r="O325" s="652"/>
      <c r="P325" s="652"/>
      <c r="Q325" s="652"/>
      <c r="R325" s="653"/>
      <c r="S325" s="654"/>
      <c r="T325" s="719"/>
      <c r="U325" s="2375"/>
      <c r="V325" s="2375"/>
      <c r="W325" s="1161"/>
      <c r="X325" s="1161"/>
      <c r="Y325" s="1161"/>
      <c r="Z325" s="1161"/>
      <c r="AA325" s="1637"/>
      <c r="AB325" s="1161"/>
      <c r="AC325" s="2376"/>
      <c r="AD325" s="630"/>
      <c r="AE325" s="1161"/>
      <c r="AF325" s="1161"/>
      <c r="AG325" s="1637"/>
      <c r="AH325" s="1637"/>
      <c r="AI325" s="1637"/>
      <c r="AJ325" s="1637"/>
      <c r="AK325" s="1637"/>
      <c r="AL325" s="1637"/>
      <c r="AM325" s="1637"/>
      <c r="AN325" s="1637"/>
      <c r="AO325" s="1637"/>
      <c r="AP325" s="1637"/>
      <c r="AQ325" s="1637"/>
      <c r="AR325" s="1637"/>
      <c r="AS325" s="1637"/>
      <c r="AT325" s="1637"/>
      <c r="AU325" s="1637"/>
      <c r="AV325" s="1637"/>
      <c r="AW325" s="1637"/>
      <c r="AX325" s="1637"/>
      <c r="AY325" s="1637"/>
      <c r="AZ325" s="1637"/>
      <c r="BA325" s="1637"/>
      <c r="BB325" s="1637"/>
      <c r="BC325" s="1637"/>
      <c r="BD325" s="1637"/>
      <c r="BE325" s="1637"/>
      <c r="BF325" s="1637"/>
      <c r="BG325" s="1637"/>
      <c r="BH325" s="1637"/>
      <c r="BI325" s="1637"/>
      <c r="BJ325" s="1637"/>
      <c r="BK325" s="1637"/>
      <c r="BL325" s="1637"/>
      <c r="BM325" s="1637"/>
      <c r="BN325" s="1637"/>
      <c r="BO325" s="1637"/>
      <c r="BP325" s="1637"/>
      <c r="BQ325" s="1637"/>
      <c r="BR325" s="1637"/>
      <c r="BS325" s="1637"/>
      <c r="BT325" s="1637"/>
      <c r="BU325" s="1637"/>
      <c r="BV325" s="1161"/>
      <c r="BW325" s="1161"/>
      <c r="BX325" s="1161"/>
      <c r="BY325" s="1161"/>
      <c r="BZ325" s="1161"/>
      <c r="CA325" s="1161"/>
      <c r="CB325" s="1161"/>
      <c r="CC325" s="1161"/>
      <c r="CD325" s="1161"/>
      <c r="CE325" s="1161"/>
      <c r="CF325" s="1851"/>
    </row>
    <row customHeight="1" ht="24.75" hidden="1">
      <c r="A326" s="1807"/>
      <c r="B326" s="1161"/>
      <c r="C326" s="413"/>
      <c r="D326" s="2580"/>
      <c r="E326" s="2377" t="s">
        <v>868</v>
      </c>
      <c r="F326" s="2377"/>
      <c r="G326" s="2377"/>
      <c r="H326" s="2377"/>
      <c r="I326" s="2377"/>
      <c r="J326" s="2377"/>
      <c r="K326" s="2377"/>
      <c r="L326" s="2377"/>
      <c r="M326" s="2377"/>
      <c r="N326" s="2377"/>
      <c r="O326" s="2377"/>
      <c r="P326" s="2377"/>
      <c r="Q326" s="559">
        <f>SUMIF(T327:T328,"i",Q327:Q328)</f>
        <v>0</v>
      </c>
      <c r="R326" s="1018"/>
      <c r="S326" s="1799" t="s">
        <v>869</v>
      </c>
      <c r="T326" s="718" t="s">
        <v>867</v>
      </c>
      <c r="U326" s="2375">
        <v>1</v>
      </c>
      <c r="V326" s="2375" t="s">
        <v>830</v>
      </c>
      <c r="W326" s="1161"/>
      <c r="X326" s="1161"/>
      <c r="Y326" s="1161"/>
      <c r="Z326" s="1161"/>
      <c r="AA326" s="1637"/>
      <c r="AB326" s="1161"/>
      <c r="AC326" s="1797"/>
      <c r="AD326" s="630"/>
      <c r="AE326" s="1161"/>
      <c r="AF326" s="1161"/>
      <c r="AG326" s="1637"/>
      <c r="AH326" s="1637"/>
      <c r="AI326" s="1637"/>
      <c r="AJ326" s="1637"/>
      <c r="AK326" s="1637"/>
      <c r="AL326" s="1637"/>
      <c r="AM326" s="1637"/>
      <c r="AN326" s="1637"/>
      <c r="AO326" s="1637"/>
      <c r="AP326" s="1637"/>
      <c r="AQ326" s="1637"/>
      <c r="AR326" s="1637"/>
      <c r="AS326" s="1637"/>
      <c r="AT326" s="1637"/>
      <c r="AU326" s="1637"/>
      <c r="AV326" s="1637"/>
      <c r="AW326" s="1637"/>
      <c r="AX326" s="1637"/>
      <c r="AY326" s="1637"/>
      <c r="AZ326" s="1637"/>
      <c r="BA326" s="1637"/>
      <c r="BB326" s="1637"/>
      <c r="BC326" s="1637"/>
      <c r="BD326" s="1637"/>
      <c r="BE326" s="1637"/>
      <c r="BF326" s="1637"/>
      <c r="BG326" s="1637"/>
      <c r="BH326" s="1637"/>
      <c r="BI326" s="1637"/>
      <c r="BJ326" s="1637"/>
      <c r="BK326" s="1637"/>
      <c r="BL326" s="1637"/>
      <c r="BM326" s="1637"/>
      <c r="BN326" s="1637"/>
      <c r="BO326" s="1637"/>
      <c r="BP326" s="1637"/>
      <c r="BQ326" s="1637"/>
      <c r="BR326" s="1637"/>
      <c r="BS326" s="1637"/>
      <c r="BT326" s="1637"/>
      <c r="BU326" s="1637"/>
      <c r="BV326" s="1161"/>
      <c r="BW326" s="1161"/>
      <c r="BX326" s="1161"/>
      <c r="BY326" s="1161"/>
      <c r="BZ326" s="1161"/>
      <c r="CA326" s="1161"/>
      <c r="CB326" s="1161"/>
      <c r="CC326" s="1161"/>
      <c r="CD326" s="1161"/>
      <c r="CE326" s="1161"/>
      <c r="CF326" s="1851"/>
    </row>
    <row customHeight="1" ht="11.25" hidden="1">
      <c r="A327" s="1794"/>
      <c r="B327" s="1637"/>
      <c r="C327" s="1637"/>
      <c r="D327" s="2580"/>
      <c r="E327" s="636"/>
      <c r="F327" s="636">
        <v>0</v>
      </c>
      <c r="G327" s="636"/>
      <c r="H327" s="636"/>
      <c r="I327" s="636"/>
      <c r="J327" s="636"/>
      <c r="K327" s="636"/>
      <c r="L327" s="636"/>
      <c r="M327" s="636"/>
      <c r="N327" s="636"/>
      <c r="O327" s="636"/>
      <c r="P327" s="636"/>
      <c r="Q327" s="636"/>
      <c r="R327" s="636"/>
      <c r="S327" s="637"/>
      <c r="T327" s="719"/>
      <c r="U327" s="2375"/>
      <c r="V327" s="2375"/>
      <c r="W327" s="1637"/>
      <c r="X327" s="1637"/>
      <c r="Y327" s="1637"/>
      <c r="Z327" s="1637"/>
      <c r="AA327" s="1637"/>
      <c r="AB327" s="1161"/>
      <c r="AC327" s="1797"/>
      <c r="AD327" s="630"/>
      <c r="AE327" s="1161"/>
      <c r="AF327" s="1161"/>
      <c r="AG327" s="1637"/>
      <c r="AH327" s="1637"/>
      <c r="AI327" s="1637"/>
      <c r="AJ327" s="1637"/>
      <c r="AK327" s="1637"/>
      <c r="AL327" s="1637"/>
      <c r="AM327" s="1637"/>
      <c r="AN327" s="1637"/>
      <c r="AO327" s="1637"/>
      <c r="AP327" s="1637"/>
      <c r="AQ327" s="1637"/>
      <c r="AR327" s="1637"/>
      <c r="AS327" s="1637"/>
      <c r="AT327" s="1637"/>
      <c r="AU327" s="1637"/>
      <c r="AV327" s="1637"/>
      <c r="AW327" s="1637"/>
      <c r="AX327" s="1637"/>
      <c r="AY327" s="1637"/>
      <c r="AZ327" s="1637"/>
      <c r="BA327" s="1637"/>
      <c r="BB327" s="1637"/>
      <c r="BC327" s="1637"/>
      <c r="BD327" s="1637"/>
      <c r="BE327" s="1637"/>
      <c r="BF327" s="1637"/>
      <c r="BG327" s="1637"/>
      <c r="BH327" s="1637"/>
      <c r="BI327" s="1637"/>
      <c r="BJ327" s="1637"/>
      <c r="BK327" s="1637"/>
      <c r="BL327" s="1637"/>
      <c r="BM327" s="1637"/>
      <c r="BN327" s="1637"/>
      <c r="BO327" s="1637"/>
      <c r="BP327" s="1637"/>
      <c r="BQ327" s="1637"/>
      <c r="BR327" s="1637"/>
      <c r="BS327" s="1637"/>
      <c r="BT327" s="1637"/>
      <c r="BU327" s="1637"/>
      <c r="BV327" s="1637"/>
      <c r="BW327" s="1637"/>
      <c r="BX327" s="1637"/>
      <c r="BY327" s="1637"/>
      <c r="BZ327" s="1637"/>
      <c r="CA327" s="1637"/>
      <c r="CB327" s="1637"/>
      <c r="CC327" s="1637"/>
      <c r="CD327" s="1637"/>
      <c r="CE327" s="1637"/>
      <c r="CF327" s="1851"/>
    </row>
    <row customHeight="1" ht="11.25" hidden="1">
      <c r="A328" s="1807"/>
      <c r="B328" s="1161"/>
      <c r="C328" s="413"/>
      <c r="D328" s="2581"/>
      <c r="E328" s="650" t="s">
        <v>22</v>
      </c>
      <c r="F328" s="1169" t="s">
        <v>22</v>
      </c>
      <c r="G328" s="1169" t="s">
        <v>870</v>
      </c>
      <c r="H328" s="652" t="s">
        <v>22</v>
      </c>
      <c r="I328" s="652"/>
      <c r="J328" s="652"/>
      <c r="K328" s="652"/>
      <c r="L328" s="652"/>
      <c r="M328" s="652"/>
      <c r="N328" s="652"/>
      <c r="O328" s="652"/>
      <c r="P328" s="652"/>
      <c r="Q328" s="652"/>
      <c r="R328" s="653"/>
      <c r="S328" s="654"/>
      <c r="T328" s="719"/>
      <c r="U328" s="2375"/>
      <c r="V328" s="2375"/>
      <c r="W328" s="1161"/>
      <c r="X328" s="1161"/>
      <c r="Y328" s="1161"/>
      <c r="Z328" s="1161"/>
      <c r="AA328" s="1637"/>
      <c r="AB328" s="1161"/>
      <c r="AC328" s="1797"/>
      <c r="AD328" s="630"/>
      <c r="AE328" s="1161"/>
      <c r="AF328" s="1161"/>
      <c r="AG328" s="1637"/>
      <c r="AH328" s="1637"/>
      <c r="AI328" s="1637"/>
      <c r="AJ328" s="1637"/>
      <c r="AK328" s="1637"/>
      <c r="AL328" s="1637"/>
      <c r="AM328" s="1637"/>
      <c r="AN328" s="1637"/>
      <c r="AO328" s="1637"/>
      <c r="AP328" s="1637"/>
      <c r="AQ328" s="1637"/>
      <c r="AR328" s="1637"/>
      <c r="AS328" s="1637"/>
      <c r="AT328" s="1637"/>
      <c r="AU328" s="1637"/>
      <c r="AV328" s="1637"/>
      <c r="AW328" s="1637"/>
      <c r="AX328" s="1637"/>
      <c r="AY328" s="1637"/>
      <c r="AZ328" s="1637"/>
      <c r="BA328" s="1637"/>
      <c r="BB328" s="1637"/>
      <c r="BC328" s="1637"/>
      <c r="BD328" s="1637"/>
      <c r="BE328" s="1637"/>
      <c r="BF328" s="1637"/>
      <c r="BG328" s="1637"/>
      <c r="BH328" s="1637"/>
      <c r="BI328" s="1637"/>
      <c r="BJ328" s="1637"/>
      <c r="BK328" s="1637"/>
      <c r="BL328" s="1637"/>
      <c r="BM328" s="1637"/>
      <c r="BN328" s="1637"/>
      <c r="BO328" s="1637"/>
      <c r="BP328" s="1637"/>
      <c r="BQ328" s="1637"/>
      <c r="BR328" s="1637"/>
      <c r="BS328" s="1637"/>
      <c r="BT328" s="1637"/>
      <c r="BU328" s="1637"/>
      <c r="BV328" s="1161"/>
      <c r="BW328" s="1161"/>
      <c r="BX328" s="1161"/>
      <c r="BY328" s="1161"/>
      <c r="BZ328" s="1161"/>
      <c r="CA328" s="1161"/>
      <c r="CB328" s="1161"/>
      <c r="CC328" s="1161"/>
      <c r="CD328" s="1161"/>
      <c r="CE328" s="1161"/>
      <c r="CF328" s="1851"/>
    </row>
    <row customHeight="1" ht="15" hidden="1">
      <c r="A329" s="624" t="s">
        <v>371</v>
      </c>
      <c r="B329" s="625"/>
      <c r="C329" s="625" t="s">
        <v>22</v>
      </c>
      <c r="D329" s="2579" t="s">
        <v>903</v>
      </c>
      <c r="E329" s="2378" t="s">
        <v>324</v>
      </c>
      <c r="F329" s="2379"/>
      <c r="G329" s="2380"/>
      <c r="H329" s="2384" t="str">
        <f>IF(A329="","",INDEX(DIFFERENTIATION_UNMERGE_VD,MATCH(A329,DIFFERENTIATION_ID_DIFF,0)))</f>
        <v>Водоотведение; Транспортировка; Подключение (технологическое присоединение) к централизованной системе водоотведения</v>
      </c>
      <c r="I329" s="2384"/>
      <c r="J329" s="2384"/>
      <c r="K329" s="2384"/>
      <c r="L329" s="2384"/>
      <c r="M329" s="2384"/>
      <c r="N329" s="2384"/>
      <c r="O329" s="2384"/>
      <c r="P329" s="2384"/>
      <c r="Q329" s="2384"/>
      <c r="R329" s="2384"/>
      <c r="S329" s="720"/>
      <c r="T329" s="717"/>
      <c r="U329" s="626"/>
      <c r="V329" s="626"/>
      <c r="W329" s="627"/>
      <c r="X329" s="627"/>
      <c r="Y329" s="627"/>
      <c r="Z329" s="627"/>
      <c r="AA329" s="628"/>
      <c r="AB329" s="629"/>
      <c r="AC329" s="2376"/>
      <c r="AD329" s="630"/>
      <c r="AE329" s="631" t="s">
        <v>22</v>
      </c>
      <c r="AF329" s="631"/>
      <c r="AG329" s="632" t="s">
        <v>864</v>
      </c>
      <c r="AH329" s="633">
        <v>3</v>
      </c>
      <c r="AI329" s="626"/>
      <c r="AJ329" s="626"/>
      <c r="AK329" s="626"/>
      <c r="AL329" s="626"/>
      <c r="AM329" s="626"/>
      <c r="AN329" s="626"/>
      <c r="AO329" s="626"/>
      <c r="AP329" s="626"/>
      <c r="AQ329" s="626"/>
      <c r="AR329" s="626"/>
      <c r="AS329" s="626"/>
      <c r="AT329" s="626"/>
      <c r="AU329" s="626"/>
      <c r="AV329" s="626"/>
      <c r="AW329" s="626"/>
      <c r="AX329" s="626"/>
      <c r="AY329" s="626"/>
      <c r="AZ329" s="626"/>
      <c r="BA329" s="626"/>
      <c r="BB329" s="626"/>
      <c r="BC329" s="626"/>
      <c r="BD329" s="626"/>
      <c r="BE329" s="626"/>
      <c r="BF329" s="626"/>
      <c r="BG329" s="626"/>
      <c r="BH329" s="626"/>
      <c r="BI329" s="626"/>
      <c r="BJ329" s="626"/>
      <c r="BK329" s="626"/>
      <c r="BL329" s="626"/>
      <c r="BM329" s="626"/>
      <c r="BN329" s="626"/>
      <c r="BO329" s="626"/>
      <c r="BP329" s="626"/>
      <c r="BQ329" s="626"/>
      <c r="BR329" s="626"/>
      <c r="BS329" s="626"/>
      <c r="BT329" s="626"/>
      <c r="BU329" s="626"/>
      <c r="BV329" s="627"/>
      <c r="BW329" s="627"/>
      <c r="BX329" s="627"/>
      <c r="BY329" s="627"/>
      <c r="BZ329" s="627"/>
      <c r="CA329" s="627"/>
      <c r="CB329" s="627"/>
      <c r="CC329" s="627"/>
      <c r="CD329" s="627"/>
      <c r="CE329" s="627"/>
      <c r="CF329" s="1851"/>
    </row>
    <row customHeight="1" ht="15" hidden="1">
      <c r="A330" s="624"/>
      <c r="B330" s="625"/>
      <c r="C330" s="625"/>
      <c r="D330" s="2580"/>
      <c r="E330" s="2378" t="s">
        <v>819</v>
      </c>
      <c r="F330" s="2379"/>
      <c r="G330" s="2380"/>
      <c r="H330" s="2384" t="str">
        <f>IF(A329="","",INDEX(DIFFERENTIATION_UNMERGE_AREA,MATCH(A329,DIFFERENTIATION_ID_DIFF,0)))</f>
        <v>Новооскольский муниципальный округ</v>
      </c>
      <c r="I330" s="2384"/>
      <c r="J330" s="2384"/>
      <c r="K330" s="2384"/>
      <c r="L330" s="2384"/>
      <c r="M330" s="2384"/>
      <c r="N330" s="2384"/>
      <c r="O330" s="2384"/>
      <c r="P330" s="2384"/>
      <c r="Q330" s="2384"/>
      <c r="R330" s="2384"/>
      <c r="S330" s="720"/>
      <c r="T330" s="717"/>
      <c r="U330" s="626"/>
      <c r="V330" s="626"/>
      <c r="W330" s="627"/>
      <c r="X330" s="627"/>
      <c r="Y330" s="627"/>
      <c r="Z330" s="627"/>
      <c r="AA330" s="628"/>
      <c r="AB330" s="629"/>
      <c r="AC330" s="2376"/>
      <c r="AD330" s="630"/>
      <c r="AE330" s="631"/>
      <c r="AF330" s="631"/>
      <c r="AG330" s="632"/>
      <c r="AH330" s="633"/>
      <c r="AI330" s="626"/>
      <c r="AJ330" s="626"/>
      <c r="AK330" s="626"/>
      <c r="AL330" s="626"/>
      <c r="AM330" s="626"/>
      <c r="AN330" s="626"/>
      <c r="AO330" s="626"/>
      <c r="AP330" s="626"/>
      <c r="AQ330" s="626"/>
      <c r="AR330" s="626"/>
      <c r="AS330" s="626"/>
      <c r="AT330" s="626"/>
      <c r="AU330" s="626"/>
      <c r="AV330" s="626"/>
      <c r="AW330" s="626"/>
      <c r="AX330" s="626"/>
      <c r="AY330" s="626"/>
      <c r="AZ330" s="626"/>
      <c r="BA330" s="626"/>
      <c r="BB330" s="626"/>
      <c r="BC330" s="626"/>
      <c r="BD330" s="626"/>
      <c r="BE330" s="626"/>
      <c r="BF330" s="626"/>
      <c r="BG330" s="626"/>
      <c r="BH330" s="626"/>
      <c r="BI330" s="626"/>
      <c r="BJ330" s="626"/>
      <c r="BK330" s="626"/>
      <c r="BL330" s="626"/>
      <c r="BM330" s="626"/>
      <c r="BN330" s="626"/>
      <c r="BO330" s="626"/>
      <c r="BP330" s="626"/>
      <c r="BQ330" s="626"/>
      <c r="BR330" s="626"/>
      <c r="BS330" s="626"/>
      <c r="BT330" s="626"/>
      <c r="BU330" s="626"/>
      <c r="BV330" s="627"/>
      <c r="BW330" s="627"/>
      <c r="BX330" s="627"/>
      <c r="BY330" s="627"/>
      <c r="BZ330" s="627"/>
      <c r="CA330" s="627"/>
      <c r="CB330" s="627"/>
      <c r="CC330" s="627"/>
      <c r="CD330" s="627"/>
      <c r="CE330" s="627"/>
      <c r="CF330" s="1851"/>
    </row>
    <row customHeight="1" ht="15" hidden="1">
      <c r="A331" s="624"/>
      <c r="B331" s="625"/>
      <c r="C331" s="625"/>
      <c r="D331" s="2580"/>
      <c r="E331" s="2378" t="s">
        <v>820</v>
      </c>
      <c r="F331" s="2379"/>
      <c r="G331" s="2380"/>
      <c r="H331" s="2384" t="str">
        <f>IF(A329="","",INDEX(DIFFERENTIATION_UNMERGE_SYSTEM,MATCH(A329,DIFFERENTIATION_ID_DIFF,0)))</f>
        <v>без дифференциации</v>
      </c>
      <c r="I331" s="2384"/>
      <c r="J331" s="2384"/>
      <c r="K331" s="2384"/>
      <c r="L331" s="2384"/>
      <c r="M331" s="2384"/>
      <c r="N331" s="2384"/>
      <c r="O331" s="2384"/>
      <c r="P331" s="2384"/>
      <c r="Q331" s="2384"/>
      <c r="R331" s="2384"/>
      <c r="S331" s="720"/>
      <c r="T331" s="717"/>
      <c r="U331" s="626"/>
      <c r="V331" s="626"/>
      <c r="W331" s="627"/>
      <c r="X331" s="627"/>
      <c r="Y331" s="627"/>
      <c r="Z331" s="627"/>
      <c r="AA331" s="628"/>
      <c r="AB331" s="629"/>
      <c r="AC331" s="2376"/>
      <c r="AD331" s="630"/>
      <c r="AE331" s="631"/>
      <c r="AF331" s="631"/>
      <c r="AG331" s="632"/>
      <c r="AH331" s="633"/>
      <c r="AI331" s="626"/>
      <c r="AJ331" s="626"/>
      <c r="AK331" s="626"/>
      <c r="AL331" s="626"/>
      <c r="AM331" s="626"/>
      <c r="AN331" s="626"/>
      <c r="AO331" s="626"/>
      <c r="AP331" s="626"/>
      <c r="AQ331" s="626"/>
      <c r="AR331" s="626"/>
      <c r="AS331" s="626"/>
      <c r="AT331" s="626"/>
      <c r="AU331" s="626"/>
      <c r="AV331" s="626"/>
      <c r="AW331" s="626"/>
      <c r="AX331" s="626"/>
      <c r="AY331" s="626"/>
      <c r="AZ331" s="626"/>
      <c r="BA331" s="626"/>
      <c r="BB331" s="626"/>
      <c r="BC331" s="626"/>
      <c r="BD331" s="626"/>
      <c r="BE331" s="626"/>
      <c r="BF331" s="626"/>
      <c r="BG331" s="626"/>
      <c r="BH331" s="626"/>
      <c r="BI331" s="626"/>
      <c r="BJ331" s="626"/>
      <c r="BK331" s="626"/>
      <c r="BL331" s="626"/>
      <c r="BM331" s="626"/>
      <c r="BN331" s="626"/>
      <c r="BO331" s="626"/>
      <c r="BP331" s="626"/>
      <c r="BQ331" s="626"/>
      <c r="BR331" s="626"/>
      <c r="BS331" s="626"/>
      <c r="BT331" s="626"/>
      <c r="BU331" s="626"/>
      <c r="BV331" s="627"/>
      <c r="BW331" s="627"/>
      <c r="BX331" s="627"/>
      <c r="BY331" s="627"/>
      <c r="BZ331" s="627"/>
      <c r="CA331" s="627"/>
      <c r="CB331" s="627"/>
      <c r="CC331" s="627"/>
      <c r="CD331" s="627"/>
      <c r="CE331" s="627"/>
      <c r="CF331" s="1851"/>
    </row>
    <row customHeight="1" ht="24.75" hidden="1">
      <c r="A332" s="1807"/>
      <c r="B332" s="1161"/>
      <c r="C332" s="413"/>
      <c r="D332" s="2580"/>
      <c r="E332" s="2377" t="s">
        <v>865</v>
      </c>
      <c r="F332" s="2377"/>
      <c r="G332" s="2377"/>
      <c r="H332" s="2377"/>
      <c r="I332" s="2377"/>
      <c r="J332" s="2377"/>
      <c r="K332" s="2377"/>
      <c r="L332" s="2377"/>
      <c r="M332" s="2377"/>
      <c r="N332" s="2377"/>
      <c r="O332" s="2377"/>
      <c r="P332" s="2377"/>
      <c r="Q332" s="559">
        <f>SUMIF(T333:T334,"i",Q333:Q334)</f>
        <v>0</v>
      </c>
      <c r="R332" s="1018"/>
      <c r="S332" s="1799" t="s">
        <v>866</v>
      </c>
      <c r="T332" s="718" t="s">
        <v>867</v>
      </c>
      <c r="U332" s="2375">
        <v>1</v>
      </c>
      <c r="V332" s="2375" t="s">
        <v>830</v>
      </c>
      <c r="W332" s="1161"/>
      <c r="X332" s="1161"/>
      <c r="Y332" s="1161"/>
      <c r="Z332" s="1161"/>
      <c r="AA332" s="1637"/>
      <c r="AB332" s="1161"/>
      <c r="AC332" s="2376"/>
      <c r="AD332" s="630"/>
      <c r="AE332" s="1161"/>
      <c r="AF332" s="1161"/>
      <c r="AG332" s="1637"/>
      <c r="AH332" s="1637"/>
      <c r="AI332" s="1637"/>
      <c r="AJ332" s="1637"/>
      <c r="AK332" s="1637"/>
      <c r="AL332" s="1637"/>
      <c r="AM332" s="1637"/>
      <c r="AN332" s="1637"/>
      <c r="AO332" s="1637"/>
      <c r="AP332" s="1637"/>
      <c r="AQ332" s="1637"/>
      <c r="AR332" s="1637"/>
      <c r="AS332" s="1637"/>
      <c r="AT332" s="1637"/>
      <c r="AU332" s="1637"/>
      <c r="AV332" s="1637"/>
      <c r="AW332" s="1637"/>
      <c r="AX332" s="1637"/>
      <c r="AY332" s="1637"/>
      <c r="AZ332" s="1637"/>
      <c r="BA332" s="1637"/>
      <c r="BB332" s="1637"/>
      <c r="BC332" s="1637"/>
      <c r="BD332" s="1637"/>
      <c r="BE332" s="1637"/>
      <c r="BF332" s="1637"/>
      <c r="BG332" s="1637"/>
      <c r="BH332" s="1637"/>
      <c r="BI332" s="1637"/>
      <c r="BJ332" s="1637"/>
      <c r="BK332" s="1637"/>
      <c r="BL332" s="1637"/>
      <c r="BM332" s="1637"/>
      <c r="BN332" s="1637"/>
      <c r="BO332" s="1637"/>
      <c r="BP332" s="1637"/>
      <c r="BQ332" s="1637"/>
      <c r="BR332" s="1637"/>
      <c r="BS332" s="1637"/>
      <c r="BT332" s="1637"/>
      <c r="BU332" s="1637"/>
      <c r="BV332" s="1161"/>
      <c r="BW332" s="1161"/>
      <c r="BX332" s="1161"/>
      <c r="BY332" s="1161"/>
      <c r="BZ332" s="1161"/>
      <c r="CA332" s="1161"/>
      <c r="CB332" s="1161"/>
      <c r="CC332" s="1161"/>
      <c r="CD332" s="1161"/>
      <c r="CE332" s="1161"/>
      <c r="CF332" s="1851"/>
    </row>
    <row customHeight="1" ht="11.25" hidden="1">
      <c r="A333" s="1794"/>
      <c r="B333" s="1637"/>
      <c r="C333" s="1637"/>
      <c r="D333" s="2580"/>
      <c r="E333" s="636"/>
      <c r="F333" s="636">
        <v>0</v>
      </c>
      <c r="G333" s="636"/>
      <c r="H333" s="636"/>
      <c r="I333" s="636"/>
      <c r="J333" s="636"/>
      <c r="K333" s="636"/>
      <c r="L333" s="636"/>
      <c r="M333" s="636"/>
      <c r="N333" s="636"/>
      <c r="O333" s="636"/>
      <c r="P333" s="636"/>
      <c r="Q333" s="636"/>
      <c r="R333" s="636"/>
      <c r="S333" s="637"/>
      <c r="T333" s="719"/>
      <c r="U333" s="2375"/>
      <c r="V333" s="2375"/>
      <c r="W333" s="1637"/>
      <c r="X333" s="1637"/>
      <c r="Y333" s="1637"/>
      <c r="Z333" s="1637"/>
      <c r="AA333" s="1637"/>
      <c r="AB333" s="1161"/>
      <c r="AC333" s="2376"/>
      <c r="AD333" s="630"/>
      <c r="AE333" s="1161"/>
      <c r="AF333" s="1161"/>
      <c r="AG333" s="1637"/>
      <c r="AH333" s="1637"/>
      <c r="AI333" s="1637"/>
      <c r="AJ333" s="1637"/>
      <c r="AK333" s="1637"/>
      <c r="AL333" s="1637"/>
      <c r="AM333" s="1637"/>
      <c r="AN333" s="1637"/>
      <c r="AO333" s="1637"/>
      <c r="AP333" s="1637"/>
      <c r="AQ333" s="1637"/>
      <c r="AR333" s="1637"/>
      <c r="AS333" s="1637"/>
      <c r="AT333" s="1637"/>
      <c r="AU333" s="1637"/>
      <c r="AV333" s="1637"/>
      <c r="AW333" s="1637"/>
      <c r="AX333" s="1637"/>
      <c r="AY333" s="1637"/>
      <c r="AZ333" s="1637"/>
      <c r="BA333" s="1637"/>
      <c r="BB333" s="1637"/>
      <c r="BC333" s="1637"/>
      <c r="BD333" s="1637"/>
      <c r="BE333" s="1637"/>
      <c r="BF333" s="1637"/>
      <c r="BG333" s="1637"/>
      <c r="BH333" s="1637"/>
      <c r="BI333" s="1637"/>
      <c r="BJ333" s="1637"/>
      <c r="BK333" s="1637"/>
      <c r="BL333" s="1637"/>
      <c r="BM333" s="1637"/>
      <c r="BN333" s="1637"/>
      <c r="BO333" s="1637"/>
      <c r="BP333" s="1637"/>
      <c r="BQ333" s="1637"/>
      <c r="BR333" s="1637"/>
      <c r="BS333" s="1637"/>
      <c r="BT333" s="1637"/>
      <c r="BU333" s="1637"/>
      <c r="BV333" s="1637"/>
      <c r="BW333" s="1637"/>
      <c r="BX333" s="1637"/>
      <c r="BY333" s="1637"/>
      <c r="BZ333" s="1637"/>
      <c r="CA333" s="1637"/>
      <c r="CB333" s="1637"/>
      <c r="CC333" s="1637"/>
      <c r="CD333" s="1637"/>
      <c r="CE333" s="1637"/>
      <c r="CF333" s="1851"/>
    </row>
    <row customHeight="1" ht="11.25" hidden="1">
      <c r="A334" s="1807"/>
      <c r="B334" s="1161"/>
      <c r="C334" s="413"/>
      <c r="D334" s="2580"/>
      <c r="E334" s="650" t="s">
        <v>22</v>
      </c>
      <c r="F334" s="1169" t="s">
        <v>22</v>
      </c>
      <c r="G334" s="1169" t="s">
        <v>870</v>
      </c>
      <c r="H334" s="652" t="s">
        <v>22</v>
      </c>
      <c r="I334" s="652"/>
      <c r="J334" s="652"/>
      <c r="K334" s="652"/>
      <c r="L334" s="652"/>
      <c r="M334" s="652"/>
      <c r="N334" s="652"/>
      <c r="O334" s="652"/>
      <c r="P334" s="652"/>
      <c r="Q334" s="652"/>
      <c r="R334" s="653"/>
      <c r="S334" s="654"/>
      <c r="T334" s="719"/>
      <c r="U334" s="2375"/>
      <c r="V334" s="2375"/>
      <c r="W334" s="1161"/>
      <c r="X334" s="1161"/>
      <c r="Y334" s="1161"/>
      <c r="Z334" s="1161"/>
      <c r="AA334" s="1637"/>
      <c r="AB334" s="1161"/>
      <c r="AC334" s="2376"/>
      <c r="AD334" s="630"/>
      <c r="AE334" s="1161"/>
      <c r="AF334" s="1161"/>
      <c r="AG334" s="1637"/>
      <c r="AH334" s="1637"/>
      <c r="AI334" s="1637"/>
      <c r="AJ334" s="1637"/>
      <c r="AK334" s="1637"/>
      <c r="AL334" s="1637"/>
      <c r="AM334" s="1637"/>
      <c r="AN334" s="1637"/>
      <c r="AO334" s="1637"/>
      <c r="AP334" s="1637"/>
      <c r="AQ334" s="1637"/>
      <c r="AR334" s="1637"/>
      <c r="AS334" s="1637"/>
      <c r="AT334" s="1637"/>
      <c r="AU334" s="1637"/>
      <c r="AV334" s="1637"/>
      <c r="AW334" s="1637"/>
      <c r="AX334" s="1637"/>
      <c r="AY334" s="1637"/>
      <c r="AZ334" s="1637"/>
      <c r="BA334" s="1637"/>
      <c r="BB334" s="1637"/>
      <c r="BC334" s="1637"/>
      <c r="BD334" s="1637"/>
      <c r="BE334" s="1637"/>
      <c r="BF334" s="1637"/>
      <c r="BG334" s="1637"/>
      <c r="BH334" s="1637"/>
      <c r="BI334" s="1637"/>
      <c r="BJ334" s="1637"/>
      <c r="BK334" s="1637"/>
      <c r="BL334" s="1637"/>
      <c r="BM334" s="1637"/>
      <c r="BN334" s="1637"/>
      <c r="BO334" s="1637"/>
      <c r="BP334" s="1637"/>
      <c r="BQ334" s="1637"/>
      <c r="BR334" s="1637"/>
      <c r="BS334" s="1637"/>
      <c r="BT334" s="1637"/>
      <c r="BU334" s="1637"/>
      <c r="BV334" s="1161"/>
      <c r="BW334" s="1161"/>
      <c r="BX334" s="1161"/>
      <c r="BY334" s="1161"/>
      <c r="BZ334" s="1161"/>
      <c r="CA334" s="1161"/>
      <c r="CB334" s="1161"/>
      <c r="CC334" s="1161"/>
      <c r="CD334" s="1161"/>
      <c r="CE334" s="1161"/>
      <c r="CF334" s="1851"/>
    </row>
    <row customHeight="1" ht="24.75" hidden="1">
      <c r="A335" s="1807"/>
      <c r="B335" s="1161"/>
      <c r="C335" s="413"/>
      <c r="D335" s="2580"/>
      <c r="E335" s="2377" t="s">
        <v>868</v>
      </c>
      <c r="F335" s="2377"/>
      <c r="G335" s="2377"/>
      <c r="H335" s="2377"/>
      <c r="I335" s="2377"/>
      <c r="J335" s="2377"/>
      <c r="K335" s="2377"/>
      <c r="L335" s="2377"/>
      <c r="M335" s="2377"/>
      <c r="N335" s="2377"/>
      <c r="O335" s="2377"/>
      <c r="P335" s="2377"/>
      <c r="Q335" s="559">
        <f>SUMIF(T336:T337,"i",Q336:Q337)</f>
        <v>0</v>
      </c>
      <c r="R335" s="1018"/>
      <c r="S335" s="1799" t="s">
        <v>869</v>
      </c>
      <c r="T335" s="718" t="s">
        <v>867</v>
      </c>
      <c r="U335" s="2375">
        <v>1</v>
      </c>
      <c r="V335" s="2375" t="s">
        <v>830</v>
      </c>
      <c r="W335" s="1161"/>
      <c r="X335" s="1161"/>
      <c r="Y335" s="1161"/>
      <c r="Z335" s="1161"/>
      <c r="AA335" s="1637"/>
      <c r="AB335" s="1161"/>
      <c r="AC335" s="1797"/>
      <c r="AD335" s="630"/>
      <c r="AE335" s="1161"/>
      <c r="AF335" s="1161"/>
      <c r="AG335" s="1637"/>
      <c r="AH335" s="1637"/>
      <c r="AI335" s="1637"/>
      <c r="AJ335" s="1637"/>
      <c r="AK335" s="1637"/>
      <c r="AL335" s="1637"/>
      <c r="AM335" s="1637"/>
      <c r="AN335" s="1637"/>
      <c r="AO335" s="1637"/>
      <c r="AP335" s="1637"/>
      <c r="AQ335" s="1637"/>
      <c r="AR335" s="1637"/>
      <c r="AS335" s="1637"/>
      <c r="AT335" s="1637"/>
      <c r="AU335" s="1637"/>
      <c r="AV335" s="1637"/>
      <c r="AW335" s="1637"/>
      <c r="AX335" s="1637"/>
      <c r="AY335" s="1637"/>
      <c r="AZ335" s="1637"/>
      <c r="BA335" s="1637"/>
      <c r="BB335" s="1637"/>
      <c r="BC335" s="1637"/>
      <c r="BD335" s="1637"/>
      <c r="BE335" s="1637"/>
      <c r="BF335" s="1637"/>
      <c r="BG335" s="1637"/>
      <c r="BH335" s="1637"/>
      <c r="BI335" s="1637"/>
      <c r="BJ335" s="1637"/>
      <c r="BK335" s="1637"/>
      <c r="BL335" s="1637"/>
      <c r="BM335" s="1637"/>
      <c r="BN335" s="1637"/>
      <c r="BO335" s="1637"/>
      <c r="BP335" s="1637"/>
      <c r="BQ335" s="1637"/>
      <c r="BR335" s="1637"/>
      <c r="BS335" s="1637"/>
      <c r="BT335" s="1637"/>
      <c r="BU335" s="1637"/>
      <c r="BV335" s="1161"/>
      <c r="BW335" s="1161"/>
      <c r="BX335" s="1161"/>
      <c r="BY335" s="1161"/>
      <c r="BZ335" s="1161"/>
      <c r="CA335" s="1161"/>
      <c r="CB335" s="1161"/>
      <c r="CC335" s="1161"/>
      <c r="CD335" s="1161"/>
      <c r="CE335" s="1161"/>
      <c r="CF335" s="1851"/>
    </row>
    <row customHeight="1" ht="11.25" hidden="1">
      <c r="A336" s="1794"/>
      <c r="B336" s="1637"/>
      <c r="C336" s="1637"/>
      <c r="D336" s="2580"/>
      <c r="E336" s="636"/>
      <c r="F336" s="636">
        <v>0</v>
      </c>
      <c r="G336" s="636"/>
      <c r="H336" s="636"/>
      <c r="I336" s="636"/>
      <c r="J336" s="636"/>
      <c r="K336" s="636"/>
      <c r="L336" s="636"/>
      <c r="M336" s="636"/>
      <c r="N336" s="636"/>
      <c r="O336" s="636"/>
      <c r="P336" s="636"/>
      <c r="Q336" s="636"/>
      <c r="R336" s="636"/>
      <c r="S336" s="637"/>
      <c r="T336" s="719"/>
      <c r="U336" s="2375"/>
      <c r="V336" s="2375"/>
      <c r="W336" s="1637"/>
      <c r="X336" s="1637"/>
      <c r="Y336" s="1637"/>
      <c r="Z336" s="1637"/>
      <c r="AA336" s="1637"/>
      <c r="AB336" s="1161"/>
      <c r="AC336" s="1797"/>
      <c r="AD336" s="630"/>
      <c r="AE336" s="1161"/>
      <c r="AF336" s="1161"/>
      <c r="AG336" s="1637"/>
      <c r="AH336" s="1637"/>
      <c r="AI336" s="1637"/>
      <c r="AJ336" s="1637"/>
      <c r="AK336" s="1637"/>
      <c r="AL336" s="1637"/>
      <c r="AM336" s="1637"/>
      <c r="AN336" s="1637"/>
      <c r="AO336" s="1637"/>
      <c r="AP336" s="1637"/>
      <c r="AQ336" s="1637"/>
      <c r="AR336" s="1637"/>
      <c r="AS336" s="1637"/>
      <c r="AT336" s="1637"/>
      <c r="AU336" s="1637"/>
      <c r="AV336" s="1637"/>
      <c r="AW336" s="1637"/>
      <c r="AX336" s="1637"/>
      <c r="AY336" s="1637"/>
      <c r="AZ336" s="1637"/>
      <c r="BA336" s="1637"/>
      <c r="BB336" s="1637"/>
      <c r="BC336" s="1637"/>
      <c r="BD336" s="1637"/>
      <c r="BE336" s="1637"/>
      <c r="BF336" s="1637"/>
      <c r="BG336" s="1637"/>
      <c r="BH336" s="1637"/>
      <c r="BI336" s="1637"/>
      <c r="BJ336" s="1637"/>
      <c r="BK336" s="1637"/>
      <c r="BL336" s="1637"/>
      <c r="BM336" s="1637"/>
      <c r="BN336" s="1637"/>
      <c r="BO336" s="1637"/>
      <c r="BP336" s="1637"/>
      <c r="BQ336" s="1637"/>
      <c r="BR336" s="1637"/>
      <c r="BS336" s="1637"/>
      <c r="BT336" s="1637"/>
      <c r="BU336" s="1637"/>
      <c r="BV336" s="1637"/>
      <c r="BW336" s="1637"/>
      <c r="BX336" s="1637"/>
      <c r="BY336" s="1637"/>
      <c r="BZ336" s="1637"/>
      <c r="CA336" s="1637"/>
      <c r="CB336" s="1637"/>
      <c r="CC336" s="1637"/>
      <c r="CD336" s="1637"/>
      <c r="CE336" s="1637"/>
      <c r="CF336" s="1851"/>
    </row>
    <row customHeight="1" ht="11.25" hidden="1">
      <c r="A337" s="1807"/>
      <c r="B337" s="1161"/>
      <c r="C337" s="413"/>
      <c r="D337" s="2581"/>
      <c r="E337" s="650" t="s">
        <v>22</v>
      </c>
      <c r="F337" s="1169" t="s">
        <v>22</v>
      </c>
      <c r="G337" s="1169" t="s">
        <v>870</v>
      </c>
      <c r="H337" s="652" t="s">
        <v>22</v>
      </c>
      <c r="I337" s="652"/>
      <c r="J337" s="652"/>
      <c r="K337" s="652"/>
      <c r="L337" s="652"/>
      <c r="M337" s="652"/>
      <c r="N337" s="652"/>
      <c r="O337" s="652"/>
      <c r="P337" s="652"/>
      <c r="Q337" s="652"/>
      <c r="R337" s="653"/>
      <c r="S337" s="654"/>
      <c r="T337" s="719"/>
      <c r="U337" s="2375"/>
      <c r="V337" s="2375"/>
      <c r="W337" s="1161"/>
      <c r="X337" s="1161"/>
      <c r="Y337" s="1161"/>
      <c r="Z337" s="1161"/>
      <c r="AA337" s="1637"/>
      <c r="AB337" s="1161"/>
      <c r="AC337" s="1797"/>
      <c r="AD337" s="630"/>
      <c r="AE337" s="1161"/>
      <c r="AF337" s="1161"/>
      <c r="AG337" s="1637"/>
      <c r="AH337" s="1637"/>
      <c r="AI337" s="1637"/>
      <c r="AJ337" s="1637"/>
      <c r="AK337" s="1637"/>
      <c r="AL337" s="1637"/>
      <c r="AM337" s="1637"/>
      <c r="AN337" s="1637"/>
      <c r="AO337" s="1637"/>
      <c r="AP337" s="1637"/>
      <c r="AQ337" s="1637"/>
      <c r="AR337" s="1637"/>
      <c r="AS337" s="1637"/>
      <c r="AT337" s="1637"/>
      <c r="AU337" s="1637"/>
      <c r="AV337" s="1637"/>
      <c r="AW337" s="1637"/>
      <c r="AX337" s="1637"/>
      <c r="AY337" s="1637"/>
      <c r="AZ337" s="1637"/>
      <c r="BA337" s="1637"/>
      <c r="BB337" s="1637"/>
      <c r="BC337" s="1637"/>
      <c r="BD337" s="1637"/>
      <c r="BE337" s="1637"/>
      <c r="BF337" s="1637"/>
      <c r="BG337" s="1637"/>
      <c r="BH337" s="1637"/>
      <c r="BI337" s="1637"/>
      <c r="BJ337" s="1637"/>
      <c r="BK337" s="1637"/>
      <c r="BL337" s="1637"/>
      <c r="BM337" s="1637"/>
      <c r="BN337" s="1637"/>
      <c r="BO337" s="1637"/>
      <c r="BP337" s="1637"/>
      <c r="BQ337" s="1637"/>
      <c r="BR337" s="1637"/>
      <c r="BS337" s="1637"/>
      <c r="BT337" s="1637"/>
      <c r="BU337" s="1637"/>
      <c r="BV337" s="1161"/>
      <c r="BW337" s="1161"/>
      <c r="BX337" s="1161"/>
      <c r="BY337" s="1161"/>
      <c r="BZ337" s="1161"/>
      <c r="CA337" s="1161"/>
      <c r="CB337" s="1161"/>
      <c r="CC337" s="1161"/>
      <c r="CD337" s="1161"/>
      <c r="CE337" s="1161"/>
      <c r="CF337" s="1851"/>
    </row>
    <row customHeight="1" ht="15" hidden="1">
      <c r="A338" s="624" t="s">
        <v>372</v>
      </c>
      <c r="B338" s="625"/>
      <c r="C338" s="625" t="s">
        <v>22</v>
      </c>
      <c r="D338" s="2579" t="s">
        <v>904</v>
      </c>
      <c r="E338" s="2378" t="s">
        <v>324</v>
      </c>
      <c r="F338" s="2379"/>
      <c r="G338" s="2380"/>
      <c r="H338" s="2384" t="str">
        <f>IF(A338="","",INDEX(DIFFERENTIATION_UNMERGE_VD,MATCH(A338,DIFFERENTIATION_ID_DIFF,0)))</f>
        <v>Водоотведение; Транспортировка; Подключение (технологическое присоединение) к централизованной системе водоотведения</v>
      </c>
      <c r="I338" s="2384"/>
      <c r="J338" s="2384"/>
      <c r="K338" s="2384"/>
      <c r="L338" s="2384"/>
      <c r="M338" s="2384"/>
      <c r="N338" s="2384"/>
      <c r="O338" s="2384"/>
      <c r="P338" s="2384"/>
      <c r="Q338" s="2384"/>
      <c r="R338" s="2384"/>
      <c r="S338" s="720"/>
      <c r="T338" s="717"/>
      <c r="U338" s="626"/>
      <c r="V338" s="626"/>
      <c r="W338" s="627"/>
      <c r="X338" s="627"/>
      <c r="Y338" s="627"/>
      <c r="Z338" s="627"/>
      <c r="AA338" s="628"/>
      <c r="AB338" s="629"/>
      <c r="AC338" s="2376"/>
      <c r="AD338" s="630"/>
      <c r="AE338" s="631" t="s">
        <v>22</v>
      </c>
      <c r="AF338" s="631"/>
      <c r="AG338" s="632" t="s">
        <v>864</v>
      </c>
      <c r="AH338" s="633">
        <v>3</v>
      </c>
      <c r="AI338" s="626"/>
      <c r="AJ338" s="626"/>
      <c r="AK338" s="626"/>
      <c r="AL338" s="626"/>
      <c r="AM338" s="626"/>
      <c r="AN338" s="626"/>
      <c r="AO338" s="626"/>
      <c r="AP338" s="626"/>
      <c r="AQ338" s="626"/>
      <c r="AR338" s="626"/>
      <c r="AS338" s="626"/>
      <c r="AT338" s="626"/>
      <c r="AU338" s="626"/>
      <c r="AV338" s="626"/>
      <c r="AW338" s="626"/>
      <c r="AX338" s="626"/>
      <c r="AY338" s="626"/>
      <c r="AZ338" s="626"/>
      <c r="BA338" s="626"/>
      <c r="BB338" s="626"/>
      <c r="BC338" s="626"/>
      <c r="BD338" s="626"/>
      <c r="BE338" s="626"/>
      <c r="BF338" s="626"/>
      <c r="BG338" s="626"/>
      <c r="BH338" s="626"/>
      <c r="BI338" s="626"/>
      <c r="BJ338" s="626"/>
      <c r="BK338" s="626"/>
      <c r="BL338" s="626"/>
      <c r="BM338" s="626"/>
      <c r="BN338" s="626"/>
      <c r="BO338" s="626"/>
      <c r="BP338" s="626"/>
      <c r="BQ338" s="626"/>
      <c r="BR338" s="626"/>
      <c r="BS338" s="626"/>
      <c r="BT338" s="626"/>
      <c r="BU338" s="626"/>
      <c r="BV338" s="627"/>
      <c r="BW338" s="627"/>
      <c r="BX338" s="627"/>
      <c r="BY338" s="627"/>
      <c r="BZ338" s="627"/>
      <c r="CA338" s="627"/>
      <c r="CB338" s="627"/>
      <c r="CC338" s="627"/>
      <c r="CD338" s="627"/>
      <c r="CE338" s="627"/>
      <c r="CF338" s="1851"/>
    </row>
    <row customHeight="1" ht="15" hidden="1">
      <c r="A339" s="624"/>
      <c r="B339" s="625"/>
      <c r="C339" s="625"/>
      <c r="D339" s="2580"/>
      <c r="E339" s="2378" t="s">
        <v>819</v>
      </c>
      <c r="F339" s="2379"/>
      <c r="G339" s="2380"/>
      <c r="H339" s="2384" t="str">
        <f>IF(A338="","",INDEX(DIFFERENTIATION_UNMERGE_AREA,MATCH(A338,DIFFERENTIATION_ID_DIFF,0)))</f>
        <v>Колотиловское</v>
      </c>
      <c r="I339" s="2384"/>
      <c r="J339" s="2384"/>
      <c r="K339" s="2384"/>
      <c r="L339" s="2384"/>
      <c r="M339" s="2384"/>
      <c r="N339" s="2384"/>
      <c r="O339" s="2384"/>
      <c r="P339" s="2384"/>
      <c r="Q339" s="2384"/>
      <c r="R339" s="2384"/>
      <c r="S339" s="720"/>
      <c r="T339" s="717"/>
      <c r="U339" s="626"/>
      <c r="V339" s="626"/>
      <c r="W339" s="627"/>
      <c r="X339" s="627"/>
      <c r="Y339" s="627"/>
      <c r="Z339" s="627"/>
      <c r="AA339" s="628"/>
      <c r="AB339" s="629"/>
      <c r="AC339" s="2376"/>
      <c r="AD339" s="630"/>
      <c r="AE339" s="631"/>
      <c r="AF339" s="631"/>
      <c r="AG339" s="632"/>
      <c r="AH339" s="633"/>
      <c r="AI339" s="626"/>
      <c r="AJ339" s="626"/>
      <c r="AK339" s="626"/>
      <c r="AL339" s="626"/>
      <c r="AM339" s="626"/>
      <c r="AN339" s="626"/>
      <c r="AO339" s="626"/>
      <c r="AP339" s="626"/>
      <c r="AQ339" s="626"/>
      <c r="AR339" s="626"/>
      <c r="AS339" s="626"/>
      <c r="AT339" s="626"/>
      <c r="AU339" s="626"/>
      <c r="AV339" s="626"/>
      <c r="AW339" s="626"/>
      <c r="AX339" s="626"/>
      <c r="AY339" s="626"/>
      <c r="AZ339" s="626"/>
      <c r="BA339" s="626"/>
      <c r="BB339" s="626"/>
      <c r="BC339" s="626"/>
      <c r="BD339" s="626"/>
      <c r="BE339" s="626"/>
      <c r="BF339" s="626"/>
      <c r="BG339" s="626"/>
      <c r="BH339" s="626"/>
      <c r="BI339" s="626"/>
      <c r="BJ339" s="626"/>
      <c r="BK339" s="626"/>
      <c r="BL339" s="626"/>
      <c r="BM339" s="626"/>
      <c r="BN339" s="626"/>
      <c r="BO339" s="626"/>
      <c r="BP339" s="626"/>
      <c r="BQ339" s="626"/>
      <c r="BR339" s="626"/>
      <c r="BS339" s="626"/>
      <c r="BT339" s="626"/>
      <c r="BU339" s="626"/>
      <c r="BV339" s="627"/>
      <c r="BW339" s="627"/>
      <c r="BX339" s="627"/>
      <c r="BY339" s="627"/>
      <c r="BZ339" s="627"/>
      <c r="CA339" s="627"/>
      <c r="CB339" s="627"/>
      <c r="CC339" s="627"/>
      <c r="CD339" s="627"/>
      <c r="CE339" s="627"/>
      <c r="CF339" s="1851"/>
    </row>
    <row customHeight="1" ht="15" hidden="1">
      <c r="A340" s="624"/>
      <c r="B340" s="625"/>
      <c r="C340" s="625"/>
      <c r="D340" s="2580"/>
      <c r="E340" s="2378" t="s">
        <v>820</v>
      </c>
      <c r="F340" s="2379"/>
      <c r="G340" s="2380"/>
      <c r="H340" s="2384" t="str">
        <f>IF(A338="","",INDEX(DIFFERENTIATION_UNMERGE_SYSTEM,MATCH(A338,DIFFERENTIATION_ID_DIFF,0)))</f>
        <v>без дифференциации</v>
      </c>
      <c r="I340" s="2384"/>
      <c r="J340" s="2384"/>
      <c r="K340" s="2384"/>
      <c r="L340" s="2384"/>
      <c r="M340" s="2384"/>
      <c r="N340" s="2384"/>
      <c r="O340" s="2384"/>
      <c r="P340" s="2384"/>
      <c r="Q340" s="2384"/>
      <c r="R340" s="2384"/>
      <c r="S340" s="720"/>
      <c r="T340" s="717"/>
      <c r="U340" s="626"/>
      <c r="V340" s="626"/>
      <c r="W340" s="627"/>
      <c r="X340" s="627"/>
      <c r="Y340" s="627"/>
      <c r="Z340" s="627"/>
      <c r="AA340" s="628"/>
      <c r="AB340" s="629"/>
      <c r="AC340" s="2376"/>
      <c r="AD340" s="630"/>
      <c r="AE340" s="631"/>
      <c r="AF340" s="631"/>
      <c r="AG340" s="632"/>
      <c r="AH340" s="633"/>
      <c r="AI340" s="626"/>
      <c r="AJ340" s="626"/>
      <c r="AK340" s="626"/>
      <c r="AL340" s="626"/>
      <c r="AM340" s="626"/>
      <c r="AN340" s="626"/>
      <c r="AO340" s="626"/>
      <c r="AP340" s="626"/>
      <c r="AQ340" s="626"/>
      <c r="AR340" s="626"/>
      <c r="AS340" s="626"/>
      <c r="AT340" s="626"/>
      <c r="AU340" s="626"/>
      <c r="AV340" s="626"/>
      <c r="AW340" s="626"/>
      <c r="AX340" s="626"/>
      <c r="AY340" s="626"/>
      <c r="AZ340" s="626"/>
      <c r="BA340" s="626"/>
      <c r="BB340" s="626"/>
      <c r="BC340" s="626"/>
      <c r="BD340" s="626"/>
      <c r="BE340" s="626"/>
      <c r="BF340" s="626"/>
      <c r="BG340" s="626"/>
      <c r="BH340" s="626"/>
      <c r="BI340" s="626"/>
      <c r="BJ340" s="626"/>
      <c r="BK340" s="626"/>
      <c r="BL340" s="626"/>
      <c r="BM340" s="626"/>
      <c r="BN340" s="626"/>
      <c r="BO340" s="626"/>
      <c r="BP340" s="626"/>
      <c r="BQ340" s="626"/>
      <c r="BR340" s="626"/>
      <c r="BS340" s="626"/>
      <c r="BT340" s="626"/>
      <c r="BU340" s="626"/>
      <c r="BV340" s="627"/>
      <c r="BW340" s="627"/>
      <c r="BX340" s="627"/>
      <c r="BY340" s="627"/>
      <c r="BZ340" s="627"/>
      <c r="CA340" s="627"/>
      <c r="CB340" s="627"/>
      <c r="CC340" s="627"/>
      <c r="CD340" s="627"/>
      <c r="CE340" s="627"/>
      <c r="CF340" s="1851"/>
    </row>
    <row customHeight="1" ht="24.75" hidden="1">
      <c r="A341" s="1807"/>
      <c r="B341" s="1161"/>
      <c r="C341" s="413"/>
      <c r="D341" s="2580"/>
      <c r="E341" s="2377" t="s">
        <v>865</v>
      </c>
      <c r="F341" s="2377"/>
      <c r="G341" s="2377"/>
      <c r="H341" s="2377"/>
      <c r="I341" s="2377"/>
      <c r="J341" s="2377"/>
      <c r="K341" s="2377"/>
      <c r="L341" s="2377"/>
      <c r="M341" s="2377"/>
      <c r="N341" s="2377"/>
      <c r="O341" s="2377"/>
      <c r="P341" s="2377"/>
      <c r="Q341" s="559">
        <f>SUMIF(T342:T343,"i",Q342:Q343)</f>
        <v>0</v>
      </c>
      <c r="R341" s="1018"/>
      <c r="S341" s="1799" t="s">
        <v>866</v>
      </c>
      <c r="T341" s="718" t="s">
        <v>867</v>
      </c>
      <c r="U341" s="2375">
        <v>1</v>
      </c>
      <c r="V341" s="2375" t="s">
        <v>830</v>
      </c>
      <c r="W341" s="1161"/>
      <c r="X341" s="1161"/>
      <c r="Y341" s="1161"/>
      <c r="Z341" s="1161"/>
      <c r="AA341" s="1637"/>
      <c r="AB341" s="1161"/>
      <c r="AC341" s="2376"/>
      <c r="AD341" s="630"/>
      <c r="AE341" s="1161"/>
      <c r="AF341" s="1161"/>
      <c r="AG341" s="1637"/>
      <c r="AH341" s="1637"/>
      <c r="AI341" s="1637"/>
      <c r="AJ341" s="1637"/>
      <c r="AK341" s="1637"/>
      <c r="AL341" s="1637"/>
      <c r="AM341" s="1637"/>
      <c r="AN341" s="1637"/>
      <c r="AO341" s="1637"/>
      <c r="AP341" s="1637"/>
      <c r="AQ341" s="1637"/>
      <c r="AR341" s="1637"/>
      <c r="AS341" s="1637"/>
      <c r="AT341" s="1637"/>
      <c r="AU341" s="1637"/>
      <c r="AV341" s="1637"/>
      <c r="AW341" s="1637"/>
      <c r="AX341" s="1637"/>
      <c r="AY341" s="1637"/>
      <c r="AZ341" s="1637"/>
      <c r="BA341" s="1637"/>
      <c r="BB341" s="1637"/>
      <c r="BC341" s="1637"/>
      <c r="BD341" s="1637"/>
      <c r="BE341" s="1637"/>
      <c r="BF341" s="1637"/>
      <c r="BG341" s="1637"/>
      <c r="BH341" s="1637"/>
      <c r="BI341" s="1637"/>
      <c r="BJ341" s="1637"/>
      <c r="BK341" s="1637"/>
      <c r="BL341" s="1637"/>
      <c r="BM341" s="1637"/>
      <c r="BN341" s="1637"/>
      <c r="BO341" s="1637"/>
      <c r="BP341" s="1637"/>
      <c r="BQ341" s="1637"/>
      <c r="BR341" s="1637"/>
      <c r="BS341" s="1637"/>
      <c r="BT341" s="1637"/>
      <c r="BU341" s="1637"/>
      <c r="BV341" s="1161"/>
      <c r="BW341" s="1161"/>
      <c r="BX341" s="1161"/>
      <c r="BY341" s="1161"/>
      <c r="BZ341" s="1161"/>
      <c r="CA341" s="1161"/>
      <c r="CB341" s="1161"/>
      <c r="CC341" s="1161"/>
      <c r="CD341" s="1161"/>
      <c r="CE341" s="1161"/>
      <c r="CF341" s="1851"/>
    </row>
    <row customHeight="1" ht="11.25" hidden="1">
      <c r="A342" s="1794"/>
      <c r="B342" s="1637"/>
      <c r="C342" s="1637"/>
      <c r="D342" s="2580"/>
      <c r="E342" s="636"/>
      <c r="F342" s="636">
        <v>0</v>
      </c>
      <c r="G342" s="636"/>
      <c r="H342" s="636"/>
      <c r="I342" s="636"/>
      <c r="J342" s="636"/>
      <c r="K342" s="636"/>
      <c r="L342" s="636"/>
      <c r="M342" s="636"/>
      <c r="N342" s="636"/>
      <c r="O342" s="636"/>
      <c r="P342" s="636"/>
      <c r="Q342" s="636"/>
      <c r="R342" s="636"/>
      <c r="S342" s="637"/>
      <c r="T342" s="719"/>
      <c r="U342" s="2375"/>
      <c r="V342" s="2375"/>
      <c r="W342" s="1637"/>
      <c r="X342" s="1637"/>
      <c r="Y342" s="1637"/>
      <c r="Z342" s="1637"/>
      <c r="AA342" s="1637"/>
      <c r="AB342" s="1161"/>
      <c r="AC342" s="2376"/>
      <c r="AD342" s="630"/>
      <c r="AE342" s="1161"/>
      <c r="AF342" s="1161"/>
      <c r="AG342" s="1637"/>
      <c r="AH342" s="1637"/>
      <c r="AI342" s="1637"/>
      <c r="AJ342" s="1637"/>
      <c r="AK342" s="1637"/>
      <c r="AL342" s="1637"/>
      <c r="AM342" s="1637"/>
      <c r="AN342" s="1637"/>
      <c r="AO342" s="1637"/>
      <c r="AP342" s="1637"/>
      <c r="AQ342" s="1637"/>
      <c r="AR342" s="1637"/>
      <c r="AS342" s="1637"/>
      <c r="AT342" s="1637"/>
      <c r="AU342" s="1637"/>
      <c r="AV342" s="1637"/>
      <c r="AW342" s="1637"/>
      <c r="AX342" s="1637"/>
      <c r="AY342" s="1637"/>
      <c r="AZ342" s="1637"/>
      <c r="BA342" s="1637"/>
      <c r="BB342" s="1637"/>
      <c r="BC342" s="1637"/>
      <c r="BD342" s="1637"/>
      <c r="BE342" s="1637"/>
      <c r="BF342" s="1637"/>
      <c r="BG342" s="1637"/>
      <c r="BH342" s="1637"/>
      <c r="BI342" s="1637"/>
      <c r="BJ342" s="1637"/>
      <c r="BK342" s="1637"/>
      <c r="BL342" s="1637"/>
      <c r="BM342" s="1637"/>
      <c r="BN342" s="1637"/>
      <c r="BO342" s="1637"/>
      <c r="BP342" s="1637"/>
      <c r="BQ342" s="1637"/>
      <c r="BR342" s="1637"/>
      <c r="BS342" s="1637"/>
      <c r="BT342" s="1637"/>
      <c r="BU342" s="1637"/>
      <c r="BV342" s="1637"/>
      <c r="BW342" s="1637"/>
      <c r="BX342" s="1637"/>
      <c r="BY342" s="1637"/>
      <c r="BZ342" s="1637"/>
      <c r="CA342" s="1637"/>
      <c r="CB342" s="1637"/>
      <c r="CC342" s="1637"/>
      <c r="CD342" s="1637"/>
      <c r="CE342" s="1637"/>
      <c r="CF342" s="1851"/>
    </row>
    <row customHeight="1" ht="11.25" hidden="1">
      <c r="A343" s="1807"/>
      <c r="B343" s="1161"/>
      <c r="C343" s="413"/>
      <c r="D343" s="2580"/>
      <c r="E343" s="650" t="s">
        <v>22</v>
      </c>
      <c r="F343" s="1169" t="s">
        <v>22</v>
      </c>
      <c r="G343" s="1169" t="s">
        <v>870</v>
      </c>
      <c r="H343" s="652" t="s">
        <v>22</v>
      </c>
      <c r="I343" s="652"/>
      <c r="J343" s="652"/>
      <c r="K343" s="652"/>
      <c r="L343" s="652"/>
      <c r="M343" s="652"/>
      <c r="N343" s="652"/>
      <c r="O343" s="652"/>
      <c r="P343" s="652"/>
      <c r="Q343" s="652"/>
      <c r="R343" s="653"/>
      <c r="S343" s="654"/>
      <c r="T343" s="719"/>
      <c r="U343" s="2375"/>
      <c r="V343" s="2375"/>
      <c r="W343" s="1161"/>
      <c r="X343" s="1161"/>
      <c r="Y343" s="1161"/>
      <c r="Z343" s="1161"/>
      <c r="AA343" s="1637"/>
      <c r="AB343" s="1161"/>
      <c r="AC343" s="2376"/>
      <c r="AD343" s="630"/>
      <c r="AE343" s="1161"/>
      <c r="AF343" s="1161"/>
      <c r="AG343" s="1637"/>
      <c r="AH343" s="1637"/>
      <c r="AI343" s="1637"/>
      <c r="AJ343" s="1637"/>
      <c r="AK343" s="1637"/>
      <c r="AL343" s="1637"/>
      <c r="AM343" s="1637"/>
      <c r="AN343" s="1637"/>
      <c r="AO343" s="1637"/>
      <c r="AP343" s="1637"/>
      <c r="AQ343" s="1637"/>
      <c r="AR343" s="1637"/>
      <c r="AS343" s="1637"/>
      <c r="AT343" s="1637"/>
      <c r="AU343" s="1637"/>
      <c r="AV343" s="1637"/>
      <c r="AW343" s="1637"/>
      <c r="AX343" s="1637"/>
      <c r="AY343" s="1637"/>
      <c r="AZ343" s="1637"/>
      <c r="BA343" s="1637"/>
      <c r="BB343" s="1637"/>
      <c r="BC343" s="1637"/>
      <c r="BD343" s="1637"/>
      <c r="BE343" s="1637"/>
      <c r="BF343" s="1637"/>
      <c r="BG343" s="1637"/>
      <c r="BH343" s="1637"/>
      <c r="BI343" s="1637"/>
      <c r="BJ343" s="1637"/>
      <c r="BK343" s="1637"/>
      <c r="BL343" s="1637"/>
      <c r="BM343" s="1637"/>
      <c r="BN343" s="1637"/>
      <c r="BO343" s="1637"/>
      <c r="BP343" s="1637"/>
      <c r="BQ343" s="1637"/>
      <c r="BR343" s="1637"/>
      <c r="BS343" s="1637"/>
      <c r="BT343" s="1637"/>
      <c r="BU343" s="1637"/>
      <c r="BV343" s="1161"/>
      <c r="BW343" s="1161"/>
      <c r="BX343" s="1161"/>
      <c r="BY343" s="1161"/>
      <c r="BZ343" s="1161"/>
      <c r="CA343" s="1161"/>
      <c r="CB343" s="1161"/>
      <c r="CC343" s="1161"/>
      <c r="CD343" s="1161"/>
      <c r="CE343" s="1161"/>
      <c r="CF343" s="1851"/>
    </row>
    <row customHeight="1" ht="24.75" hidden="1">
      <c r="A344" s="1807"/>
      <c r="B344" s="1161"/>
      <c r="C344" s="413"/>
      <c r="D344" s="2580"/>
      <c r="E344" s="2377" t="s">
        <v>868</v>
      </c>
      <c r="F344" s="2377"/>
      <c r="G344" s="2377"/>
      <c r="H344" s="2377"/>
      <c r="I344" s="2377"/>
      <c r="J344" s="2377"/>
      <c r="K344" s="2377"/>
      <c r="L344" s="2377"/>
      <c r="M344" s="2377"/>
      <c r="N344" s="2377"/>
      <c r="O344" s="2377"/>
      <c r="P344" s="2377"/>
      <c r="Q344" s="559">
        <f>SUMIF(T345:T346,"i",Q345:Q346)</f>
        <v>0</v>
      </c>
      <c r="R344" s="1018"/>
      <c r="S344" s="1799" t="s">
        <v>869</v>
      </c>
      <c r="T344" s="718" t="s">
        <v>867</v>
      </c>
      <c r="U344" s="2375">
        <v>1</v>
      </c>
      <c r="V344" s="2375" t="s">
        <v>830</v>
      </c>
      <c r="W344" s="1161"/>
      <c r="X344" s="1161"/>
      <c r="Y344" s="1161"/>
      <c r="Z344" s="1161"/>
      <c r="AA344" s="1637"/>
      <c r="AB344" s="1161"/>
      <c r="AC344" s="1797"/>
      <c r="AD344" s="630"/>
      <c r="AE344" s="1161"/>
      <c r="AF344" s="1161"/>
      <c r="AG344" s="1637"/>
      <c r="AH344" s="1637"/>
      <c r="AI344" s="1637"/>
      <c r="AJ344" s="1637"/>
      <c r="AK344" s="1637"/>
      <c r="AL344" s="1637"/>
      <c r="AM344" s="1637"/>
      <c r="AN344" s="1637"/>
      <c r="AO344" s="1637"/>
      <c r="AP344" s="1637"/>
      <c r="AQ344" s="1637"/>
      <c r="AR344" s="1637"/>
      <c r="AS344" s="1637"/>
      <c r="AT344" s="1637"/>
      <c r="AU344" s="1637"/>
      <c r="AV344" s="1637"/>
      <c r="AW344" s="1637"/>
      <c r="AX344" s="1637"/>
      <c r="AY344" s="1637"/>
      <c r="AZ344" s="1637"/>
      <c r="BA344" s="1637"/>
      <c r="BB344" s="1637"/>
      <c r="BC344" s="1637"/>
      <c r="BD344" s="1637"/>
      <c r="BE344" s="1637"/>
      <c r="BF344" s="1637"/>
      <c r="BG344" s="1637"/>
      <c r="BH344" s="1637"/>
      <c r="BI344" s="1637"/>
      <c r="BJ344" s="1637"/>
      <c r="BK344" s="1637"/>
      <c r="BL344" s="1637"/>
      <c r="BM344" s="1637"/>
      <c r="BN344" s="1637"/>
      <c r="BO344" s="1637"/>
      <c r="BP344" s="1637"/>
      <c r="BQ344" s="1637"/>
      <c r="BR344" s="1637"/>
      <c r="BS344" s="1637"/>
      <c r="BT344" s="1637"/>
      <c r="BU344" s="1637"/>
      <c r="BV344" s="1161"/>
      <c r="BW344" s="1161"/>
      <c r="BX344" s="1161"/>
      <c r="BY344" s="1161"/>
      <c r="BZ344" s="1161"/>
      <c r="CA344" s="1161"/>
      <c r="CB344" s="1161"/>
      <c r="CC344" s="1161"/>
      <c r="CD344" s="1161"/>
      <c r="CE344" s="1161"/>
      <c r="CF344" s="1851"/>
    </row>
    <row customHeight="1" ht="11.25" hidden="1">
      <c r="A345" s="1794"/>
      <c r="B345" s="1637"/>
      <c r="C345" s="1637"/>
      <c r="D345" s="2580"/>
      <c r="E345" s="636"/>
      <c r="F345" s="636">
        <v>0</v>
      </c>
      <c r="G345" s="636"/>
      <c r="H345" s="636"/>
      <c r="I345" s="636"/>
      <c r="J345" s="636"/>
      <c r="K345" s="636"/>
      <c r="L345" s="636"/>
      <c r="M345" s="636"/>
      <c r="N345" s="636"/>
      <c r="O345" s="636"/>
      <c r="P345" s="636"/>
      <c r="Q345" s="636"/>
      <c r="R345" s="636"/>
      <c r="S345" s="637"/>
      <c r="T345" s="719"/>
      <c r="U345" s="2375"/>
      <c r="V345" s="2375"/>
      <c r="W345" s="1637"/>
      <c r="X345" s="1637"/>
      <c r="Y345" s="1637"/>
      <c r="Z345" s="1637"/>
      <c r="AA345" s="1637"/>
      <c r="AB345" s="1161"/>
      <c r="AC345" s="1797"/>
      <c r="AD345" s="630"/>
      <c r="AE345" s="1161"/>
      <c r="AF345" s="1161"/>
      <c r="AG345" s="1637"/>
      <c r="AH345" s="1637"/>
      <c r="AI345" s="1637"/>
      <c r="AJ345" s="1637"/>
      <c r="AK345" s="1637"/>
      <c r="AL345" s="1637"/>
      <c r="AM345" s="1637"/>
      <c r="AN345" s="1637"/>
      <c r="AO345" s="1637"/>
      <c r="AP345" s="1637"/>
      <c r="AQ345" s="1637"/>
      <c r="AR345" s="1637"/>
      <c r="AS345" s="1637"/>
      <c r="AT345" s="1637"/>
      <c r="AU345" s="1637"/>
      <c r="AV345" s="1637"/>
      <c r="AW345" s="1637"/>
      <c r="AX345" s="1637"/>
      <c r="AY345" s="1637"/>
      <c r="AZ345" s="1637"/>
      <c r="BA345" s="1637"/>
      <c r="BB345" s="1637"/>
      <c r="BC345" s="1637"/>
      <c r="BD345" s="1637"/>
      <c r="BE345" s="1637"/>
      <c r="BF345" s="1637"/>
      <c r="BG345" s="1637"/>
      <c r="BH345" s="1637"/>
      <c r="BI345" s="1637"/>
      <c r="BJ345" s="1637"/>
      <c r="BK345" s="1637"/>
      <c r="BL345" s="1637"/>
      <c r="BM345" s="1637"/>
      <c r="BN345" s="1637"/>
      <c r="BO345" s="1637"/>
      <c r="BP345" s="1637"/>
      <c r="BQ345" s="1637"/>
      <c r="BR345" s="1637"/>
      <c r="BS345" s="1637"/>
      <c r="BT345" s="1637"/>
      <c r="BU345" s="1637"/>
      <c r="BV345" s="1637"/>
      <c r="BW345" s="1637"/>
      <c r="BX345" s="1637"/>
      <c r="BY345" s="1637"/>
      <c r="BZ345" s="1637"/>
      <c r="CA345" s="1637"/>
      <c r="CB345" s="1637"/>
      <c r="CC345" s="1637"/>
      <c r="CD345" s="1637"/>
      <c r="CE345" s="1637"/>
      <c r="CF345" s="1851"/>
    </row>
    <row customHeight="1" ht="11.25" hidden="1">
      <c r="A346" s="1807"/>
      <c r="B346" s="1161"/>
      <c r="C346" s="413"/>
      <c r="D346" s="2581"/>
      <c r="E346" s="650" t="s">
        <v>22</v>
      </c>
      <c r="F346" s="1169" t="s">
        <v>22</v>
      </c>
      <c r="G346" s="1169" t="s">
        <v>870</v>
      </c>
      <c r="H346" s="652" t="s">
        <v>22</v>
      </c>
      <c r="I346" s="652"/>
      <c r="J346" s="652"/>
      <c r="K346" s="652"/>
      <c r="L346" s="652"/>
      <c r="M346" s="652"/>
      <c r="N346" s="652"/>
      <c r="O346" s="652"/>
      <c r="P346" s="652"/>
      <c r="Q346" s="652"/>
      <c r="R346" s="653"/>
      <c r="S346" s="654"/>
      <c r="T346" s="719"/>
      <c r="U346" s="2375"/>
      <c r="V346" s="2375"/>
      <c r="W346" s="1161"/>
      <c r="X346" s="1161"/>
      <c r="Y346" s="1161"/>
      <c r="Z346" s="1161"/>
      <c r="AA346" s="1637"/>
      <c r="AB346" s="1161"/>
      <c r="AC346" s="1797"/>
      <c r="AD346" s="630"/>
      <c r="AE346" s="1161"/>
      <c r="AF346" s="1161"/>
      <c r="AG346" s="1637"/>
      <c r="AH346" s="1637"/>
      <c r="AI346" s="1637"/>
      <c r="AJ346" s="1637"/>
      <c r="AK346" s="1637"/>
      <c r="AL346" s="1637"/>
      <c r="AM346" s="1637"/>
      <c r="AN346" s="1637"/>
      <c r="AO346" s="1637"/>
      <c r="AP346" s="1637"/>
      <c r="AQ346" s="1637"/>
      <c r="AR346" s="1637"/>
      <c r="AS346" s="1637"/>
      <c r="AT346" s="1637"/>
      <c r="AU346" s="1637"/>
      <c r="AV346" s="1637"/>
      <c r="AW346" s="1637"/>
      <c r="AX346" s="1637"/>
      <c r="AY346" s="1637"/>
      <c r="AZ346" s="1637"/>
      <c r="BA346" s="1637"/>
      <c r="BB346" s="1637"/>
      <c r="BC346" s="1637"/>
      <c r="BD346" s="1637"/>
      <c r="BE346" s="1637"/>
      <c r="BF346" s="1637"/>
      <c r="BG346" s="1637"/>
      <c r="BH346" s="1637"/>
      <c r="BI346" s="1637"/>
      <c r="BJ346" s="1637"/>
      <c r="BK346" s="1637"/>
      <c r="BL346" s="1637"/>
      <c r="BM346" s="1637"/>
      <c r="BN346" s="1637"/>
      <c r="BO346" s="1637"/>
      <c r="BP346" s="1637"/>
      <c r="BQ346" s="1637"/>
      <c r="BR346" s="1637"/>
      <c r="BS346" s="1637"/>
      <c r="BT346" s="1637"/>
      <c r="BU346" s="1637"/>
      <c r="BV346" s="1161"/>
      <c r="BW346" s="1161"/>
      <c r="BX346" s="1161"/>
      <c r="BY346" s="1161"/>
      <c r="BZ346" s="1161"/>
      <c r="CA346" s="1161"/>
      <c r="CB346" s="1161"/>
      <c r="CC346" s="1161"/>
      <c r="CD346" s="1161"/>
      <c r="CE346" s="1161"/>
      <c r="CF346" s="1851"/>
    </row>
    <row customHeight="1" ht="15" hidden="1">
      <c r="A347" s="624" t="s">
        <v>373</v>
      </c>
      <c r="B347" s="625"/>
      <c r="C347" s="625" t="s">
        <v>22</v>
      </c>
      <c r="D347" s="2579" t="s">
        <v>905</v>
      </c>
      <c r="E347" s="2378" t="s">
        <v>324</v>
      </c>
      <c r="F347" s="2379"/>
      <c r="G347" s="2380"/>
      <c r="H347" s="2384" t="str">
        <f>IF(A347="","",INDEX(DIFFERENTIATION_UNMERGE_VD,MATCH(A347,DIFFERENTIATION_ID_DIFF,0)))</f>
        <v>Водоотведение; Транспортировка; Подключение (технологическое присоединение) к централизованной системе водоотведения</v>
      </c>
      <c r="I347" s="2384"/>
      <c r="J347" s="2384"/>
      <c r="K347" s="2384"/>
      <c r="L347" s="2384"/>
      <c r="M347" s="2384"/>
      <c r="N347" s="2384"/>
      <c r="O347" s="2384"/>
      <c r="P347" s="2384"/>
      <c r="Q347" s="2384"/>
      <c r="R347" s="2384"/>
      <c r="S347" s="720"/>
      <c r="T347" s="717"/>
      <c r="U347" s="626"/>
      <c r="V347" s="626"/>
      <c r="W347" s="627"/>
      <c r="X347" s="627"/>
      <c r="Y347" s="627"/>
      <c r="Z347" s="627"/>
      <c r="AA347" s="628"/>
      <c r="AB347" s="629"/>
      <c r="AC347" s="2376"/>
      <c r="AD347" s="630"/>
      <c r="AE347" s="631" t="s">
        <v>22</v>
      </c>
      <c r="AF347" s="631"/>
      <c r="AG347" s="632" t="s">
        <v>864</v>
      </c>
      <c r="AH347" s="633">
        <v>3</v>
      </c>
      <c r="AI347" s="626"/>
      <c r="AJ347" s="626"/>
      <c r="AK347" s="626"/>
      <c r="AL347" s="626"/>
      <c r="AM347" s="626"/>
      <c r="AN347" s="626"/>
      <c r="AO347" s="626"/>
      <c r="AP347" s="626"/>
      <c r="AQ347" s="626"/>
      <c r="AR347" s="626"/>
      <c r="AS347" s="626"/>
      <c r="AT347" s="626"/>
      <c r="AU347" s="626"/>
      <c r="AV347" s="626"/>
      <c r="AW347" s="626"/>
      <c r="AX347" s="626"/>
      <c r="AY347" s="626"/>
      <c r="AZ347" s="626"/>
      <c r="BA347" s="626"/>
      <c r="BB347" s="626"/>
      <c r="BC347" s="626"/>
      <c r="BD347" s="626"/>
      <c r="BE347" s="626"/>
      <c r="BF347" s="626"/>
      <c r="BG347" s="626"/>
      <c r="BH347" s="626"/>
      <c r="BI347" s="626"/>
      <c r="BJ347" s="626"/>
      <c r="BK347" s="626"/>
      <c r="BL347" s="626"/>
      <c r="BM347" s="626"/>
      <c r="BN347" s="626"/>
      <c r="BO347" s="626"/>
      <c r="BP347" s="626"/>
      <c r="BQ347" s="626"/>
      <c r="BR347" s="626"/>
      <c r="BS347" s="626"/>
      <c r="BT347" s="626"/>
      <c r="BU347" s="626"/>
      <c r="BV347" s="627"/>
      <c r="BW347" s="627"/>
      <c r="BX347" s="627"/>
      <c r="BY347" s="627"/>
      <c r="BZ347" s="627"/>
      <c r="CA347" s="627"/>
      <c r="CB347" s="627"/>
      <c r="CC347" s="627"/>
      <c r="CD347" s="627"/>
      <c r="CE347" s="627"/>
      <c r="CF347" s="1851"/>
    </row>
    <row customHeight="1" ht="15" hidden="1">
      <c r="A348" s="624"/>
      <c r="B348" s="625"/>
      <c r="C348" s="625"/>
      <c r="D348" s="2580"/>
      <c r="E348" s="2378" t="s">
        <v>819</v>
      </c>
      <c r="F348" s="2379"/>
      <c r="G348" s="2380"/>
      <c r="H348" s="2384" t="str">
        <f>IF(A347="","",INDEX(DIFFERENTIATION_UNMERGE_AREA,MATCH(A347,DIFFERENTIATION_ID_DIFF,0)))</f>
        <v>поселок Красная Яруга</v>
      </c>
      <c r="I348" s="2384"/>
      <c r="J348" s="2384"/>
      <c r="K348" s="2384"/>
      <c r="L348" s="2384"/>
      <c r="M348" s="2384"/>
      <c r="N348" s="2384"/>
      <c r="O348" s="2384"/>
      <c r="P348" s="2384"/>
      <c r="Q348" s="2384"/>
      <c r="R348" s="2384"/>
      <c r="S348" s="720"/>
      <c r="T348" s="717"/>
      <c r="U348" s="626"/>
      <c r="V348" s="626"/>
      <c r="W348" s="627"/>
      <c r="X348" s="627"/>
      <c r="Y348" s="627"/>
      <c r="Z348" s="627"/>
      <c r="AA348" s="628"/>
      <c r="AB348" s="629"/>
      <c r="AC348" s="2376"/>
      <c r="AD348" s="630"/>
      <c r="AE348" s="631"/>
      <c r="AF348" s="631"/>
      <c r="AG348" s="632"/>
      <c r="AH348" s="633"/>
      <c r="AI348" s="626"/>
      <c r="AJ348" s="626"/>
      <c r="AK348" s="626"/>
      <c r="AL348" s="626"/>
      <c r="AM348" s="626"/>
      <c r="AN348" s="626"/>
      <c r="AO348" s="626"/>
      <c r="AP348" s="626"/>
      <c r="AQ348" s="626"/>
      <c r="AR348" s="626"/>
      <c r="AS348" s="626"/>
      <c r="AT348" s="626"/>
      <c r="AU348" s="626"/>
      <c r="AV348" s="626"/>
      <c r="AW348" s="626"/>
      <c r="AX348" s="626"/>
      <c r="AY348" s="626"/>
      <c r="AZ348" s="626"/>
      <c r="BA348" s="626"/>
      <c r="BB348" s="626"/>
      <c r="BC348" s="626"/>
      <c r="BD348" s="626"/>
      <c r="BE348" s="626"/>
      <c r="BF348" s="626"/>
      <c r="BG348" s="626"/>
      <c r="BH348" s="626"/>
      <c r="BI348" s="626"/>
      <c r="BJ348" s="626"/>
      <c r="BK348" s="626"/>
      <c r="BL348" s="626"/>
      <c r="BM348" s="626"/>
      <c r="BN348" s="626"/>
      <c r="BO348" s="626"/>
      <c r="BP348" s="626"/>
      <c r="BQ348" s="626"/>
      <c r="BR348" s="626"/>
      <c r="BS348" s="626"/>
      <c r="BT348" s="626"/>
      <c r="BU348" s="626"/>
      <c r="BV348" s="627"/>
      <c r="BW348" s="627"/>
      <c r="BX348" s="627"/>
      <c r="BY348" s="627"/>
      <c r="BZ348" s="627"/>
      <c r="CA348" s="627"/>
      <c r="CB348" s="627"/>
      <c r="CC348" s="627"/>
      <c r="CD348" s="627"/>
      <c r="CE348" s="627"/>
      <c r="CF348" s="1851"/>
    </row>
    <row customHeight="1" ht="15" hidden="1">
      <c r="A349" s="624"/>
      <c r="B349" s="625"/>
      <c r="C349" s="625"/>
      <c r="D349" s="2580"/>
      <c r="E349" s="2378" t="s">
        <v>820</v>
      </c>
      <c r="F349" s="2379"/>
      <c r="G349" s="2380"/>
      <c r="H349" s="2384" t="str">
        <f>IF(A347="","",INDEX(DIFFERENTIATION_UNMERGE_SYSTEM,MATCH(A347,DIFFERENTIATION_ID_DIFF,0)))</f>
        <v>без дифференциации</v>
      </c>
      <c r="I349" s="2384"/>
      <c r="J349" s="2384"/>
      <c r="K349" s="2384"/>
      <c r="L349" s="2384"/>
      <c r="M349" s="2384"/>
      <c r="N349" s="2384"/>
      <c r="O349" s="2384"/>
      <c r="P349" s="2384"/>
      <c r="Q349" s="2384"/>
      <c r="R349" s="2384"/>
      <c r="S349" s="720"/>
      <c r="T349" s="717"/>
      <c r="U349" s="626"/>
      <c r="V349" s="626"/>
      <c r="W349" s="627"/>
      <c r="X349" s="627"/>
      <c r="Y349" s="627"/>
      <c r="Z349" s="627"/>
      <c r="AA349" s="628"/>
      <c r="AB349" s="629"/>
      <c r="AC349" s="2376"/>
      <c r="AD349" s="630"/>
      <c r="AE349" s="631"/>
      <c r="AF349" s="631"/>
      <c r="AG349" s="632"/>
      <c r="AH349" s="633"/>
      <c r="AI349" s="626"/>
      <c r="AJ349" s="626"/>
      <c r="AK349" s="626"/>
      <c r="AL349" s="626"/>
      <c r="AM349" s="626"/>
      <c r="AN349" s="626"/>
      <c r="AO349" s="626"/>
      <c r="AP349" s="626"/>
      <c r="AQ349" s="626"/>
      <c r="AR349" s="626"/>
      <c r="AS349" s="626"/>
      <c r="AT349" s="626"/>
      <c r="AU349" s="626"/>
      <c r="AV349" s="626"/>
      <c r="AW349" s="626"/>
      <c r="AX349" s="626"/>
      <c r="AY349" s="626"/>
      <c r="AZ349" s="626"/>
      <c r="BA349" s="626"/>
      <c r="BB349" s="626"/>
      <c r="BC349" s="626"/>
      <c r="BD349" s="626"/>
      <c r="BE349" s="626"/>
      <c r="BF349" s="626"/>
      <c r="BG349" s="626"/>
      <c r="BH349" s="626"/>
      <c r="BI349" s="626"/>
      <c r="BJ349" s="626"/>
      <c r="BK349" s="626"/>
      <c r="BL349" s="626"/>
      <c r="BM349" s="626"/>
      <c r="BN349" s="626"/>
      <c r="BO349" s="626"/>
      <c r="BP349" s="626"/>
      <c r="BQ349" s="626"/>
      <c r="BR349" s="626"/>
      <c r="BS349" s="626"/>
      <c r="BT349" s="626"/>
      <c r="BU349" s="626"/>
      <c r="BV349" s="627"/>
      <c r="BW349" s="627"/>
      <c r="BX349" s="627"/>
      <c r="BY349" s="627"/>
      <c r="BZ349" s="627"/>
      <c r="CA349" s="627"/>
      <c r="CB349" s="627"/>
      <c r="CC349" s="627"/>
      <c r="CD349" s="627"/>
      <c r="CE349" s="627"/>
      <c r="CF349" s="1851"/>
    </row>
    <row customHeight="1" ht="24.75" hidden="1">
      <c r="A350" s="1807"/>
      <c r="B350" s="1161"/>
      <c r="C350" s="413"/>
      <c r="D350" s="2580"/>
      <c r="E350" s="2377" t="s">
        <v>865</v>
      </c>
      <c r="F350" s="2377"/>
      <c r="G350" s="2377"/>
      <c r="H350" s="2377"/>
      <c r="I350" s="2377"/>
      <c r="J350" s="2377"/>
      <c r="K350" s="2377"/>
      <c r="L350" s="2377"/>
      <c r="M350" s="2377"/>
      <c r="N350" s="2377"/>
      <c r="O350" s="2377"/>
      <c r="P350" s="2377"/>
      <c r="Q350" s="559">
        <f>SUMIF(T351:T352,"i",Q351:Q352)</f>
        <v>0</v>
      </c>
      <c r="R350" s="1018"/>
      <c r="S350" s="1799" t="s">
        <v>866</v>
      </c>
      <c r="T350" s="718" t="s">
        <v>867</v>
      </c>
      <c r="U350" s="2375">
        <v>1</v>
      </c>
      <c r="V350" s="2375" t="s">
        <v>830</v>
      </c>
      <c r="W350" s="1161"/>
      <c r="X350" s="1161"/>
      <c r="Y350" s="1161"/>
      <c r="Z350" s="1161"/>
      <c r="AA350" s="1637"/>
      <c r="AB350" s="1161"/>
      <c r="AC350" s="2376"/>
      <c r="AD350" s="630"/>
      <c r="AE350" s="1161"/>
      <c r="AF350" s="1161"/>
      <c r="AG350" s="1637"/>
      <c r="AH350" s="1637"/>
      <c r="AI350" s="1637"/>
      <c r="AJ350" s="1637"/>
      <c r="AK350" s="1637"/>
      <c r="AL350" s="1637"/>
      <c r="AM350" s="1637"/>
      <c r="AN350" s="1637"/>
      <c r="AO350" s="1637"/>
      <c r="AP350" s="1637"/>
      <c r="AQ350" s="1637"/>
      <c r="AR350" s="1637"/>
      <c r="AS350" s="1637"/>
      <c r="AT350" s="1637"/>
      <c r="AU350" s="1637"/>
      <c r="AV350" s="1637"/>
      <c r="AW350" s="1637"/>
      <c r="AX350" s="1637"/>
      <c r="AY350" s="1637"/>
      <c r="AZ350" s="1637"/>
      <c r="BA350" s="1637"/>
      <c r="BB350" s="1637"/>
      <c r="BC350" s="1637"/>
      <c r="BD350" s="1637"/>
      <c r="BE350" s="1637"/>
      <c r="BF350" s="1637"/>
      <c r="BG350" s="1637"/>
      <c r="BH350" s="1637"/>
      <c r="BI350" s="1637"/>
      <c r="BJ350" s="1637"/>
      <c r="BK350" s="1637"/>
      <c r="BL350" s="1637"/>
      <c r="BM350" s="1637"/>
      <c r="BN350" s="1637"/>
      <c r="BO350" s="1637"/>
      <c r="BP350" s="1637"/>
      <c r="BQ350" s="1637"/>
      <c r="BR350" s="1637"/>
      <c r="BS350" s="1637"/>
      <c r="BT350" s="1637"/>
      <c r="BU350" s="1637"/>
      <c r="BV350" s="1161"/>
      <c r="BW350" s="1161"/>
      <c r="BX350" s="1161"/>
      <c r="BY350" s="1161"/>
      <c r="BZ350" s="1161"/>
      <c r="CA350" s="1161"/>
      <c r="CB350" s="1161"/>
      <c r="CC350" s="1161"/>
      <c r="CD350" s="1161"/>
      <c r="CE350" s="1161"/>
      <c r="CF350" s="1851"/>
    </row>
    <row customHeight="1" ht="11.25" hidden="1">
      <c r="A351" s="1794"/>
      <c r="B351" s="1637"/>
      <c r="C351" s="1637"/>
      <c r="D351" s="2580"/>
      <c r="E351" s="636"/>
      <c r="F351" s="636">
        <v>0</v>
      </c>
      <c r="G351" s="636"/>
      <c r="H351" s="636"/>
      <c r="I351" s="636"/>
      <c r="J351" s="636"/>
      <c r="K351" s="636"/>
      <c r="L351" s="636"/>
      <c r="M351" s="636"/>
      <c r="N351" s="636"/>
      <c r="O351" s="636"/>
      <c r="P351" s="636"/>
      <c r="Q351" s="636"/>
      <c r="R351" s="636"/>
      <c r="S351" s="637"/>
      <c r="T351" s="719"/>
      <c r="U351" s="2375"/>
      <c r="V351" s="2375"/>
      <c r="W351" s="1637"/>
      <c r="X351" s="1637"/>
      <c r="Y351" s="1637"/>
      <c r="Z351" s="1637"/>
      <c r="AA351" s="1637"/>
      <c r="AB351" s="1161"/>
      <c r="AC351" s="2376"/>
      <c r="AD351" s="630"/>
      <c r="AE351" s="1161"/>
      <c r="AF351" s="1161"/>
      <c r="AG351" s="1637"/>
      <c r="AH351" s="1637"/>
      <c r="AI351" s="1637"/>
      <c r="AJ351" s="1637"/>
      <c r="AK351" s="1637"/>
      <c r="AL351" s="1637"/>
      <c r="AM351" s="1637"/>
      <c r="AN351" s="1637"/>
      <c r="AO351" s="1637"/>
      <c r="AP351" s="1637"/>
      <c r="AQ351" s="1637"/>
      <c r="AR351" s="1637"/>
      <c r="AS351" s="1637"/>
      <c r="AT351" s="1637"/>
      <c r="AU351" s="1637"/>
      <c r="AV351" s="1637"/>
      <c r="AW351" s="1637"/>
      <c r="AX351" s="1637"/>
      <c r="AY351" s="1637"/>
      <c r="AZ351" s="1637"/>
      <c r="BA351" s="1637"/>
      <c r="BB351" s="1637"/>
      <c r="BC351" s="1637"/>
      <c r="BD351" s="1637"/>
      <c r="BE351" s="1637"/>
      <c r="BF351" s="1637"/>
      <c r="BG351" s="1637"/>
      <c r="BH351" s="1637"/>
      <c r="BI351" s="1637"/>
      <c r="BJ351" s="1637"/>
      <c r="BK351" s="1637"/>
      <c r="BL351" s="1637"/>
      <c r="BM351" s="1637"/>
      <c r="BN351" s="1637"/>
      <c r="BO351" s="1637"/>
      <c r="BP351" s="1637"/>
      <c r="BQ351" s="1637"/>
      <c r="BR351" s="1637"/>
      <c r="BS351" s="1637"/>
      <c r="BT351" s="1637"/>
      <c r="BU351" s="1637"/>
      <c r="BV351" s="1637"/>
      <c r="BW351" s="1637"/>
      <c r="BX351" s="1637"/>
      <c r="BY351" s="1637"/>
      <c r="BZ351" s="1637"/>
      <c r="CA351" s="1637"/>
      <c r="CB351" s="1637"/>
      <c r="CC351" s="1637"/>
      <c r="CD351" s="1637"/>
      <c r="CE351" s="1637"/>
      <c r="CF351" s="1851"/>
    </row>
    <row customHeight="1" ht="11.25" hidden="1">
      <c r="A352" s="1807"/>
      <c r="B352" s="1161"/>
      <c r="C352" s="413"/>
      <c r="D352" s="2580"/>
      <c r="E352" s="650" t="s">
        <v>22</v>
      </c>
      <c r="F352" s="1169" t="s">
        <v>22</v>
      </c>
      <c r="G352" s="1169" t="s">
        <v>870</v>
      </c>
      <c r="H352" s="652" t="s">
        <v>22</v>
      </c>
      <c r="I352" s="652"/>
      <c r="J352" s="652"/>
      <c r="K352" s="652"/>
      <c r="L352" s="652"/>
      <c r="M352" s="652"/>
      <c r="N352" s="652"/>
      <c r="O352" s="652"/>
      <c r="P352" s="652"/>
      <c r="Q352" s="652"/>
      <c r="R352" s="653"/>
      <c r="S352" s="654"/>
      <c r="T352" s="719"/>
      <c r="U352" s="2375"/>
      <c r="V352" s="2375"/>
      <c r="W352" s="1161"/>
      <c r="X352" s="1161"/>
      <c r="Y352" s="1161"/>
      <c r="Z352" s="1161"/>
      <c r="AA352" s="1637"/>
      <c r="AB352" s="1161"/>
      <c r="AC352" s="2376"/>
      <c r="AD352" s="630"/>
      <c r="AE352" s="1161"/>
      <c r="AF352" s="1161"/>
      <c r="AG352" s="1637"/>
      <c r="AH352" s="1637"/>
      <c r="AI352" s="1637"/>
      <c r="AJ352" s="1637"/>
      <c r="AK352" s="1637"/>
      <c r="AL352" s="1637"/>
      <c r="AM352" s="1637"/>
      <c r="AN352" s="1637"/>
      <c r="AO352" s="1637"/>
      <c r="AP352" s="1637"/>
      <c r="AQ352" s="1637"/>
      <c r="AR352" s="1637"/>
      <c r="AS352" s="1637"/>
      <c r="AT352" s="1637"/>
      <c r="AU352" s="1637"/>
      <c r="AV352" s="1637"/>
      <c r="AW352" s="1637"/>
      <c r="AX352" s="1637"/>
      <c r="AY352" s="1637"/>
      <c r="AZ352" s="1637"/>
      <c r="BA352" s="1637"/>
      <c r="BB352" s="1637"/>
      <c r="BC352" s="1637"/>
      <c r="BD352" s="1637"/>
      <c r="BE352" s="1637"/>
      <c r="BF352" s="1637"/>
      <c r="BG352" s="1637"/>
      <c r="BH352" s="1637"/>
      <c r="BI352" s="1637"/>
      <c r="BJ352" s="1637"/>
      <c r="BK352" s="1637"/>
      <c r="BL352" s="1637"/>
      <c r="BM352" s="1637"/>
      <c r="BN352" s="1637"/>
      <c r="BO352" s="1637"/>
      <c r="BP352" s="1637"/>
      <c r="BQ352" s="1637"/>
      <c r="BR352" s="1637"/>
      <c r="BS352" s="1637"/>
      <c r="BT352" s="1637"/>
      <c r="BU352" s="1637"/>
      <c r="BV352" s="1161"/>
      <c r="BW352" s="1161"/>
      <c r="BX352" s="1161"/>
      <c r="BY352" s="1161"/>
      <c r="BZ352" s="1161"/>
      <c r="CA352" s="1161"/>
      <c r="CB352" s="1161"/>
      <c r="CC352" s="1161"/>
      <c r="CD352" s="1161"/>
      <c r="CE352" s="1161"/>
      <c r="CF352" s="1851"/>
    </row>
    <row customHeight="1" ht="24.75" hidden="1">
      <c r="A353" s="1807"/>
      <c r="B353" s="1161"/>
      <c r="C353" s="413"/>
      <c r="D353" s="2580"/>
      <c r="E353" s="2377" t="s">
        <v>868</v>
      </c>
      <c r="F353" s="2377"/>
      <c r="G353" s="2377"/>
      <c r="H353" s="2377"/>
      <c r="I353" s="2377"/>
      <c r="J353" s="2377"/>
      <c r="K353" s="2377"/>
      <c r="L353" s="2377"/>
      <c r="M353" s="2377"/>
      <c r="N353" s="2377"/>
      <c r="O353" s="2377"/>
      <c r="P353" s="2377"/>
      <c r="Q353" s="559">
        <f>SUMIF(T354:T355,"i",Q354:Q355)</f>
        <v>0</v>
      </c>
      <c r="R353" s="1018"/>
      <c r="S353" s="1799" t="s">
        <v>869</v>
      </c>
      <c r="T353" s="718" t="s">
        <v>867</v>
      </c>
      <c r="U353" s="2375">
        <v>1</v>
      </c>
      <c r="V353" s="2375" t="s">
        <v>830</v>
      </c>
      <c r="W353" s="1161"/>
      <c r="X353" s="1161"/>
      <c r="Y353" s="1161"/>
      <c r="Z353" s="1161"/>
      <c r="AA353" s="1637"/>
      <c r="AB353" s="1161"/>
      <c r="AC353" s="1797"/>
      <c r="AD353" s="630"/>
      <c r="AE353" s="1161"/>
      <c r="AF353" s="1161"/>
      <c r="AG353" s="1637"/>
      <c r="AH353" s="1637"/>
      <c r="AI353" s="1637"/>
      <c r="AJ353" s="1637"/>
      <c r="AK353" s="1637"/>
      <c r="AL353" s="1637"/>
      <c r="AM353" s="1637"/>
      <c r="AN353" s="1637"/>
      <c r="AO353" s="1637"/>
      <c r="AP353" s="1637"/>
      <c r="AQ353" s="1637"/>
      <c r="AR353" s="1637"/>
      <c r="AS353" s="1637"/>
      <c r="AT353" s="1637"/>
      <c r="AU353" s="1637"/>
      <c r="AV353" s="1637"/>
      <c r="AW353" s="1637"/>
      <c r="AX353" s="1637"/>
      <c r="AY353" s="1637"/>
      <c r="AZ353" s="1637"/>
      <c r="BA353" s="1637"/>
      <c r="BB353" s="1637"/>
      <c r="BC353" s="1637"/>
      <c r="BD353" s="1637"/>
      <c r="BE353" s="1637"/>
      <c r="BF353" s="1637"/>
      <c r="BG353" s="1637"/>
      <c r="BH353" s="1637"/>
      <c r="BI353" s="1637"/>
      <c r="BJ353" s="1637"/>
      <c r="BK353" s="1637"/>
      <c r="BL353" s="1637"/>
      <c r="BM353" s="1637"/>
      <c r="BN353" s="1637"/>
      <c r="BO353" s="1637"/>
      <c r="BP353" s="1637"/>
      <c r="BQ353" s="1637"/>
      <c r="BR353" s="1637"/>
      <c r="BS353" s="1637"/>
      <c r="BT353" s="1637"/>
      <c r="BU353" s="1637"/>
      <c r="BV353" s="1161"/>
      <c r="BW353" s="1161"/>
      <c r="BX353" s="1161"/>
      <c r="BY353" s="1161"/>
      <c r="BZ353" s="1161"/>
      <c r="CA353" s="1161"/>
      <c r="CB353" s="1161"/>
      <c r="CC353" s="1161"/>
      <c r="CD353" s="1161"/>
      <c r="CE353" s="1161"/>
      <c r="CF353" s="1851"/>
    </row>
    <row customHeight="1" ht="11.25" hidden="1">
      <c r="A354" s="1794"/>
      <c r="B354" s="1637"/>
      <c r="C354" s="1637"/>
      <c r="D354" s="2580"/>
      <c r="E354" s="636"/>
      <c r="F354" s="636">
        <v>0</v>
      </c>
      <c r="G354" s="636"/>
      <c r="H354" s="636"/>
      <c r="I354" s="636"/>
      <c r="J354" s="636"/>
      <c r="K354" s="636"/>
      <c r="L354" s="636"/>
      <c r="M354" s="636"/>
      <c r="N354" s="636"/>
      <c r="O354" s="636"/>
      <c r="P354" s="636"/>
      <c r="Q354" s="636"/>
      <c r="R354" s="636"/>
      <c r="S354" s="637"/>
      <c r="T354" s="719"/>
      <c r="U354" s="2375"/>
      <c r="V354" s="2375"/>
      <c r="W354" s="1637"/>
      <c r="X354" s="1637"/>
      <c r="Y354" s="1637"/>
      <c r="Z354" s="1637"/>
      <c r="AA354" s="1637"/>
      <c r="AB354" s="1161"/>
      <c r="AC354" s="1797"/>
      <c r="AD354" s="630"/>
      <c r="AE354" s="1161"/>
      <c r="AF354" s="1161"/>
      <c r="AG354" s="1637"/>
      <c r="AH354" s="1637"/>
      <c r="AI354" s="1637"/>
      <c r="AJ354" s="1637"/>
      <c r="AK354" s="1637"/>
      <c r="AL354" s="1637"/>
      <c r="AM354" s="1637"/>
      <c r="AN354" s="1637"/>
      <c r="AO354" s="1637"/>
      <c r="AP354" s="1637"/>
      <c r="AQ354" s="1637"/>
      <c r="AR354" s="1637"/>
      <c r="AS354" s="1637"/>
      <c r="AT354" s="1637"/>
      <c r="AU354" s="1637"/>
      <c r="AV354" s="1637"/>
      <c r="AW354" s="1637"/>
      <c r="AX354" s="1637"/>
      <c r="AY354" s="1637"/>
      <c r="AZ354" s="1637"/>
      <c r="BA354" s="1637"/>
      <c r="BB354" s="1637"/>
      <c r="BC354" s="1637"/>
      <c r="BD354" s="1637"/>
      <c r="BE354" s="1637"/>
      <c r="BF354" s="1637"/>
      <c r="BG354" s="1637"/>
      <c r="BH354" s="1637"/>
      <c r="BI354" s="1637"/>
      <c r="BJ354" s="1637"/>
      <c r="BK354" s="1637"/>
      <c r="BL354" s="1637"/>
      <c r="BM354" s="1637"/>
      <c r="BN354" s="1637"/>
      <c r="BO354" s="1637"/>
      <c r="BP354" s="1637"/>
      <c r="BQ354" s="1637"/>
      <c r="BR354" s="1637"/>
      <c r="BS354" s="1637"/>
      <c r="BT354" s="1637"/>
      <c r="BU354" s="1637"/>
      <c r="BV354" s="1637"/>
      <c r="BW354" s="1637"/>
      <c r="BX354" s="1637"/>
      <c r="BY354" s="1637"/>
      <c r="BZ354" s="1637"/>
      <c r="CA354" s="1637"/>
      <c r="CB354" s="1637"/>
      <c r="CC354" s="1637"/>
      <c r="CD354" s="1637"/>
      <c r="CE354" s="1637"/>
      <c r="CF354" s="1851"/>
    </row>
    <row customHeight="1" ht="11.25" hidden="1">
      <c r="A355" s="1807"/>
      <c r="B355" s="1161"/>
      <c r="C355" s="413"/>
      <c r="D355" s="2581"/>
      <c r="E355" s="650" t="s">
        <v>22</v>
      </c>
      <c r="F355" s="1169" t="s">
        <v>22</v>
      </c>
      <c r="G355" s="1169" t="s">
        <v>870</v>
      </c>
      <c r="H355" s="652" t="s">
        <v>22</v>
      </c>
      <c r="I355" s="652"/>
      <c r="J355" s="652"/>
      <c r="K355" s="652"/>
      <c r="L355" s="652"/>
      <c r="M355" s="652"/>
      <c r="N355" s="652"/>
      <c r="O355" s="652"/>
      <c r="P355" s="652"/>
      <c r="Q355" s="652"/>
      <c r="R355" s="653"/>
      <c r="S355" s="654"/>
      <c r="T355" s="719"/>
      <c r="U355" s="2375"/>
      <c r="V355" s="2375"/>
      <c r="W355" s="1161"/>
      <c r="X355" s="1161"/>
      <c r="Y355" s="1161"/>
      <c r="Z355" s="1161"/>
      <c r="AA355" s="1637"/>
      <c r="AB355" s="1161"/>
      <c r="AC355" s="1797"/>
      <c r="AD355" s="630"/>
      <c r="AE355" s="1161"/>
      <c r="AF355" s="1161"/>
      <c r="AG355" s="1637"/>
      <c r="AH355" s="1637"/>
      <c r="AI355" s="1637"/>
      <c r="AJ355" s="1637"/>
      <c r="AK355" s="1637"/>
      <c r="AL355" s="1637"/>
      <c r="AM355" s="1637"/>
      <c r="AN355" s="1637"/>
      <c r="AO355" s="1637"/>
      <c r="AP355" s="1637"/>
      <c r="AQ355" s="1637"/>
      <c r="AR355" s="1637"/>
      <c r="AS355" s="1637"/>
      <c r="AT355" s="1637"/>
      <c r="AU355" s="1637"/>
      <c r="AV355" s="1637"/>
      <c r="AW355" s="1637"/>
      <c r="AX355" s="1637"/>
      <c r="AY355" s="1637"/>
      <c r="AZ355" s="1637"/>
      <c r="BA355" s="1637"/>
      <c r="BB355" s="1637"/>
      <c r="BC355" s="1637"/>
      <c r="BD355" s="1637"/>
      <c r="BE355" s="1637"/>
      <c r="BF355" s="1637"/>
      <c r="BG355" s="1637"/>
      <c r="BH355" s="1637"/>
      <c r="BI355" s="1637"/>
      <c r="BJ355" s="1637"/>
      <c r="BK355" s="1637"/>
      <c r="BL355" s="1637"/>
      <c r="BM355" s="1637"/>
      <c r="BN355" s="1637"/>
      <c r="BO355" s="1637"/>
      <c r="BP355" s="1637"/>
      <c r="BQ355" s="1637"/>
      <c r="BR355" s="1637"/>
      <c r="BS355" s="1637"/>
      <c r="BT355" s="1637"/>
      <c r="BU355" s="1637"/>
      <c r="BV355" s="1161"/>
      <c r="BW355" s="1161"/>
      <c r="BX355" s="1161"/>
      <c r="BY355" s="1161"/>
      <c r="BZ355" s="1161"/>
      <c r="CA355" s="1161"/>
      <c r="CB355" s="1161"/>
      <c r="CC355" s="1161"/>
      <c r="CD355" s="1161"/>
      <c r="CE355" s="1161"/>
      <c r="CF355" s="1851"/>
    </row>
    <row customHeight="1" ht="15" hidden="1">
      <c r="A356" s="624" t="s">
        <v>374</v>
      </c>
      <c r="B356" s="625"/>
      <c r="C356" s="625" t="s">
        <v>22</v>
      </c>
      <c r="D356" s="2579" t="s">
        <v>906</v>
      </c>
      <c r="E356" s="2378" t="s">
        <v>324</v>
      </c>
      <c r="F356" s="2379"/>
      <c r="G356" s="2380"/>
      <c r="H356" s="2384" t="str">
        <f>IF(A356="","",INDEX(DIFFERENTIATION_UNMERGE_VD,MATCH(A356,DIFFERENTIATION_ID_DIFF,0)))</f>
        <v>Водоотведение; Транспортировка; Подключение (технологическое присоединение) к централизованной системе водоотведения</v>
      </c>
      <c r="I356" s="2384"/>
      <c r="J356" s="2384"/>
      <c r="K356" s="2384"/>
      <c r="L356" s="2384"/>
      <c r="M356" s="2384"/>
      <c r="N356" s="2384"/>
      <c r="O356" s="2384"/>
      <c r="P356" s="2384"/>
      <c r="Q356" s="2384"/>
      <c r="R356" s="2384"/>
      <c r="S356" s="720"/>
      <c r="T356" s="717"/>
      <c r="U356" s="626"/>
      <c r="V356" s="626"/>
      <c r="W356" s="627"/>
      <c r="X356" s="627"/>
      <c r="Y356" s="627"/>
      <c r="Z356" s="627"/>
      <c r="AA356" s="628"/>
      <c r="AB356" s="629"/>
      <c r="AC356" s="2376"/>
      <c r="AD356" s="630"/>
      <c r="AE356" s="631" t="s">
        <v>22</v>
      </c>
      <c r="AF356" s="631"/>
      <c r="AG356" s="632" t="s">
        <v>864</v>
      </c>
      <c r="AH356" s="633">
        <v>3</v>
      </c>
      <c r="AI356" s="626"/>
      <c r="AJ356" s="626"/>
      <c r="AK356" s="626"/>
      <c r="AL356" s="626"/>
      <c r="AM356" s="626"/>
      <c r="AN356" s="626"/>
      <c r="AO356" s="626"/>
      <c r="AP356" s="626"/>
      <c r="AQ356" s="626"/>
      <c r="AR356" s="626"/>
      <c r="AS356" s="626"/>
      <c r="AT356" s="626"/>
      <c r="AU356" s="626"/>
      <c r="AV356" s="626"/>
      <c r="AW356" s="626"/>
      <c r="AX356" s="626"/>
      <c r="AY356" s="626"/>
      <c r="AZ356" s="626"/>
      <c r="BA356" s="626"/>
      <c r="BB356" s="626"/>
      <c r="BC356" s="626"/>
      <c r="BD356" s="626"/>
      <c r="BE356" s="626"/>
      <c r="BF356" s="626"/>
      <c r="BG356" s="626"/>
      <c r="BH356" s="626"/>
      <c r="BI356" s="626"/>
      <c r="BJ356" s="626"/>
      <c r="BK356" s="626"/>
      <c r="BL356" s="626"/>
      <c r="BM356" s="626"/>
      <c r="BN356" s="626"/>
      <c r="BO356" s="626"/>
      <c r="BP356" s="626"/>
      <c r="BQ356" s="626"/>
      <c r="BR356" s="626"/>
      <c r="BS356" s="626"/>
      <c r="BT356" s="626"/>
      <c r="BU356" s="626"/>
      <c r="BV356" s="627"/>
      <c r="BW356" s="627"/>
      <c r="BX356" s="627"/>
      <c r="BY356" s="627"/>
      <c r="BZ356" s="627"/>
      <c r="CA356" s="627"/>
      <c r="CB356" s="627"/>
      <c r="CC356" s="627"/>
      <c r="CD356" s="627"/>
      <c r="CE356" s="627"/>
      <c r="CF356" s="1851"/>
    </row>
    <row customHeight="1" ht="15" hidden="1">
      <c r="A357" s="624"/>
      <c r="B357" s="625"/>
      <c r="C357" s="625"/>
      <c r="D357" s="2580"/>
      <c r="E357" s="2378" t="s">
        <v>819</v>
      </c>
      <c r="F357" s="2379"/>
      <c r="G357" s="2380"/>
      <c r="H357" s="2384" t="str">
        <f>IF(A356="","",INDEX(DIFFERENTIATION_UNMERGE_AREA,MATCH(A356,DIFFERENTIATION_ID_DIFF,0)))</f>
        <v>поселок Прохоровка</v>
      </c>
      <c r="I357" s="2384"/>
      <c r="J357" s="2384"/>
      <c r="K357" s="2384"/>
      <c r="L357" s="2384"/>
      <c r="M357" s="2384"/>
      <c r="N357" s="2384"/>
      <c r="O357" s="2384"/>
      <c r="P357" s="2384"/>
      <c r="Q357" s="2384"/>
      <c r="R357" s="2384"/>
      <c r="S357" s="720"/>
      <c r="T357" s="717"/>
      <c r="U357" s="626"/>
      <c r="V357" s="626"/>
      <c r="W357" s="627"/>
      <c r="X357" s="627"/>
      <c r="Y357" s="627"/>
      <c r="Z357" s="627"/>
      <c r="AA357" s="628"/>
      <c r="AB357" s="629"/>
      <c r="AC357" s="2376"/>
      <c r="AD357" s="630"/>
      <c r="AE357" s="631"/>
      <c r="AF357" s="631"/>
      <c r="AG357" s="632"/>
      <c r="AH357" s="633"/>
      <c r="AI357" s="626"/>
      <c r="AJ357" s="626"/>
      <c r="AK357" s="626"/>
      <c r="AL357" s="626"/>
      <c r="AM357" s="626"/>
      <c r="AN357" s="626"/>
      <c r="AO357" s="626"/>
      <c r="AP357" s="626"/>
      <c r="AQ357" s="626"/>
      <c r="AR357" s="626"/>
      <c r="AS357" s="626"/>
      <c r="AT357" s="626"/>
      <c r="AU357" s="626"/>
      <c r="AV357" s="626"/>
      <c r="AW357" s="626"/>
      <c r="AX357" s="626"/>
      <c r="AY357" s="626"/>
      <c r="AZ357" s="626"/>
      <c r="BA357" s="626"/>
      <c r="BB357" s="626"/>
      <c r="BC357" s="626"/>
      <c r="BD357" s="626"/>
      <c r="BE357" s="626"/>
      <c r="BF357" s="626"/>
      <c r="BG357" s="626"/>
      <c r="BH357" s="626"/>
      <c r="BI357" s="626"/>
      <c r="BJ357" s="626"/>
      <c r="BK357" s="626"/>
      <c r="BL357" s="626"/>
      <c r="BM357" s="626"/>
      <c r="BN357" s="626"/>
      <c r="BO357" s="626"/>
      <c r="BP357" s="626"/>
      <c r="BQ357" s="626"/>
      <c r="BR357" s="626"/>
      <c r="BS357" s="626"/>
      <c r="BT357" s="626"/>
      <c r="BU357" s="626"/>
      <c r="BV357" s="627"/>
      <c r="BW357" s="627"/>
      <c r="BX357" s="627"/>
      <c r="BY357" s="627"/>
      <c r="BZ357" s="627"/>
      <c r="CA357" s="627"/>
      <c r="CB357" s="627"/>
      <c r="CC357" s="627"/>
      <c r="CD357" s="627"/>
      <c r="CE357" s="627"/>
      <c r="CF357" s="1851"/>
    </row>
    <row customHeight="1" ht="15" hidden="1">
      <c r="A358" s="624"/>
      <c r="B358" s="625"/>
      <c r="C358" s="625"/>
      <c r="D358" s="2580"/>
      <c r="E358" s="2378" t="s">
        <v>820</v>
      </c>
      <c r="F358" s="2379"/>
      <c r="G358" s="2380"/>
      <c r="H358" s="2384" t="str">
        <f>IF(A356="","",INDEX(DIFFERENTIATION_UNMERGE_SYSTEM,MATCH(A356,DIFFERENTIATION_ID_DIFF,0)))</f>
        <v>без дифференциации</v>
      </c>
      <c r="I358" s="2384"/>
      <c r="J358" s="2384"/>
      <c r="K358" s="2384"/>
      <c r="L358" s="2384"/>
      <c r="M358" s="2384"/>
      <c r="N358" s="2384"/>
      <c r="O358" s="2384"/>
      <c r="P358" s="2384"/>
      <c r="Q358" s="2384"/>
      <c r="R358" s="2384"/>
      <c r="S358" s="720"/>
      <c r="T358" s="717"/>
      <c r="U358" s="626"/>
      <c r="V358" s="626"/>
      <c r="W358" s="627"/>
      <c r="X358" s="627"/>
      <c r="Y358" s="627"/>
      <c r="Z358" s="627"/>
      <c r="AA358" s="628"/>
      <c r="AB358" s="629"/>
      <c r="AC358" s="2376"/>
      <c r="AD358" s="630"/>
      <c r="AE358" s="631"/>
      <c r="AF358" s="631"/>
      <c r="AG358" s="632"/>
      <c r="AH358" s="633"/>
      <c r="AI358" s="626"/>
      <c r="AJ358" s="626"/>
      <c r="AK358" s="626"/>
      <c r="AL358" s="626"/>
      <c r="AM358" s="626"/>
      <c r="AN358" s="626"/>
      <c r="AO358" s="626"/>
      <c r="AP358" s="626"/>
      <c r="AQ358" s="626"/>
      <c r="AR358" s="626"/>
      <c r="AS358" s="626"/>
      <c r="AT358" s="626"/>
      <c r="AU358" s="626"/>
      <c r="AV358" s="626"/>
      <c r="AW358" s="626"/>
      <c r="AX358" s="626"/>
      <c r="AY358" s="626"/>
      <c r="AZ358" s="626"/>
      <c r="BA358" s="626"/>
      <c r="BB358" s="626"/>
      <c r="BC358" s="626"/>
      <c r="BD358" s="626"/>
      <c r="BE358" s="626"/>
      <c r="BF358" s="626"/>
      <c r="BG358" s="626"/>
      <c r="BH358" s="626"/>
      <c r="BI358" s="626"/>
      <c r="BJ358" s="626"/>
      <c r="BK358" s="626"/>
      <c r="BL358" s="626"/>
      <c r="BM358" s="626"/>
      <c r="BN358" s="626"/>
      <c r="BO358" s="626"/>
      <c r="BP358" s="626"/>
      <c r="BQ358" s="626"/>
      <c r="BR358" s="626"/>
      <c r="BS358" s="626"/>
      <c r="BT358" s="626"/>
      <c r="BU358" s="626"/>
      <c r="BV358" s="627"/>
      <c r="BW358" s="627"/>
      <c r="BX358" s="627"/>
      <c r="BY358" s="627"/>
      <c r="BZ358" s="627"/>
      <c r="CA358" s="627"/>
      <c r="CB358" s="627"/>
      <c r="CC358" s="627"/>
      <c r="CD358" s="627"/>
      <c r="CE358" s="627"/>
      <c r="CF358" s="1851"/>
    </row>
    <row customHeight="1" ht="24.75" hidden="1">
      <c r="A359" s="1807"/>
      <c r="B359" s="1161"/>
      <c r="C359" s="413"/>
      <c r="D359" s="2580"/>
      <c r="E359" s="2377" t="s">
        <v>865</v>
      </c>
      <c r="F359" s="2377"/>
      <c r="G359" s="2377"/>
      <c r="H359" s="2377"/>
      <c r="I359" s="2377"/>
      <c r="J359" s="2377"/>
      <c r="K359" s="2377"/>
      <c r="L359" s="2377"/>
      <c r="M359" s="2377"/>
      <c r="N359" s="2377"/>
      <c r="O359" s="2377"/>
      <c r="P359" s="2377"/>
      <c r="Q359" s="559">
        <f>SUMIF(T360:T361,"i",Q360:Q361)</f>
        <v>0</v>
      </c>
      <c r="R359" s="1018"/>
      <c r="S359" s="1799" t="s">
        <v>866</v>
      </c>
      <c r="T359" s="718" t="s">
        <v>867</v>
      </c>
      <c r="U359" s="2375">
        <v>1</v>
      </c>
      <c r="V359" s="2375" t="s">
        <v>830</v>
      </c>
      <c r="W359" s="1161"/>
      <c r="X359" s="1161"/>
      <c r="Y359" s="1161"/>
      <c r="Z359" s="1161"/>
      <c r="AA359" s="1637"/>
      <c r="AB359" s="1161"/>
      <c r="AC359" s="2376"/>
      <c r="AD359" s="630"/>
      <c r="AE359" s="1161"/>
      <c r="AF359" s="1161"/>
      <c r="AG359" s="1637"/>
      <c r="AH359" s="1637"/>
      <c r="AI359" s="1637"/>
      <c r="AJ359" s="1637"/>
      <c r="AK359" s="1637"/>
      <c r="AL359" s="1637"/>
      <c r="AM359" s="1637"/>
      <c r="AN359" s="1637"/>
      <c r="AO359" s="1637"/>
      <c r="AP359" s="1637"/>
      <c r="AQ359" s="1637"/>
      <c r="AR359" s="1637"/>
      <c r="AS359" s="1637"/>
      <c r="AT359" s="1637"/>
      <c r="AU359" s="1637"/>
      <c r="AV359" s="1637"/>
      <c r="AW359" s="1637"/>
      <c r="AX359" s="1637"/>
      <c r="AY359" s="1637"/>
      <c r="AZ359" s="1637"/>
      <c r="BA359" s="1637"/>
      <c r="BB359" s="1637"/>
      <c r="BC359" s="1637"/>
      <c r="BD359" s="1637"/>
      <c r="BE359" s="1637"/>
      <c r="BF359" s="1637"/>
      <c r="BG359" s="1637"/>
      <c r="BH359" s="1637"/>
      <c r="BI359" s="1637"/>
      <c r="BJ359" s="1637"/>
      <c r="BK359" s="1637"/>
      <c r="BL359" s="1637"/>
      <c r="BM359" s="1637"/>
      <c r="BN359" s="1637"/>
      <c r="BO359" s="1637"/>
      <c r="BP359" s="1637"/>
      <c r="BQ359" s="1637"/>
      <c r="BR359" s="1637"/>
      <c r="BS359" s="1637"/>
      <c r="BT359" s="1637"/>
      <c r="BU359" s="1637"/>
      <c r="BV359" s="1161"/>
      <c r="BW359" s="1161"/>
      <c r="BX359" s="1161"/>
      <c r="BY359" s="1161"/>
      <c r="BZ359" s="1161"/>
      <c r="CA359" s="1161"/>
      <c r="CB359" s="1161"/>
      <c r="CC359" s="1161"/>
      <c r="CD359" s="1161"/>
      <c r="CE359" s="1161"/>
      <c r="CF359" s="1851"/>
    </row>
    <row customHeight="1" ht="11.25" hidden="1">
      <c r="A360" s="1794"/>
      <c r="B360" s="1637"/>
      <c r="C360" s="1637"/>
      <c r="D360" s="2580"/>
      <c r="E360" s="636"/>
      <c r="F360" s="636">
        <v>0</v>
      </c>
      <c r="G360" s="636"/>
      <c r="H360" s="636"/>
      <c r="I360" s="636"/>
      <c r="J360" s="636"/>
      <c r="K360" s="636"/>
      <c r="L360" s="636"/>
      <c r="M360" s="636"/>
      <c r="N360" s="636"/>
      <c r="O360" s="636"/>
      <c r="P360" s="636"/>
      <c r="Q360" s="636"/>
      <c r="R360" s="636"/>
      <c r="S360" s="637"/>
      <c r="T360" s="719"/>
      <c r="U360" s="2375"/>
      <c r="V360" s="2375"/>
      <c r="W360" s="1637"/>
      <c r="X360" s="1637"/>
      <c r="Y360" s="1637"/>
      <c r="Z360" s="1637"/>
      <c r="AA360" s="1637"/>
      <c r="AB360" s="1161"/>
      <c r="AC360" s="2376"/>
      <c r="AD360" s="630"/>
      <c r="AE360" s="1161"/>
      <c r="AF360" s="1161"/>
      <c r="AG360" s="1637"/>
      <c r="AH360" s="1637"/>
      <c r="AI360" s="1637"/>
      <c r="AJ360" s="1637"/>
      <c r="AK360" s="1637"/>
      <c r="AL360" s="1637"/>
      <c r="AM360" s="1637"/>
      <c r="AN360" s="1637"/>
      <c r="AO360" s="1637"/>
      <c r="AP360" s="1637"/>
      <c r="AQ360" s="1637"/>
      <c r="AR360" s="1637"/>
      <c r="AS360" s="1637"/>
      <c r="AT360" s="1637"/>
      <c r="AU360" s="1637"/>
      <c r="AV360" s="1637"/>
      <c r="AW360" s="1637"/>
      <c r="AX360" s="1637"/>
      <c r="AY360" s="1637"/>
      <c r="AZ360" s="1637"/>
      <c r="BA360" s="1637"/>
      <c r="BB360" s="1637"/>
      <c r="BC360" s="1637"/>
      <c r="BD360" s="1637"/>
      <c r="BE360" s="1637"/>
      <c r="BF360" s="1637"/>
      <c r="BG360" s="1637"/>
      <c r="BH360" s="1637"/>
      <c r="BI360" s="1637"/>
      <c r="BJ360" s="1637"/>
      <c r="BK360" s="1637"/>
      <c r="BL360" s="1637"/>
      <c r="BM360" s="1637"/>
      <c r="BN360" s="1637"/>
      <c r="BO360" s="1637"/>
      <c r="BP360" s="1637"/>
      <c r="BQ360" s="1637"/>
      <c r="BR360" s="1637"/>
      <c r="BS360" s="1637"/>
      <c r="BT360" s="1637"/>
      <c r="BU360" s="1637"/>
      <c r="BV360" s="1637"/>
      <c r="BW360" s="1637"/>
      <c r="BX360" s="1637"/>
      <c r="BY360" s="1637"/>
      <c r="BZ360" s="1637"/>
      <c r="CA360" s="1637"/>
      <c r="CB360" s="1637"/>
      <c r="CC360" s="1637"/>
      <c r="CD360" s="1637"/>
      <c r="CE360" s="1637"/>
      <c r="CF360" s="1851"/>
    </row>
    <row customHeight="1" ht="11.25" hidden="1">
      <c r="A361" s="1807"/>
      <c r="B361" s="1161"/>
      <c r="C361" s="413"/>
      <c r="D361" s="2580"/>
      <c r="E361" s="650" t="s">
        <v>22</v>
      </c>
      <c r="F361" s="1169" t="s">
        <v>22</v>
      </c>
      <c r="G361" s="1169" t="s">
        <v>870</v>
      </c>
      <c r="H361" s="652" t="s">
        <v>22</v>
      </c>
      <c r="I361" s="652"/>
      <c r="J361" s="652"/>
      <c r="K361" s="652"/>
      <c r="L361" s="652"/>
      <c r="M361" s="652"/>
      <c r="N361" s="652"/>
      <c r="O361" s="652"/>
      <c r="P361" s="652"/>
      <c r="Q361" s="652"/>
      <c r="R361" s="653"/>
      <c r="S361" s="654"/>
      <c r="T361" s="719"/>
      <c r="U361" s="2375"/>
      <c r="V361" s="2375"/>
      <c r="W361" s="1161"/>
      <c r="X361" s="1161"/>
      <c r="Y361" s="1161"/>
      <c r="Z361" s="1161"/>
      <c r="AA361" s="1637"/>
      <c r="AB361" s="1161"/>
      <c r="AC361" s="2376"/>
      <c r="AD361" s="630"/>
      <c r="AE361" s="1161"/>
      <c r="AF361" s="1161"/>
      <c r="AG361" s="1637"/>
      <c r="AH361" s="1637"/>
      <c r="AI361" s="1637"/>
      <c r="AJ361" s="1637"/>
      <c r="AK361" s="1637"/>
      <c r="AL361" s="1637"/>
      <c r="AM361" s="1637"/>
      <c r="AN361" s="1637"/>
      <c r="AO361" s="1637"/>
      <c r="AP361" s="1637"/>
      <c r="AQ361" s="1637"/>
      <c r="AR361" s="1637"/>
      <c r="AS361" s="1637"/>
      <c r="AT361" s="1637"/>
      <c r="AU361" s="1637"/>
      <c r="AV361" s="1637"/>
      <c r="AW361" s="1637"/>
      <c r="AX361" s="1637"/>
      <c r="AY361" s="1637"/>
      <c r="AZ361" s="1637"/>
      <c r="BA361" s="1637"/>
      <c r="BB361" s="1637"/>
      <c r="BC361" s="1637"/>
      <c r="BD361" s="1637"/>
      <c r="BE361" s="1637"/>
      <c r="BF361" s="1637"/>
      <c r="BG361" s="1637"/>
      <c r="BH361" s="1637"/>
      <c r="BI361" s="1637"/>
      <c r="BJ361" s="1637"/>
      <c r="BK361" s="1637"/>
      <c r="BL361" s="1637"/>
      <c r="BM361" s="1637"/>
      <c r="BN361" s="1637"/>
      <c r="BO361" s="1637"/>
      <c r="BP361" s="1637"/>
      <c r="BQ361" s="1637"/>
      <c r="BR361" s="1637"/>
      <c r="BS361" s="1637"/>
      <c r="BT361" s="1637"/>
      <c r="BU361" s="1637"/>
      <c r="BV361" s="1161"/>
      <c r="BW361" s="1161"/>
      <c r="BX361" s="1161"/>
      <c r="BY361" s="1161"/>
      <c r="BZ361" s="1161"/>
      <c r="CA361" s="1161"/>
      <c r="CB361" s="1161"/>
      <c r="CC361" s="1161"/>
      <c r="CD361" s="1161"/>
      <c r="CE361" s="1161"/>
      <c r="CF361" s="1851"/>
    </row>
    <row customHeight="1" ht="24.75" hidden="1">
      <c r="A362" s="1807"/>
      <c r="B362" s="1161"/>
      <c r="C362" s="413"/>
      <c r="D362" s="2580"/>
      <c r="E362" s="2377" t="s">
        <v>868</v>
      </c>
      <c r="F362" s="2377"/>
      <c r="G362" s="2377"/>
      <c r="H362" s="2377"/>
      <c r="I362" s="2377"/>
      <c r="J362" s="2377"/>
      <c r="K362" s="2377"/>
      <c r="L362" s="2377"/>
      <c r="M362" s="2377"/>
      <c r="N362" s="2377"/>
      <c r="O362" s="2377"/>
      <c r="P362" s="2377"/>
      <c r="Q362" s="559">
        <f>SUMIF(T363:T364,"i",Q363:Q364)</f>
        <v>0</v>
      </c>
      <c r="R362" s="1018"/>
      <c r="S362" s="1799" t="s">
        <v>869</v>
      </c>
      <c r="T362" s="718" t="s">
        <v>867</v>
      </c>
      <c r="U362" s="2375">
        <v>1</v>
      </c>
      <c r="V362" s="2375" t="s">
        <v>830</v>
      </c>
      <c r="W362" s="1161"/>
      <c r="X362" s="1161"/>
      <c r="Y362" s="1161"/>
      <c r="Z362" s="1161"/>
      <c r="AA362" s="1637"/>
      <c r="AB362" s="1161"/>
      <c r="AC362" s="1797"/>
      <c r="AD362" s="630"/>
      <c r="AE362" s="1161"/>
      <c r="AF362" s="1161"/>
      <c r="AG362" s="1637"/>
      <c r="AH362" s="1637"/>
      <c r="AI362" s="1637"/>
      <c r="AJ362" s="1637"/>
      <c r="AK362" s="1637"/>
      <c r="AL362" s="1637"/>
      <c r="AM362" s="1637"/>
      <c r="AN362" s="1637"/>
      <c r="AO362" s="1637"/>
      <c r="AP362" s="1637"/>
      <c r="AQ362" s="1637"/>
      <c r="AR362" s="1637"/>
      <c r="AS362" s="1637"/>
      <c r="AT362" s="1637"/>
      <c r="AU362" s="1637"/>
      <c r="AV362" s="1637"/>
      <c r="AW362" s="1637"/>
      <c r="AX362" s="1637"/>
      <c r="AY362" s="1637"/>
      <c r="AZ362" s="1637"/>
      <c r="BA362" s="1637"/>
      <c r="BB362" s="1637"/>
      <c r="BC362" s="1637"/>
      <c r="BD362" s="1637"/>
      <c r="BE362" s="1637"/>
      <c r="BF362" s="1637"/>
      <c r="BG362" s="1637"/>
      <c r="BH362" s="1637"/>
      <c r="BI362" s="1637"/>
      <c r="BJ362" s="1637"/>
      <c r="BK362" s="1637"/>
      <c r="BL362" s="1637"/>
      <c r="BM362" s="1637"/>
      <c r="BN362" s="1637"/>
      <c r="BO362" s="1637"/>
      <c r="BP362" s="1637"/>
      <c r="BQ362" s="1637"/>
      <c r="BR362" s="1637"/>
      <c r="BS362" s="1637"/>
      <c r="BT362" s="1637"/>
      <c r="BU362" s="1637"/>
      <c r="BV362" s="1161"/>
      <c r="BW362" s="1161"/>
      <c r="BX362" s="1161"/>
      <c r="BY362" s="1161"/>
      <c r="BZ362" s="1161"/>
      <c r="CA362" s="1161"/>
      <c r="CB362" s="1161"/>
      <c r="CC362" s="1161"/>
      <c r="CD362" s="1161"/>
      <c r="CE362" s="1161"/>
      <c r="CF362" s="1851"/>
    </row>
    <row customHeight="1" ht="11.25" hidden="1">
      <c r="A363" s="1794"/>
      <c r="B363" s="1637"/>
      <c r="C363" s="1637"/>
      <c r="D363" s="2580"/>
      <c r="E363" s="636"/>
      <c r="F363" s="636">
        <v>0</v>
      </c>
      <c r="G363" s="636"/>
      <c r="H363" s="636"/>
      <c r="I363" s="636"/>
      <c r="J363" s="636"/>
      <c r="K363" s="636"/>
      <c r="L363" s="636"/>
      <c r="M363" s="636"/>
      <c r="N363" s="636"/>
      <c r="O363" s="636"/>
      <c r="P363" s="636"/>
      <c r="Q363" s="636"/>
      <c r="R363" s="636"/>
      <c r="S363" s="637"/>
      <c r="T363" s="719"/>
      <c r="U363" s="2375"/>
      <c r="V363" s="2375"/>
      <c r="W363" s="1637"/>
      <c r="X363" s="1637"/>
      <c r="Y363" s="1637"/>
      <c r="Z363" s="1637"/>
      <c r="AA363" s="1637"/>
      <c r="AB363" s="1161"/>
      <c r="AC363" s="1797"/>
      <c r="AD363" s="630"/>
      <c r="AE363" s="1161"/>
      <c r="AF363" s="1161"/>
      <c r="AG363" s="1637"/>
      <c r="AH363" s="1637"/>
      <c r="AI363" s="1637"/>
      <c r="AJ363" s="1637"/>
      <c r="AK363" s="1637"/>
      <c r="AL363" s="1637"/>
      <c r="AM363" s="1637"/>
      <c r="AN363" s="1637"/>
      <c r="AO363" s="1637"/>
      <c r="AP363" s="1637"/>
      <c r="AQ363" s="1637"/>
      <c r="AR363" s="1637"/>
      <c r="AS363" s="1637"/>
      <c r="AT363" s="1637"/>
      <c r="AU363" s="1637"/>
      <c r="AV363" s="1637"/>
      <c r="AW363" s="1637"/>
      <c r="AX363" s="1637"/>
      <c r="AY363" s="1637"/>
      <c r="AZ363" s="1637"/>
      <c r="BA363" s="1637"/>
      <c r="BB363" s="1637"/>
      <c r="BC363" s="1637"/>
      <c r="BD363" s="1637"/>
      <c r="BE363" s="1637"/>
      <c r="BF363" s="1637"/>
      <c r="BG363" s="1637"/>
      <c r="BH363" s="1637"/>
      <c r="BI363" s="1637"/>
      <c r="BJ363" s="1637"/>
      <c r="BK363" s="1637"/>
      <c r="BL363" s="1637"/>
      <c r="BM363" s="1637"/>
      <c r="BN363" s="1637"/>
      <c r="BO363" s="1637"/>
      <c r="BP363" s="1637"/>
      <c r="BQ363" s="1637"/>
      <c r="BR363" s="1637"/>
      <c r="BS363" s="1637"/>
      <c r="BT363" s="1637"/>
      <c r="BU363" s="1637"/>
      <c r="BV363" s="1637"/>
      <c r="BW363" s="1637"/>
      <c r="BX363" s="1637"/>
      <c r="BY363" s="1637"/>
      <c r="BZ363" s="1637"/>
      <c r="CA363" s="1637"/>
      <c r="CB363" s="1637"/>
      <c r="CC363" s="1637"/>
      <c r="CD363" s="1637"/>
      <c r="CE363" s="1637"/>
      <c r="CF363" s="1851"/>
    </row>
    <row customHeight="1" ht="11.25" hidden="1">
      <c r="A364" s="1807"/>
      <c r="B364" s="1161"/>
      <c r="C364" s="413"/>
      <c r="D364" s="2581"/>
      <c r="E364" s="650" t="s">
        <v>22</v>
      </c>
      <c r="F364" s="1169" t="s">
        <v>22</v>
      </c>
      <c r="G364" s="1169" t="s">
        <v>870</v>
      </c>
      <c r="H364" s="652" t="s">
        <v>22</v>
      </c>
      <c r="I364" s="652"/>
      <c r="J364" s="652"/>
      <c r="K364" s="652"/>
      <c r="L364" s="652"/>
      <c r="M364" s="652"/>
      <c r="N364" s="652"/>
      <c r="O364" s="652"/>
      <c r="P364" s="652"/>
      <c r="Q364" s="652"/>
      <c r="R364" s="653"/>
      <c r="S364" s="654"/>
      <c r="T364" s="719"/>
      <c r="U364" s="2375"/>
      <c r="V364" s="2375"/>
      <c r="W364" s="1161"/>
      <c r="X364" s="1161"/>
      <c r="Y364" s="1161"/>
      <c r="Z364" s="1161"/>
      <c r="AA364" s="1637"/>
      <c r="AB364" s="1161"/>
      <c r="AC364" s="1797"/>
      <c r="AD364" s="630"/>
      <c r="AE364" s="1161"/>
      <c r="AF364" s="1161"/>
      <c r="AG364" s="1637"/>
      <c r="AH364" s="1637"/>
      <c r="AI364" s="1637"/>
      <c r="AJ364" s="1637"/>
      <c r="AK364" s="1637"/>
      <c r="AL364" s="1637"/>
      <c r="AM364" s="1637"/>
      <c r="AN364" s="1637"/>
      <c r="AO364" s="1637"/>
      <c r="AP364" s="1637"/>
      <c r="AQ364" s="1637"/>
      <c r="AR364" s="1637"/>
      <c r="AS364" s="1637"/>
      <c r="AT364" s="1637"/>
      <c r="AU364" s="1637"/>
      <c r="AV364" s="1637"/>
      <c r="AW364" s="1637"/>
      <c r="AX364" s="1637"/>
      <c r="AY364" s="1637"/>
      <c r="AZ364" s="1637"/>
      <c r="BA364" s="1637"/>
      <c r="BB364" s="1637"/>
      <c r="BC364" s="1637"/>
      <c r="BD364" s="1637"/>
      <c r="BE364" s="1637"/>
      <c r="BF364" s="1637"/>
      <c r="BG364" s="1637"/>
      <c r="BH364" s="1637"/>
      <c r="BI364" s="1637"/>
      <c r="BJ364" s="1637"/>
      <c r="BK364" s="1637"/>
      <c r="BL364" s="1637"/>
      <c r="BM364" s="1637"/>
      <c r="BN364" s="1637"/>
      <c r="BO364" s="1637"/>
      <c r="BP364" s="1637"/>
      <c r="BQ364" s="1637"/>
      <c r="BR364" s="1637"/>
      <c r="BS364" s="1637"/>
      <c r="BT364" s="1637"/>
      <c r="BU364" s="1637"/>
      <c r="BV364" s="1161"/>
      <c r="BW364" s="1161"/>
      <c r="BX364" s="1161"/>
      <c r="BY364" s="1161"/>
      <c r="BZ364" s="1161"/>
      <c r="CA364" s="1161"/>
      <c r="CB364" s="1161"/>
      <c r="CC364" s="1161"/>
      <c r="CD364" s="1161"/>
      <c r="CE364" s="1161"/>
      <c r="CF364" s="1851"/>
    </row>
    <row customHeight="1" ht="15" hidden="1">
      <c r="A365" s="624" t="s">
        <v>375</v>
      </c>
      <c r="B365" s="625"/>
      <c r="C365" s="625" t="s">
        <v>22</v>
      </c>
      <c r="D365" s="2579" t="s">
        <v>907</v>
      </c>
      <c r="E365" s="2378" t="s">
        <v>324</v>
      </c>
      <c r="F365" s="2379"/>
      <c r="G365" s="2380"/>
      <c r="H365" s="2384" t="str">
        <f>IF(A365="","",INDEX(DIFFERENTIATION_UNMERGE_VD,MATCH(A365,DIFFERENTIATION_ID_DIFF,0)))</f>
        <v>Водоотведение; Транспортировка; Подключение (технологическое присоединение) к централизованной системе водоотведения</v>
      </c>
      <c r="I365" s="2384"/>
      <c r="J365" s="2384"/>
      <c r="K365" s="2384"/>
      <c r="L365" s="2384"/>
      <c r="M365" s="2384"/>
      <c r="N365" s="2384"/>
      <c r="O365" s="2384"/>
      <c r="P365" s="2384"/>
      <c r="Q365" s="2384"/>
      <c r="R365" s="2384"/>
      <c r="S365" s="720"/>
      <c r="T365" s="717"/>
      <c r="U365" s="626"/>
      <c r="V365" s="626"/>
      <c r="W365" s="627"/>
      <c r="X365" s="627"/>
      <c r="Y365" s="627"/>
      <c r="Z365" s="627"/>
      <c r="AA365" s="628"/>
      <c r="AB365" s="629"/>
      <c r="AC365" s="2376"/>
      <c r="AD365" s="630"/>
      <c r="AE365" s="631" t="s">
        <v>22</v>
      </c>
      <c r="AF365" s="631"/>
      <c r="AG365" s="632" t="s">
        <v>864</v>
      </c>
      <c r="AH365" s="633">
        <v>3</v>
      </c>
      <c r="AI365" s="626"/>
      <c r="AJ365" s="626"/>
      <c r="AK365" s="626"/>
      <c r="AL365" s="626"/>
      <c r="AM365" s="626"/>
      <c r="AN365" s="626"/>
      <c r="AO365" s="626"/>
      <c r="AP365" s="626"/>
      <c r="AQ365" s="626"/>
      <c r="AR365" s="626"/>
      <c r="AS365" s="626"/>
      <c r="AT365" s="626"/>
      <c r="AU365" s="626"/>
      <c r="AV365" s="626"/>
      <c r="AW365" s="626"/>
      <c r="AX365" s="626"/>
      <c r="AY365" s="626"/>
      <c r="AZ365" s="626"/>
      <c r="BA365" s="626"/>
      <c r="BB365" s="626"/>
      <c r="BC365" s="626"/>
      <c r="BD365" s="626"/>
      <c r="BE365" s="626"/>
      <c r="BF365" s="626"/>
      <c r="BG365" s="626"/>
      <c r="BH365" s="626"/>
      <c r="BI365" s="626"/>
      <c r="BJ365" s="626"/>
      <c r="BK365" s="626"/>
      <c r="BL365" s="626"/>
      <c r="BM365" s="626"/>
      <c r="BN365" s="626"/>
      <c r="BO365" s="626"/>
      <c r="BP365" s="626"/>
      <c r="BQ365" s="626"/>
      <c r="BR365" s="626"/>
      <c r="BS365" s="626"/>
      <c r="BT365" s="626"/>
      <c r="BU365" s="626"/>
      <c r="BV365" s="627"/>
      <c r="BW365" s="627"/>
      <c r="BX365" s="627"/>
      <c r="BY365" s="627"/>
      <c r="BZ365" s="627"/>
      <c r="CA365" s="627"/>
      <c r="CB365" s="627"/>
      <c r="CC365" s="627"/>
      <c r="CD365" s="627"/>
      <c r="CE365" s="627"/>
      <c r="CF365" s="1851"/>
    </row>
    <row customHeight="1" ht="15" hidden="1">
      <c r="A366" s="624"/>
      <c r="B366" s="625"/>
      <c r="C366" s="625"/>
      <c r="D366" s="2580"/>
      <c r="E366" s="2378" t="s">
        <v>819</v>
      </c>
      <c r="F366" s="2379"/>
      <c r="G366" s="2380"/>
      <c r="H366" s="2384" t="str">
        <f>IF(A365="","",INDEX(DIFFERENTIATION_UNMERGE_AREA,MATCH(A365,DIFFERENTIATION_ID_DIFF,0)))</f>
        <v>поселок Пролетарский</v>
      </c>
      <c r="I366" s="2384"/>
      <c r="J366" s="2384"/>
      <c r="K366" s="2384"/>
      <c r="L366" s="2384"/>
      <c r="M366" s="2384"/>
      <c r="N366" s="2384"/>
      <c r="O366" s="2384"/>
      <c r="P366" s="2384"/>
      <c r="Q366" s="2384"/>
      <c r="R366" s="2384"/>
      <c r="S366" s="720"/>
      <c r="T366" s="717"/>
      <c r="U366" s="626"/>
      <c r="V366" s="626"/>
      <c r="W366" s="627"/>
      <c r="X366" s="627"/>
      <c r="Y366" s="627"/>
      <c r="Z366" s="627"/>
      <c r="AA366" s="628"/>
      <c r="AB366" s="629"/>
      <c r="AC366" s="2376"/>
      <c r="AD366" s="630"/>
      <c r="AE366" s="631"/>
      <c r="AF366" s="631"/>
      <c r="AG366" s="632"/>
      <c r="AH366" s="633"/>
      <c r="AI366" s="626"/>
      <c r="AJ366" s="626"/>
      <c r="AK366" s="626"/>
      <c r="AL366" s="626"/>
      <c r="AM366" s="626"/>
      <c r="AN366" s="626"/>
      <c r="AO366" s="626"/>
      <c r="AP366" s="626"/>
      <c r="AQ366" s="626"/>
      <c r="AR366" s="626"/>
      <c r="AS366" s="626"/>
      <c r="AT366" s="626"/>
      <c r="AU366" s="626"/>
      <c r="AV366" s="626"/>
      <c r="AW366" s="626"/>
      <c r="AX366" s="626"/>
      <c r="AY366" s="626"/>
      <c r="AZ366" s="626"/>
      <c r="BA366" s="626"/>
      <c r="BB366" s="626"/>
      <c r="BC366" s="626"/>
      <c r="BD366" s="626"/>
      <c r="BE366" s="626"/>
      <c r="BF366" s="626"/>
      <c r="BG366" s="626"/>
      <c r="BH366" s="626"/>
      <c r="BI366" s="626"/>
      <c r="BJ366" s="626"/>
      <c r="BK366" s="626"/>
      <c r="BL366" s="626"/>
      <c r="BM366" s="626"/>
      <c r="BN366" s="626"/>
      <c r="BO366" s="626"/>
      <c r="BP366" s="626"/>
      <c r="BQ366" s="626"/>
      <c r="BR366" s="626"/>
      <c r="BS366" s="626"/>
      <c r="BT366" s="626"/>
      <c r="BU366" s="626"/>
      <c r="BV366" s="627"/>
      <c r="BW366" s="627"/>
      <c r="BX366" s="627"/>
      <c r="BY366" s="627"/>
      <c r="BZ366" s="627"/>
      <c r="CA366" s="627"/>
      <c r="CB366" s="627"/>
      <c r="CC366" s="627"/>
      <c r="CD366" s="627"/>
      <c r="CE366" s="627"/>
      <c r="CF366" s="1851"/>
    </row>
    <row customHeight="1" ht="15" hidden="1">
      <c r="A367" s="624"/>
      <c r="B367" s="625"/>
      <c r="C367" s="625"/>
      <c r="D367" s="2580"/>
      <c r="E367" s="2378" t="s">
        <v>820</v>
      </c>
      <c r="F367" s="2379"/>
      <c r="G367" s="2380"/>
      <c r="H367" s="2384" t="str">
        <f>IF(A365="","",INDEX(DIFFERENTIATION_UNMERGE_SYSTEM,MATCH(A365,DIFFERENTIATION_ID_DIFF,0)))</f>
        <v>без дифференциации</v>
      </c>
      <c r="I367" s="2384"/>
      <c r="J367" s="2384"/>
      <c r="K367" s="2384"/>
      <c r="L367" s="2384"/>
      <c r="M367" s="2384"/>
      <c r="N367" s="2384"/>
      <c r="O367" s="2384"/>
      <c r="P367" s="2384"/>
      <c r="Q367" s="2384"/>
      <c r="R367" s="2384"/>
      <c r="S367" s="720"/>
      <c r="T367" s="717"/>
      <c r="U367" s="626"/>
      <c r="V367" s="626"/>
      <c r="W367" s="627"/>
      <c r="X367" s="627"/>
      <c r="Y367" s="627"/>
      <c r="Z367" s="627"/>
      <c r="AA367" s="628"/>
      <c r="AB367" s="629"/>
      <c r="AC367" s="2376"/>
      <c r="AD367" s="630"/>
      <c r="AE367" s="631"/>
      <c r="AF367" s="631"/>
      <c r="AG367" s="632"/>
      <c r="AH367" s="633"/>
      <c r="AI367" s="626"/>
      <c r="AJ367" s="626"/>
      <c r="AK367" s="626"/>
      <c r="AL367" s="626"/>
      <c r="AM367" s="626"/>
      <c r="AN367" s="626"/>
      <c r="AO367" s="626"/>
      <c r="AP367" s="626"/>
      <c r="AQ367" s="626"/>
      <c r="AR367" s="626"/>
      <c r="AS367" s="626"/>
      <c r="AT367" s="626"/>
      <c r="AU367" s="626"/>
      <c r="AV367" s="626"/>
      <c r="AW367" s="626"/>
      <c r="AX367" s="626"/>
      <c r="AY367" s="626"/>
      <c r="AZ367" s="626"/>
      <c r="BA367" s="626"/>
      <c r="BB367" s="626"/>
      <c r="BC367" s="626"/>
      <c r="BD367" s="626"/>
      <c r="BE367" s="626"/>
      <c r="BF367" s="626"/>
      <c r="BG367" s="626"/>
      <c r="BH367" s="626"/>
      <c r="BI367" s="626"/>
      <c r="BJ367" s="626"/>
      <c r="BK367" s="626"/>
      <c r="BL367" s="626"/>
      <c r="BM367" s="626"/>
      <c r="BN367" s="626"/>
      <c r="BO367" s="626"/>
      <c r="BP367" s="626"/>
      <c r="BQ367" s="626"/>
      <c r="BR367" s="626"/>
      <c r="BS367" s="626"/>
      <c r="BT367" s="626"/>
      <c r="BU367" s="626"/>
      <c r="BV367" s="627"/>
      <c r="BW367" s="627"/>
      <c r="BX367" s="627"/>
      <c r="BY367" s="627"/>
      <c r="BZ367" s="627"/>
      <c r="CA367" s="627"/>
      <c r="CB367" s="627"/>
      <c r="CC367" s="627"/>
      <c r="CD367" s="627"/>
      <c r="CE367" s="627"/>
      <c r="CF367" s="1851"/>
    </row>
    <row customHeight="1" ht="24.75" hidden="1">
      <c r="A368" s="1807"/>
      <c r="B368" s="1161"/>
      <c r="C368" s="413"/>
      <c r="D368" s="2580"/>
      <c r="E368" s="2377" t="s">
        <v>865</v>
      </c>
      <c r="F368" s="2377"/>
      <c r="G368" s="2377"/>
      <c r="H368" s="2377"/>
      <c r="I368" s="2377"/>
      <c r="J368" s="2377"/>
      <c r="K368" s="2377"/>
      <c r="L368" s="2377"/>
      <c r="M368" s="2377"/>
      <c r="N368" s="2377"/>
      <c r="O368" s="2377"/>
      <c r="P368" s="2377"/>
      <c r="Q368" s="559">
        <f>SUMIF(T369:T370,"i",Q369:Q370)</f>
        <v>0</v>
      </c>
      <c r="R368" s="1018"/>
      <c r="S368" s="1799" t="s">
        <v>866</v>
      </c>
      <c r="T368" s="718" t="s">
        <v>867</v>
      </c>
      <c r="U368" s="2375">
        <v>1</v>
      </c>
      <c r="V368" s="2375" t="s">
        <v>830</v>
      </c>
      <c r="W368" s="1161"/>
      <c r="X368" s="1161"/>
      <c r="Y368" s="1161"/>
      <c r="Z368" s="1161"/>
      <c r="AA368" s="1637"/>
      <c r="AB368" s="1161"/>
      <c r="AC368" s="2376"/>
      <c r="AD368" s="630"/>
      <c r="AE368" s="1161"/>
      <c r="AF368" s="1161"/>
      <c r="AG368" s="1637"/>
      <c r="AH368" s="1637"/>
      <c r="AI368" s="1637"/>
      <c r="AJ368" s="1637"/>
      <c r="AK368" s="1637"/>
      <c r="AL368" s="1637"/>
      <c r="AM368" s="1637"/>
      <c r="AN368" s="1637"/>
      <c r="AO368" s="1637"/>
      <c r="AP368" s="1637"/>
      <c r="AQ368" s="1637"/>
      <c r="AR368" s="1637"/>
      <c r="AS368" s="1637"/>
      <c r="AT368" s="1637"/>
      <c r="AU368" s="1637"/>
      <c r="AV368" s="1637"/>
      <c r="AW368" s="1637"/>
      <c r="AX368" s="1637"/>
      <c r="AY368" s="1637"/>
      <c r="AZ368" s="1637"/>
      <c r="BA368" s="1637"/>
      <c r="BB368" s="1637"/>
      <c r="BC368" s="1637"/>
      <c r="BD368" s="1637"/>
      <c r="BE368" s="1637"/>
      <c r="BF368" s="1637"/>
      <c r="BG368" s="1637"/>
      <c r="BH368" s="1637"/>
      <c r="BI368" s="1637"/>
      <c r="BJ368" s="1637"/>
      <c r="BK368" s="1637"/>
      <c r="BL368" s="1637"/>
      <c r="BM368" s="1637"/>
      <c r="BN368" s="1637"/>
      <c r="BO368" s="1637"/>
      <c r="BP368" s="1637"/>
      <c r="BQ368" s="1637"/>
      <c r="BR368" s="1637"/>
      <c r="BS368" s="1637"/>
      <c r="BT368" s="1637"/>
      <c r="BU368" s="1637"/>
      <c r="BV368" s="1161"/>
      <c r="BW368" s="1161"/>
      <c r="BX368" s="1161"/>
      <c r="BY368" s="1161"/>
      <c r="BZ368" s="1161"/>
      <c r="CA368" s="1161"/>
      <c r="CB368" s="1161"/>
      <c r="CC368" s="1161"/>
      <c r="CD368" s="1161"/>
      <c r="CE368" s="1161"/>
      <c r="CF368" s="1851"/>
    </row>
    <row customHeight="1" ht="11.25" hidden="1">
      <c r="A369" s="1794"/>
      <c r="B369" s="1637"/>
      <c r="C369" s="1637"/>
      <c r="D369" s="2580"/>
      <c r="E369" s="636"/>
      <c r="F369" s="636">
        <v>0</v>
      </c>
      <c r="G369" s="636"/>
      <c r="H369" s="636"/>
      <c r="I369" s="636"/>
      <c r="J369" s="636"/>
      <c r="K369" s="636"/>
      <c r="L369" s="636"/>
      <c r="M369" s="636"/>
      <c r="N369" s="636"/>
      <c r="O369" s="636"/>
      <c r="P369" s="636"/>
      <c r="Q369" s="636"/>
      <c r="R369" s="636"/>
      <c r="S369" s="637"/>
      <c r="T369" s="719"/>
      <c r="U369" s="2375"/>
      <c r="V369" s="2375"/>
      <c r="W369" s="1637"/>
      <c r="X369" s="1637"/>
      <c r="Y369" s="1637"/>
      <c r="Z369" s="1637"/>
      <c r="AA369" s="1637"/>
      <c r="AB369" s="1161"/>
      <c r="AC369" s="2376"/>
      <c r="AD369" s="630"/>
      <c r="AE369" s="1161"/>
      <c r="AF369" s="1161"/>
      <c r="AG369" s="1637"/>
      <c r="AH369" s="1637"/>
      <c r="AI369" s="1637"/>
      <c r="AJ369" s="1637"/>
      <c r="AK369" s="1637"/>
      <c r="AL369" s="1637"/>
      <c r="AM369" s="1637"/>
      <c r="AN369" s="1637"/>
      <c r="AO369" s="1637"/>
      <c r="AP369" s="1637"/>
      <c r="AQ369" s="1637"/>
      <c r="AR369" s="1637"/>
      <c r="AS369" s="1637"/>
      <c r="AT369" s="1637"/>
      <c r="AU369" s="1637"/>
      <c r="AV369" s="1637"/>
      <c r="AW369" s="1637"/>
      <c r="AX369" s="1637"/>
      <c r="AY369" s="1637"/>
      <c r="AZ369" s="1637"/>
      <c r="BA369" s="1637"/>
      <c r="BB369" s="1637"/>
      <c r="BC369" s="1637"/>
      <c r="BD369" s="1637"/>
      <c r="BE369" s="1637"/>
      <c r="BF369" s="1637"/>
      <c r="BG369" s="1637"/>
      <c r="BH369" s="1637"/>
      <c r="BI369" s="1637"/>
      <c r="BJ369" s="1637"/>
      <c r="BK369" s="1637"/>
      <c r="BL369" s="1637"/>
      <c r="BM369" s="1637"/>
      <c r="BN369" s="1637"/>
      <c r="BO369" s="1637"/>
      <c r="BP369" s="1637"/>
      <c r="BQ369" s="1637"/>
      <c r="BR369" s="1637"/>
      <c r="BS369" s="1637"/>
      <c r="BT369" s="1637"/>
      <c r="BU369" s="1637"/>
      <c r="BV369" s="1637"/>
      <c r="BW369" s="1637"/>
      <c r="BX369" s="1637"/>
      <c r="BY369" s="1637"/>
      <c r="BZ369" s="1637"/>
      <c r="CA369" s="1637"/>
      <c r="CB369" s="1637"/>
      <c r="CC369" s="1637"/>
      <c r="CD369" s="1637"/>
      <c r="CE369" s="1637"/>
      <c r="CF369" s="1851"/>
    </row>
    <row customHeight="1" ht="11.25" hidden="1">
      <c r="A370" s="1807"/>
      <c r="B370" s="1161"/>
      <c r="C370" s="413"/>
      <c r="D370" s="2580"/>
      <c r="E370" s="650" t="s">
        <v>22</v>
      </c>
      <c r="F370" s="1169" t="s">
        <v>22</v>
      </c>
      <c r="G370" s="1169" t="s">
        <v>870</v>
      </c>
      <c r="H370" s="652" t="s">
        <v>22</v>
      </c>
      <c r="I370" s="652"/>
      <c r="J370" s="652"/>
      <c r="K370" s="652"/>
      <c r="L370" s="652"/>
      <c r="M370" s="652"/>
      <c r="N370" s="652"/>
      <c r="O370" s="652"/>
      <c r="P370" s="652"/>
      <c r="Q370" s="652"/>
      <c r="R370" s="653"/>
      <c r="S370" s="654"/>
      <c r="T370" s="719"/>
      <c r="U370" s="2375"/>
      <c r="V370" s="2375"/>
      <c r="W370" s="1161"/>
      <c r="X370" s="1161"/>
      <c r="Y370" s="1161"/>
      <c r="Z370" s="1161"/>
      <c r="AA370" s="1637"/>
      <c r="AB370" s="1161"/>
      <c r="AC370" s="2376"/>
      <c r="AD370" s="630"/>
      <c r="AE370" s="1161"/>
      <c r="AF370" s="1161"/>
      <c r="AG370" s="1637"/>
      <c r="AH370" s="1637"/>
      <c r="AI370" s="1637"/>
      <c r="AJ370" s="1637"/>
      <c r="AK370" s="1637"/>
      <c r="AL370" s="1637"/>
      <c r="AM370" s="1637"/>
      <c r="AN370" s="1637"/>
      <c r="AO370" s="1637"/>
      <c r="AP370" s="1637"/>
      <c r="AQ370" s="1637"/>
      <c r="AR370" s="1637"/>
      <c r="AS370" s="1637"/>
      <c r="AT370" s="1637"/>
      <c r="AU370" s="1637"/>
      <c r="AV370" s="1637"/>
      <c r="AW370" s="1637"/>
      <c r="AX370" s="1637"/>
      <c r="AY370" s="1637"/>
      <c r="AZ370" s="1637"/>
      <c r="BA370" s="1637"/>
      <c r="BB370" s="1637"/>
      <c r="BC370" s="1637"/>
      <c r="BD370" s="1637"/>
      <c r="BE370" s="1637"/>
      <c r="BF370" s="1637"/>
      <c r="BG370" s="1637"/>
      <c r="BH370" s="1637"/>
      <c r="BI370" s="1637"/>
      <c r="BJ370" s="1637"/>
      <c r="BK370" s="1637"/>
      <c r="BL370" s="1637"/>
      <c r="BM370" s="1637"/>
      <c r="BN370" s="1637"/>
      <c r="BO370" s="1637"/>
      <c r="BP370" s="1637"/>
      <c r="BQ370" s="1637"/>
      <c r="BR370" s="1637"/>
      <c r="BS370" s="1637"/>
      <c r="BT370" s="1637"/>
      <c r="BU370" s="1637"/>
      <c r="BV370" s="1161"/>
      <c r="BW370" s="1161"/>
      <c r="BX370" s="1161"/>
      <c r="BY370" s="1161"/>
      <c r="BZ370" s="1161"/>
      <c r="CA370" s="1161"/>
      <c r="CB370" s="1161"/>
      <c r="CC370" s="1161"/>
      <c r="CD370" s="1161"/>
      <c r="CE370" s="1161"/>
      <c r="CF370" s="1851"/>
    </row>
    <row customHeight="1" ht="24.75" hidden="1">
      <c r="A371" s="1807"/>
      <c r="B371" s="1161"/>
      <c r="C371" s="413"/>
      <c r="D371" s="2580"/>
      <c r="E371" s="2377" t="s">
        <v>868</v>
      </c>
      <c r="F371" s="2377"/>
      <c r="G371" s="2377"/>
      <c r="H371" s="2377"/>
      <c r="I371" s="2377"/>
      <c r="J371" s="2377"/>
      <c r="K371" s="2377"/>
      <c r="L371" s="2377"/>
      <c r="M371" s="2377"/>
      <c r="N371" s="2377"/>
      <c r="O371" s="2377"/>
      <c r="P371" s="2377"/>
      <c r="Q371" s="559">
        <f>SUMIF(T372:T373,"i",Q372:Q373)</f>
        <v>0</v>
      </c>
      <c r="R371" s="1018"/>
      <c r="S371" s="1799" t="s">
        <v>869</v>
      </c>
      <c r="T371" s="718" t="s">
        <v>867</v>
      </c>
      <c r="U371" s="2375">
        <v>1</v>
      </c>
      <c r="V371" s="2375" t="s">
        <v>830</v>
      </c>
      <c r="W371" s="1161"/>
      <c r="X371" s="1161"/>
      <c r="Y371" s="1161"/>
      <c r="Z371" s="1161"/>
      <c r="AA371" s="1637"/>
      <c r="AB371" s="1161"/>
      <c r="AC371" s="1797"/>
      <c r="AD371" s="630"/>
      <c r="AE371" s="1161"/>
      <c r="AF371" s="1161"/>
      <c r="AG371" s="1637"/>
      <c r="AH371" s="1637"/>
      <c r="AI371" s="1637"/>
      <c r="AJ371" s="1637"/>
      <c r="AK371" s="1637"/>
      <c r="AL371" s="1637"/>
      <c r="AM371" s="1637"/>
      <c r="AN371" s="1637"/>
      <c r="AO371" s="1637"/>
      <c r="AP371" s="1637"/>
      <c r="AQ371" s="1637"/>
      <c r="AR371" s="1637"/>
      <c r="AS371" s="1637"/>
      <c r="AT371" s="1637"/>
      <c r="AU371" s="1637"/>
      <c r="AV371" s="1637"/>
      <c r="AW371" s="1637"/>
      <c r="AX371" s="1637"/>
      <c r="AY371" s="1637"/>
      <c r="AZ371" s="1637"/>
      <c r="BA371" s="1637"/>
      <c r="BB371" s="1637"/>
      <c r="BC371" s="1637"/>
      <c r="BD371" s="1637"/>
      <c r="BE371" s="1637"/>
      <c r="BF371" s="1637"/>
      <c r="BG371" s="1637"/>
      <c r="BH371" s="1637"/>
      <c r="BI371" s="1637"/>
      <c r="BJ371" s="1637"/>
      <c r="BK371" s="1637"/>
      <c r="BL371" s="1637"/>
      <c r="BM371" s="1637"/>
      <c r="BN371" s="1637"/>
      <c r="BO371" s="1637"/>
      <c r="BP371" s="1637"/>
      <c r="BQ371" s="1637"/>
      <c r="BR371" s="1637"/>
      <c r="BS371" s="1637"/>
      <c r="BT371" s="1637"/>
      <c r="BU371" s="1637"/>
      <c r="BV371" s="1161"/>
      <c r="BW371" s="1161"/>
      <c r="BX371" s="1161"/>
      <c r="BY371" s="1161"/>
      <c r="BZ371" s="1161"/>
      <c r="CA371" s="1161"/>
      <c r="CB371" s="1161"/>
      <c r="CC371" s="1161"/>
      <c r="CD371" s="1161"/>
      <c r="CE371" s="1161"/>
      <c r="CF371" s="1851"/>
    </row>
    <row customHeight="1" ht="11.25" hidden="1">
      <c r="A372" s="1794"/>
      <c r="B372" s="1637"/>
      <c r="C372" s="1637"/>
      <c r="D372" s="2580"/>
      <c r="E372" s="636"/>
      <c r="F372" s="636">
        <v>0</v>
      </c>
      <c r="G372" s="636"/>
      <c r="H372" s="636"/>
      <c r="I372" s="636"/>
      <c r="J372" s="636"/>
      <c r="K372" s="636"/>
      <c r="L372" s="636"/>
      <c r="M372" s="636"/>
      <c r="N372" s="636"/>
      <c r="O372" s="636"/>
      <c r="P372" s="636"/>
      <c r="Q372" s="636"/>
      <c r="R372" s="636"/>
      <c r="S372" s="637"/>
      <c r="T372" s="719"/>
      <c r="U372" s="2375"/>
      <c r="V372" s="2375"/>
      <c r="W372" s="1637"/>
      <c r="X372" s="1637"/>
      <c r="Y372" s="1637"/>
      <c r="Z372" s="1637"/>
      <c r="AA372" s="1637"/>
      <c r="AB372" s="1161"/>
      <c r="AC372" s="1797"/>
      <c r="AD372" s="630"/>
      <c r="AE372" s="1161"/>
      <c r="AF372" s="1161"/>
      <c r="AG372" s="1637"/>
      <c r="AH372" s="1637"/>
      <c r="AI372" s="1637"/>
      <c r="AJ372" s="1637"/>
      <c r="AK372" s="1637"/>
      <c r="AL372" s="1637"/>
      <c r="AM372" s="1637"/>
      <c r="AN372" s="1637"/>
      <c r="AO372" s="1637"/>
      <c r="AP372" s="1637"/>
      <c r="AQ372" s="1637"/>
      <c r="AR372" s="1637"/>
      <c r="AS372" s="1637"/>
      <c r="AT372" s="1637"/>
      <c r="AU372" s="1637"/>
      <c r="AV372" s="1637"/>
      <c r="AW372" s="1637"/>
      <c r="AX372" s="1637"/>
      <c r="AY372" s="1637"/>
      <c r="AZ372" s="1637"/>
      <c r="BA372" s="1637"/>
      <c r="BB372" s="1637"/>
      <c r="BC372" s="1637"/>
      <c r="BD372" s="1637"/>
      <c r="BE372" s="1637"/>
      <c r="BF372" s="1637"/>
      <c r="BG372" s="1637"/>
      <c r="BH372" s="1637"/>
      <c r="BI372" s="1637"/>
      <c r="BJ372" s="1637"/>
      <c r="BK372" s="1637"/>
      <c r="BL372" s="1637"/>
      <c r="BM372" s="1637"/>
      <c r="BN372" s="1637"/>
      <c r="BO372" s="1637"/>
      <c r="BP372" s="1637"/>
      <c r="BQ372" s="1637"/>
      <c r="BR372" s="1637"/>
      <c r="BS372" s="1637"/>
      <c r="BT372" s="1637"/>
      <c r="BU372" s="1637"/>
      <c r="BV372" s="1637"/>
      <c r="BW372" s="1637"/>
      <c r="BX372" s="1637"/>
      <c r="BY372" s="1637"/>
      <c r="BZ372" s="1637"/>
      <c r="CA372" s="1637"/>
      <c r="CB372" s="1637"/>
      <c r="CC372" s="1637"/>
      <c r="CD372" s="1637"/>
      <c r="CE372" s="1637"/>
      <c r="CF372" s="1851"/>
    </row>
    <row customHeight="1" ht="11.25" hidden="1">
      <c r="A373" s="1807"/>
      <c r="B373" s="1161"/>
      <c r="C373" s="413"/>
      <c r="D373" s="2581"/>
      <c r="E373" s="650" t="s">
        <v>22</v>
      </c>
      <c r="F373" s="1169" t="s">
        <v>22</v>
      </c>
      <c r="G373" s="1169" t="s">
        <v>870</v>
      </c>
      <c r="H373" s="652" t="s">
        <v>22</v>
      </c>
      <c r="I373" s="652"/>
      <c r="J373" s="652"/>
      <c r="K373" s="652"/>
      <c r="L373" s="652"/>
      <c r="M373" s="652"/>
      <c r="N373" s="652"/>
      <c r="O373" s="652"/>
      <c r="P373" s="652"/>
      <c r="Q373" s="652"/>
      <c r="R373" s="653"/>
      <c r="S373" s="654"/>
      <c r="T373" s="719"/>
      <c r="U373" s="2375"/>
      <c r="V373" s="2375"/>
      <c r="W373" s="1161"/>
      <c r="X373" s="1161"/>
      <c r="Y373" s="1161"/>
      <c r="Z373" s="1161"/>
      <c r="AA373" s="1637"/>
      <c r="AB373" s="1161"/>
      <c r="AC373" s="1797"/>
      <c r="AD373" s="630"/>
      <c r="AE373" s="1161"/>
      <c r="AF373" s="1161"/>
      <c r="AG373" s="1637"/>
      <c r="AH373" s="1637"/>
      <c r="AI373" s="1637"/>
      <c r="AJ373" s="1637"/>
      <c r="AK373" s="1637"/>
      <c r="AL373" s="1637"/>
      <c r="AM373" s="1637"/>
      <c r="AN373" s="1637"/>
      <c r="AO373" s="1637"/>
      <c r="AP373" s="1637"/>
      <c r="AQ373" s="1637"/>
      <c r="AR373" s="1637"/>
      <c r="AS373" s="1637"/>
      <c r="AT373" s="1637"/>
      <c r="AU373" s="1637"/>
      <c r="AV373" s="1637"/>
      <c r="AW373" s="1637"/>
      <c r="AX373" s="1637"/>
      <c r="AY373" s="1637"/>
      <c r="AZ373" s="1637"/>
      <c r="BA373" s="1637"/>
      <c r="BB373" s="1637"/>
      <c r="BC373" s="1637"/>
      <c r="BD373" s="1637"/>
      <c r="BE373" s="1637"/>
      <c r="BF373" s="1637"/>
      <c r="BG373" s="1637"/>
      <c r="BH373" s="1637"/>
      <c r="BI373" s="1637"/>
      <c r="BJ373" s="1637"/>
      <c r="BK373" s="1637"/>
      <c r="BL373" s="1637"/>
      <c r="BM373" s="1637"/>
      <c r="BN373" s="1637"/>
      <c r="BO373" s="1637"/>
      <c r="BP373" s="1637"/>
      <c r="BQ373" s="1637"/>
      <c r="BR373" s="1637"/>
      <c r="BS373" s="1637"/>
      <c r="BT373" s="1637"/>
      <c r="BU373" s="1637"/>
      <c r="BV373" s="1161"/>
      <c r="BW373" s="1161"/>
      <c r="BX373" s="1161"/>
      <c r="BY373" s="1161"/>
      <c r="BZ373" s="1161"/>
      <c r="CA373" s="1161"/>
      <c r="CB373" s="1161"/>
      <c r="CC373" s="1161"/>
      <c r="CD373" s="1161"/>
      <c r="CE373" s="1161"/>
      <c r="CF373" s="1851"/>
    </row>
    <row customHeight="1" ht="15" hidden="1">
      <c r="A374" s="624" t="s">
        <v>376</v>
      </c>
      <c r="B374" s="625"/>
      <c r="C374" s="625" t="s">
        <v>22</v>
      </c>
      <c r="D374" s="2579" t="s">
        <v>908</v>
      </c>
      <c r="E374" s="2378" t="s">
        <v>324</v>
      </c>
      <c r="F374" s="2379"/>
      <c r="G374" s="2380"/>
      <c r="H374" s="2384" t="str">
        <f>IF(A374="","",INDEX(DIFFERENTIATION_UNMERGE_VD,MATCH(A374,DIFFERENTIATION_ID_DIFF,0)))</f>
        <v>Водоотведение; Транспортировка; Подключение (технологическое присоединение) к централизованной системе водоотведения</v>
      </c>
      <c r="I374" s="2384"/>
      <c r="J374" s="2384"/>
      <c r="K374" s="2384"/>
      <c r="L374" s="2384"/>
      <c r="M374" s="2384"/>
      <c r="N374" s="2384"/>
      <c r="O374" s="2384"/>
      <c r="P374" s="2384"/>
      <c r="Q374" s="2384"/>
      <c r="R374" s="2384"/>
      <c r="S374" s="720"/>
      <c r="T374" s="717"/>
      <c r="U374" s="626"/>
      <c r="V374" s="626"/>
      <c r="W374" s="627"/>
      <c r="X374" s="627"/>
      <c r="Y374" s="627"/>
      <c r="Z374" s="627"/>
      <c r="AA374" s="628"/>
      <c r="AB374" s="629"/>
      <c r="AC374" s="2376"/>
      <c r="AD374" s="630"/>
      <c r="AE374" s="631" t="s">
        <v>22</v>
      </c>
      <c r="AF374" s="631"/>
      <c r="AG374" s="632" t="s">
        <v>864</v>
      </c>
      <c r="AH374" s="633">
        <v>3</v>
      </c>
      <c r="AI374" s="626"/>
      <c r="AJ374" s="626"/>
      <c r="AK374" s="626"/>
      <c r="AL374" s="626"/>
      <c r="AM374" s="626"/>
      <c r="AN374" s="626"/>
      <c r="AO374" s="626"/>
      <c r="AP374" s="626"/>
      <c r="AQ374" s="626"/>
      <c r="AR374" s="626"/>
      <c r="AS374" s="626"/>
      <c r="AT374" s="626"/>
      <c r="AU374" s="626"/>
      <c r="AV374" s="626"/>
      <c r="AW374" s="626"/>
      <c r="AX374" s="626"/>
      <c r="AY374" s="626"/>
      <c r="AZ374" s="626"/>
      <c r="BA374" s="626"/>
      <c r="BB374" s="626"/>
      <c r="BC374" s="626"/>
      <c r="BD374" s="626"/>
      <c r="BE374" s="626"/>
      <c r="BF374" s="626"/>
      <c r="BG374" s="626"/>
      <c r="BH374" s="626"/>
      <c r="BI374" s="626"/>
      <c r="BJ374" s="626"/>
      <c r="BK374" s="626"/>
      <c r="BL374" s="626"/>
      <c r="BM374" s="626"/>
      <c r="BN374" s="626"/>
      <c r="BO374" s="626"/>
      <c r="BP374" s="626"/>
      <c r="BQ374" s="626"/>
      <c r="BR374" s="626"/>
      <c r="BS374" s="626"/>
      <c r="BT374" s="626"/>
      <c r="BU374" s="626"/>
      <c r="BV374" s="627"/>
      <c r="BW374" s="627"/>
      <c r="BX374" s="627"/>
      <c r="BY374" s="627"/>
      <c r="BZ374" s="627"/>
      <c r="CA374" s="627"/>
      <c r="CB374" s="627"/>
      <c r="CC374" s="627"/>
      <c r="CD374" s="627"/>
      <c r="CE374" s="627"/>
      <c r="CF374" s="1851"/>
    </row>
    <row customHeight="1" ht="15" hidden="1">
      <c r="A375" s="624"/>
      <c r="B375" s="625"/>
      <c r="C375" s="625"/>
      <c r="D375" s="2580"/>
      <c r="E375" s="2378" t="s">
        <v>819</v>
      </c>
      <c r="F375" s="2379"/>
      <c r="G375" s="2380"/>
      <c r="H375" s="2384" t="str">
        <f>IF(A374="","",INDEX(DIFFERENTIATION_UNMERGE_AREA,MATCH(A374,DIFFERENTIATION_ID_DIFF,0)))</f>
        <v>поселок Ракитное</v>
      </c>
      <c r="I375" s="2384"/>
      <c r="J375" s="2384"/>
      <c r="K375" s="2384"/>
      <c r="L375" s="2384"/>
      <c r="M375" s="2384"/>
      <c r="N375" s="2384"/>
      <c r="O375" s="2384"/>
      <c r="P375" s="2384"/>
      <c r="Q375" s="2384"/>
      <c r="R375" s="2384"/>
      <c r="S375" s="720"/>
      <c r="T375" s="717"/>
      <c r="U375" s="626"/>
      <c r="V375" s="626"/>
      <c r="W375" s="627"/>
      <c r="X375" s="627"/>
      <c r="Y375" s="627"/>
      <c r="Z375" s="627"/>
      <c r="AA375" s="628"/>
      <c r="AB375" s="629"/>
      <c r="AC375" s="2376"/>
      <c r="AD375" s="630"/>
      <c r="AE375" s="631"/>
      <c r="AF375" s="631"/>
      <c r="AG375" s="632"/>
      <c r="AH375" s="633"/>
      <c r="AI375" s="626"/>
      <c r="AJ375" s="626"/>
      <c r="AK375" s="626"/>
      <c r="AL375" s="626"/>
      <c r="AM375" s="626"/>
      <c r="AN375" s="626"/>
      <c r="AO375" s="626"/>
      <c r="AP375" s="626"/>
      <c r="AQ375" s="626"/>
      <c r="AR375" s="626"/>
      <c r="AS375" s="626"/>
      <c r="AT375" s="626"/>
      <c r="AU375" s="626"/>
      <c r="AV375" s="626"/>
      <c r="AW375" s="626"/>
      <c r="AX375" s="626"/>
      <c r="AY375" s="626"/>
      <c r="AZ375" s="626"/>
      <c r="BA375" s="626"/>
      <c r="BB375" s="626"/>
      <c r="BC375" s="626"/>
      <c r="BD375" s="626"/>
      <c r="BE375" s="626"/>
      <c r="BF375" s="626"/>
      <c r="BG375" s="626"/>
      <c r="BH375" s="626"/>
      <c r="BI375" s="626"/>
      <c r="BJ375" s="626"/>
      <c r="BK375" s="626"/>
      <c r="BL375" s="626"/>
      <c r="BM375" s="626"/>
      <c r="BN375" s="626"/>
      <c r="BO375" s="626"/>
      <c r="BP375" s="626"/>
      <c r="BQ375" s="626"/>
      <c r="BR375" s="626"/>
      <c r="BS375" s="626"/>
      <c r="BT375" s="626"/>
      <c r="BU375" s="626"/>
      <c r="BV375" s="627"/>
      <c r="BW375" s="627"/>
      <c r="BX375" s="627"/>
      <c r="BY375" s="627"/>
      <c r="BZ375" s="627"/>
      <c r="CA375" s="627"/>
      <c r="CB375" s="627"/>
      <c r="CC375" s="627"/>
      <c r="CD375" s="627"/>
      <c r="CE375" s="627"/>
      <c r="CF375" s="1851"/>
    </row>
    <row customHeight="1" ht="15" hidden="1">
      <c r="A376" s="624"/>
      <c r="B376" s="625"/>
      <c r="C376" s="625"/>
      <c r="D376" s="2580"/>
      <c r="E376" s="2378" t="s">
        <v>820</v>
      </c>
      <c r="F376" s="2379"/>
      <c r="G376" s="2380"/>
      <c r="H376" s="2384" t="str">
        <f>IF(A374="","",INDEX(DIFFERENTIATION_UNMERGE_SYSTEM,MATCH(A374,DIFFERENTIATION_ID_DIFF,0)))</f>
        <v>без дифференциации</v>
      </c>
      <c r="I376" s="2384"/>
      <c r="J376" s="2384"/>
      <c r="K376" s="2384"/>
      <c r="L376" s="2384"/>
      <c r="M376" s="2384"/>
      <c r="N376" s="2384"/>
      <c r="O376" s="2384"/>
      <c r="P376" s="2384"/>
      <c r="Q376" s="2384"/>
      <c r="R376" s="2384"/>
      <c r="S376" s="720"/>
      <c r="T376" s="717"/>
      <c r="U376" s="626"/>
      <c r="V376" s="626"/>
      <c r="W376" s="627"/>
      <c r="X376" s="627"/>
      <c r="Y376" s="627"/>
      <c r="Z376" s="627"/>
      <c r="AA376" s="628"/>
      <c r="AB376" s="629"/>
      <c r="AC376" s="2376"/>
      <c r="AD376" s="630"/>
      <c r="AE376" s="631"/>
      <c r="AF376" s="631"/>
      <c r="AG376" s="632"/>
      <c r="AH376" s="633"/>
      <c r="AI376" s="626"/>
      <c r="AJ376" s="626"/>
      <c r="AK376" s="626"/>
      <c r="AL376" s="626"/>
      <c r="AM376" s="626"/>
      <c r="AN376" s="626"/>
      <c r="AO376" s="626"/>
      <c r="AP376" s="626"/>
      <c r="AQ376" s="626"/>
      <c r="AR376" s="626"/>
      <c r="AS376" s="626"/>
      <c r="AT376" s="626"/>
      <c r="AU376" s="626"/>
      <c r="AV376" s="626"/>
      <c r="AW376" s="626"/>
      <c r="AX376" s="626"/>
      <c r="AY376" s="626"/>
      <c r="AZ376" s="626"/>
      <c r="BA376" s="626"/>
      <c r="BB376" s="626"/>
      <c r="BC376" s="626"/>
      <c r="BD376" s="626"/>
      <c r="BE376" s="626"/>
      <c r="BF376" s="626"/>
      <c r="BG376" s="626"/>
      <c r="BH376" s="626"/>
      <c r="BI376" s="626"/>
      <c r="BJ376" s="626"/>
      <c r="BK376" s="626"/>
      <c r="BL376" s="626"/>
      <c r="BM376" s="626"/>
      <c r="BN376" s="626"/>
      <c r="BO376" s="626"/>
      <c r="BP376" s="626"/>
      <c r="BQ376" s="626"/>
      <c r="BR376" s="626"/>
      <c r="BS376" s="626"/>
      <c r="BT376" s="626"/>
      <c r="BU376" s="626"/>
      <c r="BV376" s="627"/>
      <c r="BW376" s="627"/>
      <c r="BX376" s="627"/>
      <c r="BY376" s="627"/>
      <c r="BZ376" s="627"/>
      <c r="CA376" s="627"/>
      <c r="CB376" s="627"/>
      <c r="CC376" s="627"/>
      <c r="CD376" s="627"/>
      <c r="CE376" s="627"/>
      <c r="CF376" s="1851"/>
    </row>
    <row customHeight="1" ht="24.75" hidden="1">
      <c r="A377" s="1807"/>
      <c r="B377" s="1161"/>
      <c r="C377" s="413"/>
      <c r="D377" s="2580"/>
      <c r="E377" s="2377" t="s">
        <v>865</v>
      </c>
      <c r="F377" s="2377"/>
      <c r="G377" s="2377"/>
      <c r="H377" s="2377"/>
      <c r="I377" s="2377"/>
      <c r="J377" s="2377"/>
      <c r="K377" s="2377"/>
      <c r="L377" s="2377"/>
      <c r="M377" s="2377"/>
      <c r="N377" s="2377"/>
      <c r="O377" s="2377"/>
      <c r="P377" s="2377"/>
      <c r="Q377" s="559">
        <f>SUMIF(T378:T379,"i",Q378:Q379)</f>
        <v>0</v>
      </c>
      <c r="R377" s="1018"/>
      <c r="S377" s="1799" t="s">
        <v>866</v>
      </c>
      <c r="T377" s="718" t="s">
        <v>867</v>
      </c>
      <c r="U377" s="2375">
        <v>1</v>
      </c>
      <c r="V377" s="2375" t="s">
        <v>830</v>
      </c>
      <c r="W377" s="1161"/>
      <c r="X377" s="1161"/>
      <c r="Y377" s="1161"/>
      <c r="Z377" s="1161"/>
      <c r="AA377" s="1637"/>
      <c r="AB377" s="1161"/>
      <c r="AC377" s="2376"/>
      <c r="AD377" s="630"/>
      <c r="AE377" s="1161"/>
      <c r="AF377" s="1161"/>
      <c r="AG377" s="1637"/>
      <c r="AH377" s="1637"/>
      <c r="AI377" s="1637"/>
      <c r="AJ377" s="1637"/>
      <c r="AK377" s="1637"/>
      <c r="AL377" s="1637"/>
      <c r="AM377" s="1637"/>
      <c r="AN377" s="1637"/>
      <c r="AO377" s="1637"/>
      <c r="AP377" s="1637"/>
      <c r="AQ377" s="1637"/>
      <c r="AR377" s="1637"/>
      <c r="AS377" s="1637"/>
      <c r="AT377" s="1637"/>
      <c r="AU377" s="1637"/>
      <c r="AV377" s="1637"/>
      <c r="AW377" s="1637"/>
      <c r="AX377" s="1637"/>
      <c r="AY377" s="1637"/>
      <c r="AZ377" s="1637"/>
      <c r="BA377" s="1637"/>
      <c r="BB377" s="1637"/>
      <c r="BC377" s="1637"/>
      <c r="BD377" s="1637"/>
      <c r="BE377" s="1637"/>
      <c r="BF377" s="1637"/>
      <c r="BG377" s="1637"/>
      <c r="BH377" s="1637"/>
      <c r="BI377" s="1637"/>
      <c r="BJ377" s="1637"/>
      <c r="BK377" s="1637"/>
      <c r="BL377" s="1637"/>
      <c r="BM377" s="1637"/>
      <c r="BN377" s="1637"/>
      <c r="BO377" s="1637"/>
      <c r="BP377" s="1637"/>
      <c r="BQ377" s="1637"/>
      <c r="BR377" s="1637"/>
      <c r="BS377" s="1637"/>
      <c r="BT377" s="1637"/>
      <c r="BU377" s="1637"/>
      <c r="BV377" s="1161"/>
      <c r="BW377" s="1161"/>
      <c r="BX377" s="1161"/>
      <c r="BY377" s="1161"/>
      <c r="BZ377" s="1161"/>
      <c r="CA377" s="1161"/>
      <c r="CB377" s="1161"/>
      <c r="CC377" s="1161"/>
      <c r="CD377" s="1161"/>
      <c r="CE377" s="1161"/>
      <c r="CF377" s="1851"/>
    </row>
    <row customHeight="1" ht="11.25" hidden="1">
      <c r="A378" s="1794"/>
      <c r="B378" s="1637"/>
      <c r="C378" s="1637"/>
      <c r="D378" s="2580"/>
      <c r="E378" s="636"/>
      <c r="F378" s="636">
        <v>0</v>
      </c>
      <c r="G378" s="636"/>
      <c r="H378" s="636"/>
      <c r="I378" s="636"/>
      <c r="J378" s="636"/>
      <c r="K378" s="636"/>
      <c r="L378" s="636"/>
      <c r="M378" s="636"/>
      <c r="N378" s="636"/>
      <c r="O378" s="636"/>
      <c r="P378" s="636"/>
      <c r="Q378" s="636"/>
      <c r="R378" s="636"/>
      <c r="S378" s="637"/>
      <c r="T378" s="719"/>
      <c r="U378" s="2375"/>
      <c r="V378" s="2375"/>
      <c r="W378" s="1637"/>
      <c r="X378" s="1637"/>
      <c r="Y378" s="1637"/>
      <c r="Z378" s="1637"/>
      <c r="AA378" s="1637"/>
      <c r="AB378" s="1161"/>
      <c r="AC378" s="2376"/>
      <c r="AD378" s="630"/>
      <c r="AE378" s="1161"/>
      <c r="AF378" s="1161"/>
      <c r="AG378" s="1637"/>
      <c r="AH378" s="1637"/>
      <c r="AI378" s="1637"/>
      <c r="AJ378" s="1637"/>
      <c r="AK378" s="1637"/>
      <c r="AL378" s="1637"/>
      <c r="AM378" s="1637"/>
      <c r="AN378" s="1637"/>
      <c r="AO378" s="1637"/>
      <c r="AP378" s="1637"/>
      <c r="AQ378" s="1637"/>
      <c r="AR378" s="1637"/>
      <c r="AS378" s="1637"/>
      <c r="AT378" s="1637"/>
      <c r="AU378" s="1637"/>
      <c r="AV378" s="1637"/>
      <c r="AW378" s="1637"/>
      <c r="AX378" s="1637"/>
      <c r="AY378" s="1637"/>
      <c r="AZ378" s="1637"/>
      <c r="BA378" s="1637"/>
      <c r="BB378" s="1637"/>
      <c r="BC378" s="1637"/>
      <c r="BD378" s="1637"/>
      <c r="BE378" s="1637"/>
      <c r="BF378" s="1637"/>
      <c r="BG378" s="1637"/>
      <c r="BH378" s="1637"/>
      <c r="BI378" s="1637"/>
      <c r="BJ378" s="1637"/>
      <c r="BK378" s="1637"/>
      <c r="BL378" s="1637"/>
      <c r="BM378" s="1637"/>
      <c r="BN378" s="1637"/>
      <c r="BO378" s="1637"/>
      <c r="BP378" s="1637"/>
      <c r="BQ378" s="1637"/>
      <c r="BR378" s="1637"/>
      <c r="BS378" s="1637"/>
      <c r="BT378" s="1637"/>
      <c r="BU378" s="1637"/>
      <c r="BV378" s="1637"/>
      <c r="BW378" s="1637"/>
      <c r="BX378" s="1637"/>
      <c r="BY378" s="1637"/>
      <c r="BZ378" s="1637"/>
      <c r="CA378" s="1637"/>
      <c r="CB378" s="1637"/>
      <c r="CC378" s="1637"/>
      <c r="CD378" s="1637"/>
      <c r="CE378" s="1637"/>
      <c r="CF378" s="1851"/>
    </row>
    <row customHeight="1" ht="11.25" hidden="1">
      <c r="A379" s="1807"/>
      <c r="B379" s="1161"/>
      <c r="C379" s="413"/>
      <c r="D379" s="2580"/>
      <c r="E379" s="650" t="s">
        <v>22</v>
      </c>
      <c r="F379" s="1169" t="s">
        <v>22</v>
      </c>
      <c r="G379" s="1169" t="s">
        <v>870</v>
      </c>
      <c r="H379" s="652" t="s">
        <v>22</v>
      </c>
      <c r="I379" s="652"/>
      <c r="J379" s="652"/>
      <c r="K379" s="652"/>
      <c r="L379" s="652"/>
      <c r="M379" s="652"/>
      <c r="N379" s="652"/>
      <c r="O379" s="652"/>
      <c r="P379" s="652"/>
      <c r="Q379" s="652"/>
      <c r="R379" s="653"/>
      <c r="S379" s="654"/>
      <c r="T379" s="719"/>
      <c r="U379" s="2375"/>
      <c r="V379" s="2375"/>
      <c r="W379" s="1161"/>
      <c r="X379" s="1161"/>
      <c r="Y379" s="1161"/>
      <c r="Z379" s="1161"/>
      <c r="AA379" s="1637"/>
      <c r="AB379" s="1161"/>
      <c r="AC379" s="2376"/>
      <c r="AD379" s="630"/>
      <c r="AE379" s="1161"/>
      <c r="AF379" s="1161"/>
      <c r="AG379" s="1637"/>
      <c r="AH379" s="1637"/>
      <c r="AI379" s="1637"/>
      <c r="AJ379" s="1637"/>
      <c r="AK379" s="1637"/>
      <c r="AL379" s="1637"/>
      <c r="AM379" s="1637"/>
      <c r="AN379" s="1637"/>
      <c r="AO379" s="1637"/>
      <c r="AP379" s="1637"/>
      <c r="AQ379" s="1637"/>
      <c r="AR379" s="1637"/>
      <c r="AS379" s="1637"/>
      <c r="AT379" s="1637"/>
      <c r="AU379" s="1637"/>
      <c r="AV379" s="1637"/>
      <c r="AW379" s="1637"/>
      <c r="AX379" s="1637"/>
      <c r="AY379" s="1637"/>
      <c r="AZ379" s="1637"/>
      <c r="BA379" s="1637"/>
      <c r="BB379" s="1637"/>
      <c r="BC379" s="1637"/>
      <c r="BD379" s="1637"/>
      <c r="BE379" s="1637"/>
      <c r="BF379" s="1637"/>
      <c r="BG379" s="1637"/>
      <c r="BH379" s="1637"/>
      <c r="BI379" s="1637"/>
      <c r="BJ379" s="1637"/>
      <c r="BK379" s="1637"/>
      <c r="BL379" s="1637"/>
      <c r="BM379" s="1637"/>
      <c r="BN379" s="1637"/>
      <c r="BO379" s="1637"/>
      <c r="BP379" s="1637"/>
      <c r="BQ379" s="1637"/>
      <c r="BR379" s="1637"/>
      <c r="BS379" s="1637"/>
      <c r="BT379" s="1637"/>
      <c r="BU379" s="1637"/>
      <c r="BV379" s="1161"/>
      <c r="BW379" s="1161"/>
      <c r="BX379" s="1161"/>
      <c r="BY379" s="1161"/>
      <c r="BZ379" s="1161"/>
      <c r="CA379" s="1161"/>
      <c r="CB379" s="1161"/>
      <c r="CC379" s="1161"/>
      <c r="CD379" s="1161"/>
      <c r="CE379" s="1161"/>
      <c r="CF379" s="1851"/>
    </row>
    <row customHeight="1" ht="24.75" hidden="1">
      <c r="A380" s="1807"/>
      <c r="B380" s="1161"/>
      <c r="C380" s="413"/>
      <c r="D380" s="2580"/>
      <c r="E380" s="2377" t="s">
        <v>868</v>
      </c>
      <c r="F380" s="2377"/>
      <c r="G380" s="2377"/>
      <c r="H380" s="2377"/>
      <c r="I380" s="2377"/>
      <c r="J380" s="2377"/>
      <c r="K380" s="2377"/>
      <c r="L380" s="2377"/>
      <c r="M380" s="2377"/>
      <c r="N380" s="2377"/>
      <c r="O380" s="2377"/>
      <c r="P380" s="2377"/>
      <c r="Q380" s="559">
        <f>SUMIF(T381:T382,"i",Q381:Q382)</f>
        <v>0</v>
      </c>
      <c r="R380" s="1018"/>
      <c r="S380" s="1799" t="s">
        <v>869</v>
      </c>
      <c r="T380" s="718" t="s">
        <v>867</v>
      </c>
      <c r="U380" s="2375">
        <v>1</v>
      </c>
      <c r="V380" s="2375" t="s">
        <v>830</v>
      </c>
      <c r="W380" s="1161"/>
      <c r="X380" s="1161"/>
      <c r="Y380" s="1161"/>
      <c r="Z380" s="1161"/>
      <c r="AA380" s="1637"/>
      <c r="AB380" s="1161"/>
      <c r="AC380" s="1797"/>
      <c r="AD380" s="630"/>
      <c r="AE380" s="1161"/>
      <c r="AF380" s="1161"/>
      <c r="AG380" s="1637"/>
      <c r="AH380" s="1637"/>
      <c r="AI380" s="1637"/>
      <c r="AJ380" s="1637"/>
      <c r="AK380" s="1637"/>
      <c r="AL380" s="1637"/>
      <c r="AM380" s="1637"/>
      <c r="AN380" s="1637"/>
      <c r="AO380" s="1637"/>
      <c r="AP380" s="1637"/>
      <c r="AQ380" s="1637"/>
      <c r="AR380" s="1637"/>
      <c r="AS380" s="1637"/>
      <c r="AT380" s="1637"/>
      <c r="AU380" s="1637"/>
      <c r="AV380" s="1637"/>
      <c r="AW380" s="1637"/>
      <c r="AX380" s="1637"/>
      <c r="AY380" s="1637"/>
      <c r="AZ380" s="1637"/>
      <c r="BA380" s="1637"/>
      <c r="BB380" s="1637"/>
      <c r="BC380" s="1637"/>
      <c r="BD380" s="1637"/>
      <c r="BE380" s="1637"/>
      <c r="BF380" s="1637"/>
      <c r="BG380" s="1637"/>
      <c r="BH380" s="1637"/>
      <c r="BI380" s="1637"/>
      <c r="BJ380" s="1637"/>
      <c r="BK380" s="1637"/>
      <c r="BL380" s="1637"/>
      <c r="BM380" s="1637"/>
      <c r="BN380" s="1637"/>
      <c r="BO380" s="1637"/>
      <c r="BP380" s="1637"/>
      <c r="BQ380" s="1637"/>
      <c r="BR380" s="1637"/>
      <c r="BS380" s="1637"/>
      <c r="BT380" s="1637"/>
      <c r="BU380" s="1637"/>
      <c r="BV380" s="1161"/>
      <c r="BW380" s="1161"/>
      <c r="BX380" s="1161"/>
      <c r="BY380" s="1161"/>
      <c r="BZ380" s="1161"/>
      <c r="CA380" s="1161"/>
      <c r="CB380" s="1161"/>
      <c r="CC380" s="1161"/>
      <c r="CD380" s="1161"/>
      <c r="CE380" s="1161"/>
      <c r="CF380" s="1851"/>
    </row>
    <row customHeight="1" ht="11.25" hidden="1">
      <c r="A381" s="1794"/>
      <c r="B381" s="1637"/>
      <c r="C381" s="1637"/>
      <c r="D381" s="2580"/>
      <c r="E381" s="636"/>
      <c r="F381" s="636">
        <v>0</v>
      </c>
      <c r="G381" s="636"/>
      <c r="H381" s="636"/>
      <c r="I381" s="636"/>
      <c r="J381" s="636"/>
      <c r="K381" s="636"/>
      <c r="L381" s="636"/>
      <c r="M381" s="636"/>
      <c r="N381" s="636"/>
      <c r="O381" s="636"/>
      <c r="P381" s="636"/>
      <c r="Q381" s="636"/>
      <c r="R381" s="636"/>
      <c r="S381" s="637"/>
      <c r="T381" s="719"/>
      <c r="U381" s="2375"/>
      <c r="V381" s="2375"/>
      <c r="W381" s="1637"/>
      <c r="X381" s="1637"/>
      <c r="Y381" s="1637"/>
      <c r="Z381" s="1637"/>
      <c r="AA381" s="1637"/>
      <c r="AB381" s="1161"/>
      <c r="AC381" s="1797"/>
      <c r="AD381" s="630"/>
      <c r="AE381" s="1161"/>
      <c r="AF381" s="1161"/>
      <c r="AG381" s="1637"/>
      <c r="AH381" s="1637"/>
      <c r="AI381" s="1637"/>
      <c r="AJ381" s="1637"/>
      <c r="AK381" s="1637"/>
      <c r="AL381" s="1637"/>
      <c r="AM381" s="1637"/>
      <c r="AN381" s="1637"/>
      <c r="AO381" s="1637"/>
      <c r="AP381" s="1637"/>
      <c r="AQ381" s="1637"/>
      <c r="AR381" s="1637"/>
      <c r="AS381" s="1637"/>
      <c r="AT381" s="1637"/>
      <c r="AU381" s="1637"/>
      <c r="AV381" s="1637"/>
      <c r="AW381" s="1637"/>
      <c r="AX381" s="1637"/>
      <c r="AY381" s="1637"/>
      <c r="AZ381" s="1637"/>
      <c r="BA381" s="1637"/>
      <c r="BB381" s="1637"/>
      <c r="BC381" s="1637"/>
      <c r="BD381" s="1637"/>
      <c r="BE381" s="1637"/>
      <c r="BF381" s="1637"/>
      <c r="BG381" s="1637"/>
      <c r="BH381" s="1637"/>
      <c r="BI381" s="1637"/>
      <c r="BJ381" s="1637"/>
      <c r="BK381" s="1637"/>
      <c r="BL381" s="1637"/>
      <c r="BM381" s="1637"/>
      <c r="BN381" s="1637"/>
      <c r="BO381" s="1637"/>
      <c r="BP381" s="1637"/>
      <c r="BQ381" s="1637"/>
      <c r="BR381" s="1637"/>
      <c r="BS381" s="1637"/>
      <c r="BT381" s="1637"/>
      <c r="BU381" s="1637"/>
      <c r="BV381" s="1637"/>
      <c r="BW381" s="1637"/>
      <c r="BX381" s="1637"/>
      <c r="BY381" s="1637"/>
      <c r="BZ381" s="1637"/>
      <c r="CA381" s="1637"/>
      <c r="CB381" s="1637"/>
      <c r="CC381" s="1637"/>
      <c r="CD381" s="1637"/>
      <c r="CE381" s="1637"/>
      <c r="CF381" s="1851"/>
    </row>
    <row customHeight="1" ht="11.25" hidden="1">
      <c r="A382" s="1807"/>
      <c r="B382" s="1161"/>
      <c r="C382" s="413"/>
      <c r="D382" s="2581"/>
      <c r="E382" s="650" t="s">
        <v>22</v>
      </c>
      <c r="F382" s="1169" t="s">
        <v>22</v>
      </c>
      <c r="G382" s="1169" t="s">
        <v>870</v>
      </c>
      <c r="H382" s="652" t="s">
        <v>22</v>
      </c>
      <c r="I382" s="652"/>
      <c r="J382" s="652"/>
      <c r="K382" s="652"/>
      <c r="L382" s="652"/>
      <c r="M382" s="652"/>
      <c r="N382" s="652"/>
      <c r="O382" s="652"/>
      <c r="P382" s="652"/>
      <c r="Q382" s="652"/>
      <c r="R382" s="653"/>
      <c r="S382" s="654"/>
      <c r="T382" s="719"/>
      <c r="U382" s="2375"/>
      <c r="V382" s="2375"/>
      <c r="W382" s="1161"/>
      <c r="X382" s="1161"/>
      <c r="Y382" s="1161"/>
      <c r="Z382" s="1161"/>
      <c r="AA382" s="1637"/>
      <c r="AB382" s="1161"/>
      <c r="AC382" s="1797"/>
      <c r="AD382" s="630"/>
      <c r="AE382" s="1161"/>
      <c r="AF382" s="1161"/>
      <c r="AG382" s="1637"/>
      <c r="AH382" s="1637"/>
      <c r="AI382" s="1637"/>
      <c r="AJ382" s="1637"/>
      <c r="AK382" s="1637"/>
      <c r="AL382" s="1637"/>
      <c r="AM382" s="1637"/>
      <c r="AN382" s="1637"/>
      <c r="AO382" s="1637"/>
      <c r="AP382" s="1637"/>
      <c r="AQ382" s="1637"/>
      <c r="AR382" s="1637"/>
      <c r="AS382" s="1637"/>
      <c r="AT382" s="1637"/>
      <c r="AU382" s="1637"/>
      <c r="AV382" s="1637"/>
      <c r="AW382" s="1637"/>
      <c r="AX382" s="1637"/>
      <c r="AY382" s="1637"/>
      <c r="AZ382" s="1637"/>
      <c r="BA382" s="1637"/>
      <c r="BB382" s="1637"/>
      <c r="BC382" s="1637"/>
      <c r="BD382" s="1637"/>
      <c r="BE382" s="1637"/>
      <c r="BF382" s="1637"/>
      <c r="BG382" s="1637"/>
      <c r="BH382" s="1637"/>
      <c r="BI382" s="1637"/>
      <c r="BJ382" s="1637"/>
      <c r="BK382" s="1637"/>
      <c r="BL382" s="1637"/>
      <c r="BM382" s="1637"/>
      <c r="BN382" s="1637"/>
      <c r="BO382" s="1637"/>
      <c r="BP382" s="1637"/>
      <c r="BQ382" s="1637"/>
      <c r="BR382" s="1637"/>
      <c r="BS382" s="1637"/>
      <c r="BT382" s="1637"/>
      <c r="BU382" s="1637"/>
      <c r="BV382" s="1161"/>
      <c r="BW382" s="1161"/>
      <c r="BX382" s="1161"/>
      <c r="BY382" s="1161"/>
      <c r="BZ382" s="1161"/>
      <c r="CA382" s="1161"/>
      <c r="CB382" s="1161"/>
      <c r="CC382" s="1161"/>
      <c r="CD382" s="1161"/>
      <c r="CE382" s="1161"/>
      <c r="CF382" s="1851"/>
    </row>
    <row customHeight="1" ht="15" hidden="1">
      <c r="A383" s="624" t="s">
        <v>377</v>
      </c>
      <c r="B383" s="625"/>
      <c r="C383" s="625" t="s">
        <v>22</v>
      </c>
      <c r="D383" s="2579" t="s">
        <v>909</v>
      </c>
      <c r="E383" s="2378" t="s">
        <v>324</v>
      </c>
      <c r="F383" s="2379"/>
      <c r="G383" s="2380"/>
      <c r="H383" s="2384" t="str">
        <f>IF(A383="","",INDEX(DIFFERENTIATION_UNMERGE_VD,MATCH(A383,DIFFERENTIATION_ID_DIFF,0)))</f>
        <v>Водоотведение; Транспортировка; Подключение (технологическое присоединение) к централизованной системе водоотведения</v>
      </c>
      <c r="I383" s="2384"/>
      <c r="J383" s="2384"/>
      <c r="K383" s="2384"/>
      <c r="L383" s="2384"/>
      <c r="M383" s="2384"/>
      <c r="N383" s="2384"/>
      <c r="O383" s="2384"/>
      <c r="P383" s="2384"/>
      <c r="Q383" s="2384"/>
      <c r="R383" s="2384"/>
      <c r="S383" s="720"/>
      <c r="T383" s="717"/>
      <c r="U383" s="626"/>
      <c r="V383" s="626"/>
      <c r="W383" s="627"/>
      <c r="X383" s="627"/>
      <c r="Y383" s="627"/>
      <c r="Z383" s="627"/>
      <c r="AA383" s="628"/>
      <c r="AB383" s="629"/>
      <c r="AC383" s="2376"/>
      <c r="AD383" s="630"/>
      <c r="AE383" s="631" t="s">
        <v>22</v>
      </c>
      <c r="AF383" s="631"/>
      <c r="AG383" s="632" t="s">
        <v>864</v>
      </c>
      <c r="AH383" s="633">
        <v>3</v>
      </c>
      <c r="AI383" s="626"/>
      <c r="AJ383" s="626"/>
      <c r="AK383" s="626"/>
      <c r="AL383" s="626"/>
      <c r="AM383" s="626"/>
      <c r="AN383" s="626"/>
      <c r="AO383" s="626"/>
      <c r="AP383" s="626"/>
      <c r="AQ383" s="626"/>
      <c r="AR383" s="626"/>
      <c r="AS383" s="626"/>
      <c r="AT383" s="626"/>
      <c r="AU383" s="626"/>
      <c r="AV383" s="626"/>
      <c r="AW383" s="626"/>
      <c r="AX383" s="626"/>
      <c r="AY383" s="626"/>
      <c r="AZ383" s="626"/>
      <c r="BA383" s="626"/>
      <c r="BB383" s="626"/>
      <c r="BC383" s="626"/>
      <c r="BD383" s="626"/>
      <c r="BE383" s="626"/>
      <c r="BF383" s="626"/>
      <c r="BG383" s="626"/>
      <c r="BH383" s="626"/>
      <c r="BI383" s="626"/>
      <c r="BJ383" s="626"/>
      <c r="BK383" s="626"/>
      <c r="BL383" s="626"/>
      <c r="BM383" s="626"/>
      <c r="BN383" s="626"/>
      <c r="BO383" s="626"/>
      <c r="BP383" s="626"/>
      <c r="BQ383" s="626"/>
      <c r="BR383" s="626"/>
      <c r="BS383" s="626"/>
      <c r="BT383" s="626"/>
      <c r="BU383" s="626"/>
      <c r="BV383" s="627"/>
      <c r="BW383" s="627"/>
      <c r="BX383" s="627"/>
      <c r="BY383" s="627"/>
      <c r="BZ383" s="627"/>
      <c r="CA383" s="627"/>
      <c r="CB383" s="627"/>
      <c r="CC383" s="627"/>
      <c r="CD383" s="627"/>
      <c r="CE383" s="627"/>
      <c r="CF383" s="1851"/>
    </row>
    <row customHeight="1" ht="15" hidden="1">
      <c r="A384" s="624"/>
      <c r="B384" s="625"/>
      <c r="C384" s="625"/>
      <c r="D384" s="2580"/>
      <c r="E384" s="2378" t="s">
        <v>819</v>
      </c>
      <c r="F384" s="2379"/>
      <c r="G384" s="2380"/>
      <c r="H384" s="2384" t="str">
        <f>IF(A383="","",INDEX(DIFFERENTIATION_UNMERGE_AREA,MATCH(A383,DIFFERENTIATION_ID_DIFF,0)))</f>
        <v>поселок Чернянка</v>
      </c>
      <c r="I384" s="2384"/>
      <c r="J384" s="2384"/>
      <c r="K384" s="2384"/>
      <c r="L384" s="2384"/>
      <c r="M384" s="2384"/>
      <c r="N384" s="2384"/>
      <c r="O384" s="2384"/>
      <c r="P384" s="2384"/>
      <c r="Q384" s="2384"/>
      <c r="R384" s="2384"/>
      <c r="S384" s="720"/>
      <c r="T384" s="717"/>
      <c r="U384" s="626"/>
      <c r="V384" s="626"/>
      <c r="W384" s="627"/>
      <c r="X384" s="627"/>
      <c r="Y384" s="627"/>
      <c r="Z384" s="627"/>
      <c r="AA384" s="628"/>
      <c r="AB384" s="629"/>
      <c r="AC384" s="2376"/>
      <c r="AD384" s="630"/>
      <c r="AE384" s="631"/>
      <c r="AF384" s="631"/>
      <c r="AG384" s="632"/>
      <c r="AH384" s="633"/>
      <c r="AI384" s="626"/>
      <c r="AJ384" s="626"/>
      <c r="AK384" s="626"/>
      <c r="AL384" s="626"/>
      <c r="AM384" s="626"/>
      <c r="AN384" s="626"/>
      <c r="AO384" s="626"/>
      <c r="AP384" s="626"/>
      <c r="AQ384" s="626"/>
      <c r="AR384" s="626"/>
      <c r="AS384" s="626"/>
      <c r="AT384" s="626"/>
      <c r="AU384" s="626"/>
      <c r="AV384" s="626"/>
      <c r="AW384" s="626"/>
      <c r="AX384" s="626"/>
      <c r="AY384" s="626"/>
      <c r="AZ384" s="626"/>
      <c r="BA384" s="626"/>
      <c r="BB384" s="626"/>
      <c r="BC384" s="626"/>
      <c r="BD384" s="626"/>
      <c r="BE384" s="626"/>
      <c r="BF384" s="626"/>
      <c r="BG384" s="626"/>
      <c r="BH384" s="626"/>
      <c r="BI384" s="626"/>
      <c r="BJ384" s="626"/>
      <c r="BK384" s="626"/>
      <c r="BL384" s="626"/>
      <c r="BM384" s="626"/>
      <c r="BN384" s="626"/>
      <c r="BO384" s="626"/>
      <c r="BP384" s="626"/>
      <c r="BQ384" s="626"/>
      <c r="BR384" s="626"/>
      <c r="BS384" s="626"/>
      <c r="BT384" s="626"/>
      <c r="BU384" s="626"/>
      <c r="BV384" s="627"/>
      <c r="BW384" s="627"/>
      <c r="BX384" s="627"/>
      <c r="BY384" s="627"/>
      <c r="BZ384" s="627"/>
      <c r="CA384" s="627"/>
      <c r="CB384" s="627"/>
      <c r="CC384" s="627"/>
      <c r="CD384" s="627"/>
      <c r="CE384" s="627"/>
      <c r="CF384" s="1851"/>
    </row>
    <row customHeight="1" ht="15" hidden="1">
      <c r="A385" s="624"/>
      <c r="B385" s="625"/>
      <c r="C385" s="625"/>
      <c r="D385" s="2580"/>
      <c r="E385" s="2378" t="s">
        <v>820</v>
      </c>
      <c r="F385" s="2379"/>
      <c r="G385" s="2380"/>
      <c r="H385" s="2384" t="str">
        <f>IF(A383="","",INDEX(DIFFERENTIATION_UNMERGE_SYSTEM,MATCH(A383,DIFFERENTIATION_ID_DIFF,0)))</f>
        <v>без дифференциации</v>
      </c>
      <c r="I385" s="2384"/>
      <c r="J385" s="2384"/>
      <c r="K385" s="2384"/>
      <c r="L385" s="2384"/>
      <c r="M385" s="2384"/>
      <c r="N385" s="2384"/>
      <c r="O385" s="2384"/>
      <c r="P385" s="2384"/>
      <c r="Q385" s="2384"/>
      <c r="R385" s="2384"/>
      <c r="S385" s="720"/>
      <c r="T385" s="717"/>
      <c r="U385" s="626"/>
      <c r="V385" s="626"/>
      <c r="W385" s="627"/>
      <c r="X385" s="627"/>
      <c r="Y385" s="627"/>
      <c r="Z385" s="627"/>
      <c r="AA385" s="628"/>
      <c r="AB385" s="629"/>
      <c r="AC385" s="2376"/>
      <c r="AD385" s="630"/>
      <c r="AE385" s="631"/>
      <c r="AF385" s="631"/>
      <c r="AG385" s="632"/>
      <c r="AH385" s="633"/>
      <c r="AI385" s="626"/>
      <c r="AJ385" s="626"/>
      <c r="AK385" s="626"/>
      <c r="AL385" s="626"/>
      <c r="AM385" s="626"/>
      <c r="AN385" s="626"/>
      <c r="AO385" s="626"/>
      <c r="AP385" s="626"/>
      <c r="AQ385" s="626"/>
      <c r="AR385" s="626"/>
      <c r="AS385" s="626"/>
      <c r="AT385" s="626"/>
      <c r="AU385" s="626"/>
      <c r="AV385" s="626"/>
      <c r="AW385" s="626"/>
      <c r="AX385" s="626"/>
      <c r="AY385" s="626"/>
      <c r="AZ385" s="626"/>
      <c r="BA385" s="626"/>
      <c r="BB385" s="626"/>
      <c r="BC385" s="626"/>
      <c r="BD385" s="626"/>
      <c r="BE385" s="626"/>
      <c r="BF385" s="626"/>
      <c r="BG385" s="626"/>
      <c r="BH385" s="626"/>
      <c r="BI385" s="626"/>
      <c r="BJ385" s="626"/>
      <c r="BK385" s="626"/>
      <c r="BL385" s="626"/>
      <c r="BM385" s="626"/>
      <c r="BN385" s="626"/>
      <c r="BO385" s="626"/>
      <c r="BP385" s="626"/>
      <c r="BQ385" s="626"/>
      <c r="BR385" s="626"/>
      <c r="BS385" s="626"/>
      <c r="BT385" s="626"/>
      <c r="BU385" s="626"/>
      <c r="BV385" s="627"/>
      <c r="BW385" s="627"/>
      <c r="BX385" s="627"/>
      <c r="BY385" s="627"/>
      <c r="BZ385" s="627"/>
      <c r="CA385" s="627"/>
      <c r="CB385" s="627"/>
      <c r="CC385" s="627"/>
      <c r="CD385" s="627"/>
      <c r="CE385" s="627"/>
      <c r="CF385" s="1851"/>
    </row>
    <row customHeight="1" ht="24.75" hidden="1">
      <c r="A386" s="1807"/>
      <c r="B386" s="1161"/>
      <c r="C386" s="413"/>
      <c r="D386" s="2580"/>
      <c r="E386" s="2377" t="s">
        <v>865</v>
      </c>
      <c r="F386" s="2377"/>
      <c r="G386" s="2377"/>
      <c r="H386" s="2377"/>
      <c r="I386" s="2377"/>
      <c r="J386" s="2377"/>
      <c r="K386" s="2377"/>
      <c r="L386" s="2377"/>
      <c r="M386" s="2377"/>
      <c r="N386" s="2377"/>
      <c r="O386" s="2377"/>
      <c r="P386" s="2377"/>
      <c r="Q386" s="559">
        <f>SUMIF(T387:T388,"i",Q387:Q388)</f>
        <v>0</v>
      </c>
      <c r="R386" s="1018"/>
      <c r="S386" s="1799" t="s">
        <v>866</v>
      </c>
      <c r="T386" s="718" t="s">
        <v>867</v>
      </c>
      <c r="U386" s="2375">
        <v>1</v>
      </c>
      <c r="V386" s="2375" t="s">
        <v>830</v>
      </c>
      <c r="W386" s="1161"/>
      <c r="X386" s="1161"/>
      <c r="Y386" s="1161"/>
      <c r="Z386" s="1161"/>
      <c r="AA386" s="1637"/>
      <c r="AB386" s="1161"/>
      <c r="AC386" s="2376"/>
      <c r="AD386" s="630"/>
      <c r="AE386" s="1161"/>
      <c r="AF386" s="1161"/>
      <c r="AG386" s="1637"/>
      <c r="AH386" s="1637"/>
      <c r="AI386" s="1637"/>
      <c r="AJ386" s="1637"/>
      <c r="AK386" s="1637"/>
      <c r="AL386" s="1637"/>
      <c r="AM386" s="1637"/>
      <c r="AN386" s="1637"/>
      <c r="AO386" s="1637"/>
      <c r="AP386" s="1637"/>
      <c r="AQ386" s="1637"/>
      <c r="AR386" s="1637"/>
      <c r="AS386" s="1637"/>
      <c r="AT386" s="1637"/>
      <c r="AU386" s="1637"/>
      <c r="AV386" s="1637"/>
      <c r="AW386" s="1637"/>
      <c r="AX386" s="1637"/>
      <c r="AY386" s="1637"/>
      <c r="AZ386" s="1637"/>
      <c r="BA386" s="1637"/>
      <c r="BB386" s="1637"/>
      <c r="BC386" s="1637"/>
      <c r="BD386" s="1637"/>
      <c r="BE386" s="1637"/>
      <c r="BF386" s="1637"/>
      <c r="BG386" s="1637"/>
      <c r="BH386" s="1637"/>
      <c r="BI386" s="1637"/>
      <c r="BJ386" s="1637"/>
      <c r="BK386" s="1637"/>
      <c r="BL386" s="1637"/>
      <c r="BM386" s="1637"/>
      <c r="BN386" s="1637"/>
      <c r="BO386" s="1637"/>
      <c r="BP386" s="1637"/>
      <c r="BQ386" s="1637"/>
      <c r="BR386" s="1637"/>
      <c r="BS386" s="1637"/>
      <c r="BT386" s="1637"/>
      <c r="BU386" s="1637"/>
      <c r="BV386" s="1161"/>
      <c r="BW386" s="1161"/>
      <c r="BX386" s="1161"/>
      <c r="BY386" s="1161"/>
      <c r="BZ386" s="1161"/>
      <c r="CA386" s="1161"/>
      <c r="CB386" s="1161"/>
      <c r="CC386" s="1161"/>
      <c r="CD386" s="1161"/>
      <c r="CE386" s="1161"/>
      <c r="CF386" s="1851"/>
    </row>
    <row customHeight="1" ht="11.25" hidden="1">
      <c r="A387" s="1794"/>
      <c r="B387" s="1637"/>
      <c r="C387" s="1637"/>
      <c r="D387" s="2580"/>
      <c r="E387" s="636"/>
      <c r="F387" s="636">
        <v>0</v>
      </c>
      <c r="G387" s="636"/>
      <c r="H387" s="636"/>
      <c r="I387" s="636"/>
      <c r="J387" s="636"/>
      <c r="K387" s="636"/>
      <c r="L387" s="636"/>
      <c r="M387" s="636"/>
      <c r="N387" s="636"/>
      <c r="O387" s="636"/>
      <c r="P387" s="636"/>
      <c r="Q387" s="636"/>
      <c r="R387" s="636"/>
      <c r="S387" s="637"/>
      <c r="T387" s="719"/>
      <c r="U387" s="2375"/>
      <c r="V387" s="2375"/>
      <c r="W387" s="1637"/>
      <c r="X387" s="1637"/>
      <c r="Y387" s="1637"/>
      <c r="Z387" s="1637"/>
      <c r="AA387" s="1637"/>
      <c r="AB387" s="1161"/>
      <c r="AC387" s="2376"/>
      <c r="AD387" s="630"/>
      <c r="AE387" s="1161"/>
      <c r="AF387" s="1161"/>
      <c r="AG387" s="1637"/>
      <c r="AH387" s="1637"/>
      <c r="AI387" s="1637"/>
      <c r="AJ387" s="1637"/>
      <c r="AK387" s="1637"/>
      <c r="AL387" s="1637"/>
      <c r="AM387" s="1637"/>
      <c r="AN387" s="1637"/>
      <c r="AO387" s="1637"/>
      <c r="AP387" s="1637"/>
      <c r="AQ387" s="1637"/>
      <c r="AR387" s="1637"/>
      <c r="AS387" s="1637"/>
      <c r="AT387" s="1637"/>
      <c r="AU387" s="1637"/>
      <c r="AV387" s="1637"/>
      <c r="AW387" s="1637"/>
      <c r="AX387" s="1637"/>
      <c r="AY387" s="1637"/>
      <c r="AZ387" s="1637"/>
      <c r="BA387" s="1637"/>
      <c r="BB387" s="1637"/>
      <c r="BC387" s="1637"/>
      <c r="BD387" s="1637"/>
      <c r="BE387" s="1637"/>
      <c r="BF387" s="1637"/>
      <c r="BG387" s="1637"/>
      <c r="BH387" s="1637"/>
      <c r="BI387" s="1637"/>
      <c r="BJ387" s="1637"/>
      <c r="BK387" s="1637"/>
      <c r="BL387" s="1637"/>
      <c r="BM387" s="1637"/>
      <c r="BN387" s="1637"/>
      <c r="BO387" s="1637"/>
      <c r="BP387" s="1637"/>
      <c r="BQ387" s="1637"/>
      <c r="BR387" s="1637"/>
      <c r="BS387" s="1637"/>
      <c r="BT387" s="1637"/>
      <c r="BU387" s="1637"/>
      <c r="BV387" s="1637"/>
      <c r="BW387" s="1637"/>
      <c r="BX387" s="1637"/>
      <c r="BY387" s="1637"/>
      <c r="BZ387" s="1637"/>
      <c r="CA387" s="1637"/>
      <c r="CB387" s="1637"/>
      <c r="CC387" s="1637"/>
      <c r="CD387" s="1637"/>
      <c r="CE387" s="1637"/>
      <c r="CF387" s="1851"/>
    </row>
    <row customHeight="1" ht="11.25" hidden="1">
      <c r="A388" s="1807"/>
      <c r="B388" s="1161"/>
      <c r="C388" s="413"/>
      <c r="D388" s="2580"/>
      <c r="E388" s="650" t="s">
        <v>22</v>
      </c>
      <c r="F388" s="1169" t="s">
        <v>22</v>
      </c>
      <c r="G388" s="1169" t="s">
        <v>870</v>
      </c>
      <c r="H388" s="652" t="s">
        <v>22</v>
      </c>
      <c r="I388" s="652"/>
      <c r="J388" s="652"/>
      <c r="K388" s="652"/>
      <c r="L388" s="652"/>
      <c r="M388" s="652"/>
      <c r="N388" s="652"/>
      <c r="O388" s="652"/>
      <c r="P388" s="652"/>
      <c r="Q388" s="652"/>
      <c r="R388" s="653"/>
      <c r="S388" s="654"/>
      <c r="T388" s="719"/>
      <c r="U388" s="2375"/>
      <c r="V388" s="2375"/>
      <c r="W388" s="1161"/>
      <c r="X388" s="1161"/>
      <c r="Y388" s="1161"/>
      <c r="Z388" s="1161"/>
      <c r="AA388" s="1637"/>
      <c r="AB388" s="1161"/>
      <c r="AC388" s="2376"/>
      <c r="AD388" s="630"/>
      <c r="AE388" s="1161"/>
      <c r="AF388" s="1161"/>
      <c r="AG388" s="1637"/>
      <c r="AH388" s="1637"/>
      <c r="AI388" s="1637"/>
      <c r="AJ388" s="1637"/>
      <c r="AK388" s="1637"/>
      <c r="AL388" s="1637"/>
      <c r="AM388" s="1637"/>
      <c r="AN388" s="1637"/>
      <c r="AO388" s="1637"/>
      <c r="AP388" s="1637"/>
      <c r="AQ388" s="1637"/>
      <c r="AR388" s="1637"/>
      <c r="AS388" s="1637"/>
      <c r="AT388" s="1637"/>
      <c r="AU388" s="1637"/>
      <c r="AV388" s="1637"/>
      <c r="AW388" s="1637"/>
      <c r="AX388" s="1637"/>
      <c r="AY388" s="1637"/>
      <c r="AZ388" s="1637"/>
      <c r="BA388" s="1637"/>
      <c r="BB388" s="1637"/>
      <c r="BC388" s="1637"/>
      <c r="BD388" s="1637"/>
      <c r="BE388" s="1637"/>
      <c r="BF388" s="1637"/>
      <c r="BG388" s="1637"/>
      <c r="BH388" s="1637"/>
      <c r="BI388" s="1637"/>
      <c r="BJ388" s="1637"/>
      <c r="BK388" s="1637"/>
      <c r="BL388" s="1637"/>
      <c r="BM388" s="1637"/>
      <c r="BN388" s="1637"/>
      <c r="BO388" s="1637"/>
      <c r="BP388" s="1637"/>
      <c r="BQ388" s="1637"/>
      <c r="BR388" s="1637"/>
      <c r="BS388" s="1637"/>
      <c r="BT388" s="1637"/>
      <c r="BU388" s="1637"/>
      <c r="BV388" s="1161"/>
      <c r="BW388" s="1161"/>
      <c r="BX388" s="1161"/>
      <c r="BY388" s="1161"/>
      <c r="BZ388" s="1161"/>
      <c r="CA388" s="1161"/>
      <c r="CB388" s="1161"/>
      <c r="CC388" s="1161"/>
      <c r="CD388" s="1161"/>
      <c r="CE388" s="1161"/>
      <c r="CF388" s="1851"/>
    </row>
    <row customHeight="1" ht="24.75" hidden="1">
      <c r="A389" s="1807"/>
      <c r="B389" s="1161"/>
      <c r="C389" s="413"/>
      <c r="D389" s="2580"/>
      <c r="E389" s="2377" t="s">
        <v>868</v>
      </c>
      <c r="F389" s="2377"/>
      <c r="G389" s="2377"/>
      <c r="H389" s="2377"/>
      <c r="I389" s="2377"/>
      <c r="J389" s="2377"/>
      <c r="K389" s="2377"/>
      <c r="L389" s="2377"/>
      <c r="M389" s="2377"/>
      <c r="N389" s="2377"/>
      <c r="O389" s="2377"/>
      <c r="P389" s="2377"/>
      <c r="Q389" s="559">
        <f>SUMIF(T390:T391,"i",Q390:Q391)</f>
        <v>0</v>
      </c>
      <c r="R389" s="1018"/>
      <c r="S389" s="1799" t="s">
        <v>869</v>
      </c>
      <c r="T389" s="718" t="s">
        <v>867</v>
      </c>
      <c r="U389" s="2375">
        <v>1</v>
      </c>
      <c r="V389" s="2375" t="s">
        <v>830</v>
      </c>
      <c r="W389" s="1161"/>
      <c r="X389" s="1161"/>
      <c r="Y389" s="1161"/>
      <c r="Z389" s="1161"/>
      <c r="AA389" s="1637"/>
      <c r="AB389" s="1161"/>
      <c r="AC389" s="1797"/>
      <c r="AD389" s="630"/>
      <c r="AE389" s="1161"/>
      <c r="AF389" s="1161"/>
      <c r="AG389" s="1637"/>
      <c r="AH389" s="1637"/>
      <c r="AI389" s="1637"/>
      <c r="AJ389" s="1637"/>
      <c r="AK389" s="1637"/>
      <c r="AL389" s="1637"/>
      <c r="AM389" s="1637"/>
      <c r="AN389" s="1637"/>
      <c r="AO389" s="1637"/>
      <c r="AP389" s="1637"/>
      <c r="AQ389" s="1637"/>
      <c r="AR389" s="1637"/>
      <c r="AS389" s="1637"/>
      <c r="AT389" s="1637"/>
      <c r="AU389" s="1637"/>
      <c r="AV389" s="1637"/>
      <c r="AW389" s="1637"/>
      <c r="AX389" s="1637"/>
      <c r="AY389" s="1637"/>
      <c r="AZ389" s="1637"/>
      <c r="BA389" s="1637"/>
      <c r="BB389" s="1637"/>
      <c r="BC389" s="1637"/>
      <c r="BD389" s="1637"/>
      <c r="BE389" s="1637"/>
      <c r="BF389" s="1637"/>
      <c r="BG389" s="1637"/>
      <c r="BH389" s="1637"/>
      <c r="BI389" s="1637"/>
      <c r="BJ389" s="1637"/>
      <c r="BK389" s="1637"/>
      <c r="BL389" s="1637"/>
      <c r="BM389" s="1637"/>
      <c r="BN389" s="1637"/>
      <c r="BO389" s="1637"/>
      <c r="BP389" s="1637"/>
      <c r="BQ389" s="1637"/>
      <c r="BR389" s="1637"/>
      <c r="BS389" s="1637"/>
      <c r="BT389" s="1637"/>
      <c r="BU389" s="1637"/>
      <c r="BV389" s="1161"/>
      <c r="BW389" s="1161"/>
      <c r="BX389" s="1161"/>
      <c r="BY389" s="1161"/>
      <c r="BZ389" s="1161"/>
      <c r="CA389" s="1161"/>
      <c r="CB389" s="1161"/>
      <c r="CC389" s="1161"/>
      <c r="CD389" s="1161"/>
      <c r="CE389" s="1161"/>
      <c r="CF389" s="1851"/>
    </row>
    <row customHeight="1" ht="11.25" hidden="1">
      <c r="A390" s="1794"/>
      <c r="B390" s="1637"/>
      <c r="C390" s="1637"/>
      <c r="D390" s="2580"/>
      <c r="E390" s="636"/>
      <c r="F390" s="636">
        <v>0</v>
      </c>
      <c r="G390" s="636"/>
      <c r="H390" s="636"/>
      <c r="I390" s="636"/>
      <c r="J390" s="636"/>
      <c r="K390" s="636"/>
      <c r="L390" s="636"/>
      <c r="M390" s="636"/>
      <c r="N390" s="636"/>
      <c r="O390" s="636"/>
      <c r="P390" s="636"/>
      <c r="Q390" s="636"/>
      <c r="R390" s="636"/>
      <c r="S390" s="637"/>
      <c r="T390" s="719"/>
      <c r="U390" s="2375"/>
      <c r="V390" s="2375"/>
      <c r="W390" s="1637"/>
      <c r="X390" s="1637"/>
      <c r="Y390" s="1637"/>
      <c r="Z390" s="1637"/>
      <c r="AA390" s="1637"/>
      <c r="AB390" s="1161"/>
      <c r="AC390" s="1797"/>
      <c r="AD390" s="630"/>
      <c r="AE390" s="1161"/>
      <c r="AF390" s="1161"/>
      <c r="AG390" s="1637"/>
      <c r="AH390" s="1637"/>
      <c r="AI390" s="1637"/>
      <c r="AJ390" s="1637"/>
      <c r="AK390" s="1637"/>
      <c r="AL390" s="1637"/>
      <c r="AM390" s="1637"/>
      <c r="AN390" s="1637"/>
      <c r="AO390" s="1637"/>
      <c r="AP390" s="1637"/>
      <c r="AQ390" s="1637"/>
      <c r="AR390" s="1637"/>
      <c r="AS390" s="1637"/>
      <c r="AT390" s="1637"/>
      <c r="AU390" s="1637"/>
      <c r="AV390" s="1637"/>
      <c r="AW390" s="1637"/>
      <c r="AX390" s="1637"/>
      <c r="AY390" s="1637"/>
      <c r="AZ390" s="1637"/>
      <c r="BA390" s="1637"/>
      <c r="BB390" s="1637"/>
      <c r="BC390" s="1637"/>
      <c r="BD390" s="1637"/>
      <c r="BE390" s="1637"/>
      <c r="BF390" s="1637"/>
      <c r="BG390" s="1637"/>
      <c r="BH390" s="1637"/>
      <c r="BI390" s="1637"/>
      <c r="BJ390" s="1637"/>
      <c r="BK390" s="1637"/>
      <c r="BL390" s="1637"/>
      <c r="BM390" s="1637"/>
      <c r="BN390" s="1637"/>
      <c r="BO390" s="1637"/>
      <c r="BP390" s="1637"/>
      <c r="BQ390" s="1637"/>
      <c r="BR390" s="1637"/>
      <c r="BS390" s="1637"/>
      <c r="BT390" s="1637"/>
      <c r="BU390" s="1637"/>
      <c r="BV390" s="1637"/>
      <c r="BW390" s="1637"/>
      <c r="BX390" s="1637"/>
      <c r="BY390" s="1637"/>
      <c r="BZ390" s="1637"/>
      <c r="CA390" s="1637"/>
      <c r="CB390" s="1637"/>
      <c r="CC390" s="1637"/>
      <c r="CD390" s="1637"/>
      <c r="CE390" s="1637"/>
      <c r="CF390" s="1851"/>
    </row>
    <row customHeight="1" ht="11.25" hidden="1">
      <c r="A391" s="1807"/>
      <c r="B391" s="1161"/>
      <c r="C391" s="413"/>
      <c r="D391" s="2581"/>
      <c r="E391" s="650" t="s">
        <v>22</v>
      </c>
      <c r="F391" s="1169" t="s">
        <v>22</v>
      </c>
      <c r="G391" s="1169" t="s">
        <v>870</v>
      </c>
      <c r="H391" s="652" t="s">
        <v>22</v>
      </c>
      <c r="I391" s="652"/>
      <c r="J391" s="652"/>
      <c r="K391" s="652"/>
      <c r="L391" s="652"/>
      <c r="M391" s="652"/>
      <c r="N391" s="652"/>
      <c r="O391" s="652"/>
      <c r="P391" s="652"/>
      <c r="Q391" s="652"/>
      <c r="R391" s="653"/>
      <c r="S391" s="654"/>
      <c r="T391" s="719"/>
      <c r="U391" s="2375"/>
      <c r="V391" s="2375"/>
      <c r="W391" s="1161"/>
      <c r="X391" s="1161"/>
      <c r="Y391" s="1161"/>
      <c r="Z391" s="1161"/>
      <c r="AA391" s="1637"/>
      <c r="AB391" s="1161"/>
      <c r="AC391" s="1797"/>
      <c r="AD391" s="630"/>
      <c r="AE391" s="1161"/>
      <c r="AF391" s="1161"/>
      <c r="AG391" s="1637"/>
      <c r="AH391" s="1637"/>
      <c r="AI391" s="1637"/>
      <c r="AJ391" s="1637"/>
      <c r="AK391" s="1637"/>
      <c r="AL391" s="1637"/>
      <c r="AM391" s="1637"/>
      <c r="AN391" s="1637"/>
      <c r="AO391" s="1637"/>
      <c r="AP391" s="1637"/>
      <c r="AQ391" s="1637"/>
      <c r="AR391" s="1637"/>
      <c r="AS391" s="1637"/>
      <c r="AT391" s="1637"/>
      <c r="AU391" s="1637"/>
      <c r="AV391" s="1637"/>
      <c r="AW391" s="1637"/>
      <c r="AX391" s="1637"/>
      <c r="AY391" s="1637"/>
      <c r="AZ391" s="1637"/>
      <c r="BA391" s="1637"/>
      <c r="BB391" s="1637"/>
      <c r="BC391" s="1637"/>
      <c r="BD391" s="1637"/>
      <c r="BE391" s="1637"/>
      <c r="BF391" s="1637"/>
      <c r="BG391" s="1637"/>
      <c r="BH391" s="1637"/>
      <c r="BI391" s="1637"/>
      <c r="BJ391" s="1637"/>
      <c r="BK391" s="1637"/>
      <c r="BL391" s="1637"/>
      <c r="BM391" s="1637"/>
      <c r="BN391" s="1637"/>
      <c r="BO391" s="1637"/>
      <c r="BP391" s="1637"/>
      <c r="BQ391" s="1637"/>
      <c r="BR391" s="1637"/>
      <c r="BS391" s="1637"/>
      <c r="BT391" s="1637"/>
      <c r="BU391" s="1637"/>
      <c r="BV391" s="1161"/>
      <c r="BW391" s="1161"/>
      <c r="BX391" s="1161"/>
      <c r="BY391" s="1161"/>
      <c r="BZ391" s="1161"/>
      <c r="CA391" s="1161"/>
      <c r="CB391" s="1161"/>
      <c r="CC391" s="1161"/>
      <c r="CD391" s="1161"/>
      <c r="CE391" s="1161"/>
      <c r="CF391" s="1851"/>
    </row>
    <row customHeight="1" ht="15" hidden="1">
      <c r="A392" s="624" t="s">
        <v>378</v>
      </c>
      <c r="B392" s="625"/>
      <c r="C392" s="625" t="s">
        <v>22</v>
      </c>
      <c r="D392" s="2579" t="s">
        <v>910</v>
      </c>
      <c r="E392" s="2378" t="s">
        <v>324</v>
      </c>
      <c r="F392" s="2379"/>
      <c r="G392" s="2380"/>
      <c r="H392" s="2384" t="str">
        <f>IF(A392="","",INDEX(DIFFERENTIATION_UNMERGE_VD,MATCH(A392,DIFFERENTIATION_ID_DIFF,0)))</f>
        <v>Водоотведение; Транспортировка; Подключение (технологическое присоединение) к централизованной системе водоотведения</v>
      </c>
      <c r="I392" s="2384"/>
      <c r="J392" s="2384"/>
      <c r="K392" s="2384"/>
      <c r="L392" s="2384"/>
      <c r="M392" s="2384"/>
      <c r="N392" s="2384"/>
      <c r="O392" s="2384"/>
      <c r="P392" s="2384"/>
      <c r="Q392" s="2384"/>
      <c r="R392" s="2384"/>
      <c r="S392" s="720"/>
      <c r="T392" s="717"/>
      <c r="U392" s="626"/>
      <c r="V392" s="626"/>
      <c r="W392" s="627"/>
      <c r="X392" s="627"/>
      <c r="Y392" s="627"/>
      <c r="Z392" s="627"/>
      <c r="AA392" s="628"/>
      <c r="AB392" s="629"/>
      <c r="AC392" s="2376"/>
      <c r="AD392" s="630"/>
      <c r="AE392" s="631" t="s">
        <v>22</v>
      </c>
      <c r="AF392" s="631"/>
      <c r="AG392" s="632" t="s">
        <v>864</v>
      </c>
      <c r="AH392" s="633">
        <v>3</v>
      </c>
      <c r="AI392" s="626"/>
      <c r="AJ392" s="626"/>
      <c r="AK392" s="626"/>
      <c r="AL392" s="626"/>
      <c r="AM392" s="626"/>
      <c r="AN392" s="626"/>
      <c r="AO392" s="626"/>
      <c r="AP392" s="626"/>
      <c r="AQ392" s="626"/>
      <c r="AR392" s="626"/>
      <c r="AS392" s="626"/>
      <c r="AT392" s="626"/>
      <c r="AU392" s="626"/>
      <c r="AV392" s="626"/>
      <c r="AW392" s="626"/>
      <c r="AX392" s="626"/>
      <c r="AY392" s="626"/>
      <c r="AZ392" s="626"/>
      <c r="BA392" s="626"/>
      <c r="BB392" s="626"/>
      <c r="BC392" s="626"/>
      <c r="BD392" s="626"/>
      <c r="BE392" s="626"/>
      <c r="BF392" s="626"/>
      <c r="BG392" s="626"/>
      <c r="BH392" s="626"/>
      <c r="BI392" s="626"/>
      <c r="BJ392" s="626"/>
      <c r="BK392" s="626"/>
      <c r="BL392" s="626"/>
      <c r="BM392" s="626"/>
      <c r="BN392" s="626"/>
      <c r="BO392" s="626"/>
      <c r="BP392" s="626"/>
      <c r="BQ392" s="626"/>
      <c r="BR392" s="626"/>
      <c r="BS392" s="626"/>
      <c r="BT392" s="626"/>
      <c r="BU392" s="626"/>
      <c r="BV392" s="627"/>
      <c r="BW392" s="627"/>
      <c r="BX392" s="627"/>
      <c r="BY392" s="627"/>
      <c r="BZ392" s="627"/>
      <c r="CA392" s="627"/>
      <c r="CB392" s="627"/>
      <c r="CC392" s="627"/>
      <c r="CD392" s="627"/>
      <c r="CE392" s="627"/>
      <c r="CF392" s="1851"/>
    </row>
    <row customHeight="1" ht="15" hidden="1">
      <c r="A393" s="624"/>
      <c r="B393" s="625"/>
      <c r="C393" s="625"/>
      <c r="D393" s="2580"/>
      <c r="E393" s="2378" t="s">
        <v>819</v>
      </c>
      <c r="F393" s="2379"/>
      <c r="G393" s="2380"/>
      <c r="H393" s="2384" t="str">
        <f>IF(A392="","",INDEX(DIFFERENTIATION_UNMERGE_AREA,MATCH(A392,DIFFERENTIATION_ID_DIFF,0)))</f>
        <v>Шебекинский муниципальный округ</v>
      </c>
      <c r="I393" s="2384"/>
      <c r="J393" s="2384"/>
      <c r="K393" s="2384"/>
      <c r="L393" s="2384"/>
      <c r="M393" s="2384"/>
      <c r="N393" s="2384"/>
      <c r="O393" s="2384"/>
      <c r="P393" s="2384"/>
      <c r="Q393" s="2384"/>
      <c r="R393" s="2384"/>
      <c r="S393" s="720"/>
      <c r="T393" s="717"/>
      <c r="U393" s="626"/>
      <c r="V393" s="626"/>
      <c r="W393" s="627"/>
      <c r="X393" s="627"/>
      <c r="Y393" s="627"/>
      <c r="Z393" s="627"/>
      <c r="AA393" s="628"/>
      <c r="AB393" s="629"/>
      <c r="AC393" s="2376"/>
      <c r="AD393" s="630"/>
      <c r="AE393" s="631"/>
      <c r="AF393" s="631"/>
      <c r="AG393" s="632"/>
      <c r="AH393" s="633"/>
      <c r="AI393" s="626"/>
      <c r="AJ393" s="626"/>
      <c r="AK393" s="626"/>
      <c r="AL393" s="626"/>
      <c r="AM393" s="626"/>
      <c r="AN393" s="626"/>
      <c r="AO393" s="626"/>
      <c r="AP393" s="626"/>
      <c r="AQ393" s="626"/>
      <c r="AR393" s="626"/>
      <c r="AS393" s="626"/>
      <c r="AT393" s="626"/>
      <c r="AU393" s="626"/>
      <c r="AV393" s="626"/>
      <c r="AW393" s="626"/>
      <c r="AX393" s="626"/>
      <c r="AY393" s="626"/>
      <c r="AZ393" s="626"/>
      <c r="BA393" s="626"/>
      <c r="BB393" s="626"/>
      <c r="BC393" s="626"/>
      <c r="BD393" s="626"/>
      <c r="BE393" s="626"/>
      <c r="BF393" s="626"/>
      <c r="BG393" s="626"/>
      <c r="BH393" s="626"/>
      <c r="BI393" s="626"/>
      <c r="BJ393" s="626"/>
      <c r="BK393" s="626"/>
      <c r="BL393" s="626"/>
      <c r="BM393" s="626"/>
      <c r="BN393" s="626"/>
      <c r="BO393" s="626"/>
      <c r="BP393" s="626"/>
      <c r="BQ393" s="626"/>
      <c r="BR393" s="626"/>
      <c r="BS393" s="626"/>
      <c r="BT393" s="626"/>
      <c r="BU393" s="626"/>
      <c r="BV393" s="627"/>
      <c r="BW393" s="627"/>
      <c r="BX393" s="627"/>
      <c r="BY393" s="627"/>
      <c r="BZ393" s="627"/>
      <c r="CA393" s="627"/>
      <c r="CB393" s="627"/>
      <c r="CC393" s="627"/>
      <c r="CD393" s="627"/>
      <c r="CE393" s="627"/>
      <c r="CF393" s="1851"/>
    </row>
    <row customHeight="1" ht="15" hidden="1">
      <c r="A394" s="624"/>
      <c r="B394" s="625"/>
      <c r="C394" s="625"/>
      <c r="D394" s="2580"/>
      <c r="E394" s="2378" t="s">
        <v>820</v>
      </c>
      <c r="F394" s="2379"/>
      <c r="G394" s="2380"/>
      <c r="H394" s="2384" t="str">
        <f>IF(A392="","",INDEX(DIFFERENTIATION_UNMERGE_SYSTEM,MATCH(A392,DIFFERENTIATION_ID_DIFF,0)))</f>
        <v>без дифференциации</v>
      </c>
      <c r="I394" s="2384"/>
      <c r="J394" s="2384"/>
      <c r="K394" s="2384"/>
      <c r="L394" s="2384"/>
      <c r="M394" s="2384"/>
      <c r="N394" s="2384"/>
      <c r="O394" s="2384"/>
      <c r="P394" s="2384"/>
      <c r="Q394" s="2384"/>
      <c r="R394" s="2384"/>
      <c r="S394" s="720"/>
      <c r="T394" s="717"/>
      <c r="U394" s="626"/>
      <c r="V394" s="626"/>
      <c r="W394" s="627"/>
      <c r="X394" s="627"/>
      <c r="Y394" s="627"/>
      <c r="Z394" s="627"/>
      <c r="AA394" s="628"/>
      <c r="AB394" s="629"/>
      <c r="AC394" s="2376"/>
      <c r="AD394" s="630"/>
      <c r="AE394" s="631"/>
      <c r="AF394" s="631"/>
      <c r="AG394" s="632"/>
      <c r="AH394" s="633"/>
      <c r="AI394" s="626"/>
      <c r="AJ394" s="626"/>
      <c r="AK394" s="626"/>
      <c r="AL394" s="626"/>
      <c r="AM394" s="626"/>
      <c r="AN394" s="626"/>
      <c r="AO394" s="626"/>
      <c r="AP394" s="626"/>
      <c r="AQ394" s="626"/>
      <c r="AR394" s="626"/>
      <c r="AS394" s="626"/>
      <c r="AT394" s="626"/>
      <c r="AU394" s="626"/>
      <c r="AV394" s="626"/>
      <c r="AW394" s="626"/>
      <c r="AX394" s="626"/>
      <c r="AY394" s="626"/>
      <c r="AZ394" s="626"/>
      <c r="BA394" s="626"/>
      <c r="BB394" s="626"/>
      <c r="BC394" s="626"/>
      <c r="BD394" s="626"/>
      <c r="BE394" s="626"/>
      <c r="BF394" s="626"/>
      <c r="BG394" s="626"/>
      <c r="BH394" s="626"/>
      <c r="BI394" s="626"/>
      <c r="BJ394" s="626"/>
      <c r="BK394" s="626"/>
      <c r="BL394" s="626"/>
      <c r="BM394" s="626"/>
      <c r="BN394" s="626"/>
      <c r="BO394" s="626"/>
      <c r="BP394" s="626"/>
      <c r="BQ394" s="626"/>
      <c r="BR394" s="626"/>
      <c r="BS394" s="626"/>
      <c r="BT394" s="626"/>
      <c r="BU394" s="626"/>
      <c r="BV394" s="627"/>
      <c r="BW394" s="627"/>
      <c r="BX394" s="627"/>
      <c r="BY394" s="627"/>
      <c r="BZ394" s="627"/>
      <c r="CA394" s="627"/>
      <c r="CB394" s="627"/>
      <c r="CC394" s="627"/>
      <c r="CD394" s="627"/>
      <c r="CE394" s="627"/>
      <c r="CF394" s="1851"/>
    </row>
    <row customHeight="1" ht="24.75" hidden="1">
      <c r="A395" s="1807"/>
      <c r="B395" s="1161"/>
      <c r="C395" s="413"/>
      <c r="D395" s="2580"/>
      <c r="E395" s="2377" t="s">
        <v>865</v>
      </c>
      <c r="F395" s="2377"/>
      <c r="G395" s="2377"/>
      <c r="H395" s="2377"/>
      <c r="I395" s="2377"/>
      <c r="J395" s="2377"/>
      <c r="K395" s="2377"/>
      <c r="L395" s="2377"/>
      <c r="M395" s="2377"/>
      <c r="N395" s="2377"/>
      <c r="O395" s="2377"/>
      <c r="P395" s="2377"/>
      <c r="Q395" s="559">
        <f>SUMIF(T396:T397,"i",Q396:Q397)</f>
        <v>0</v>
      </c>
      <c r="R395" s="1018"/>
      <c r="S395" s="1799" t="s">
        <v>866</v>
      </c>
      <c r="T395" s="718" t="s">
        <v>867</v>
      </c>
      <c r="U395" s="2375">
        <v>1</v>
      </c>
      <c r="V395" s="2375" t="s">
        <v>830</v>
      </c>
      <c r="W395" s="1161"/>
      <c r="X395" s="1161"/>
      <c r="Y395" s="1161"/>
      <c r="Z395" s="1161"/>
      <c r="AA395" s="1637"/>
      <c r="AB395" s="1161"/>
      <c r="AC395" s="2376"/>
      <c r="AD395" s="630"/>
      <c r="AE395" s="1161"/>
      <c r="AF395" s="1161"/>
      <c r="AG395" s="1637"/>
      <c r="AH395" s="1637"/>
      <c r="AI395" s="1637"/>
      <c r="AJ395" s="1637"/>
      <c r="AK395" s="1637"/>
      <c r="AL395" s="1637"/>
      <c r="AM395" s="1637"/>
      <c r="AN395" s="1637"/>
      <c r="AO395" s="1637"/>
      <c r="AP395" s="1637"/>
      <c r="AQ395" s="1637"/>
      <c r="AR395" s="1637"/>
      <c r="AS395" s="1637"/>
      <c r="AT395" s="1637"/>
      <c r="AU395" s="1637"/>
      <c r="AV395" s="1637"/>
      <c r="AW395" s="1637"/>
      <c r="AX395" s="1637"/>
      <c r="AY395" s="1637"/>
      <c r="AZ395" s="1637"/>
      <c r="BA395" s="1637"/>
      <c r="BB395" s="1637"/>
      <c r="BC395" s="1637"/>
      <c r="BD395" s="1637"/>
      <c r="BE395" s="1637"/>
      <c r="BF395" s="1637"/>
      <c r="BG395" s="1637"/>
      <c r="BH395" s="1637"/>
      <c r="BI395" s="1637"/>
      <c r="BJ395" s="1637"/>
      <c r="BK395" s="1637"/>
      <c r="BL395" s="1637"/>
      <c r="BM395" s="1637"/>
      <c r="BN395" s="1637"/>
      <c r="BO395" s="1637"/>
      <c r="BP395" s="1637"/>
      <c r="BQ395" s="1637"/>
      <c r="BR395" s="1637"/>
      <c r="BS395" s="1637"/>
      <c r="BT395" s="1637"/>
      <c r="BU395" s="1637"/>
      <c r="BV395" s="1161"/>
      <c r="BW395" s="1161"/>
      <c r="BX395" s="1161"/>
      <c r="BY395" s="1161"/>
      <c r="BZ395" s="1161"/>
      <c r="CA395" s="1161"/>
      <c r="CB395" s="1161"/>
      <c r="CC395" s="1161"/>
      <c r="CD395" s="1161"/>
      <c r="CE395" s="1161"/>
      <c r="CF395" s="1851"/>
    </row>
    <row customHeight="1" ht="11.25" hidden="1">
      <c r="A396" s="1794"/>
      <c r="B396" s="1637"/>
      <c r="C396" s="1637"/>
      <c r="D396" s="2580"/>
      <c r="E396" s="636"/>
      <c r="F396" s="636">
        <v>0</v>
      </c>
      <c r="G396" s="636"/>
      <c r="H396" s="636"/>
      <c r="I396" s="636"/>
      <c r="J396" s="636"/>
      <c r="K396" s="636"/>
      <c r="L396" s="636"/>
      <c r="M396" s="636"/>
      <c r="N396" s="636"/>
      <c r="O396" s="636"/>
      <c r="P396" s="636"/>
      <c r="Q396" s="636"/>
      <c r="R396" s="636"/>
      <c r="S396" s="637"/>
      <c r="T396" s="719"/>
      <c r="U396" s="2375"/>
      <c r="V396" s="2375"/>
      <c r="W396" s="1637"/>
      <c r="X396" s="1637"/>
      <c r="Y396" s="1637"/>
      <c r="Z396" s="1637"/>
      <c r="AA396" s="1637"/>
      <c r="AB396" s="1161"/>
      <c r="AC396" s="2376"/>
      <c r="AD396" s="630"/>
      <c r="AE396" s="1161"/>
      <c r="AF396" s="1161"/>
      <c r="AG396" s="1637"/>
      <c r="AH396" s="1637"/>
      <c r="AI396" s="1637"/>
      <c r="AJ396" s="1637"/>
      <c r="AK396" s="1637"/>
      <c r="AL396" s="1637"/>
      <c r="AM396" s="1637"/>
      <c r="AN396" s="1637"/>
      <c r="AO396" s="1637"/>
      <c r="AP396" s="1637"/>
      <c r="AQ396" s="1637"/>
      <c r="AR396" s="1637"/>
      <c r="AS396" s="1637"/>
      <c r="AT396" s="1637"/>
      <c r="AU396" s="1637"/>
      <c r="AV396" s="1637"/>
      <c r="AW396" s="1637"/>
      <c r="AX396" s="1637"/>
      <c r="AY396" s="1637"/>
      <c r="AZ396" s="1637"/>
      <c r="BA396" s="1637"/>
      <c r="BB396" s="1637"/>
      <c r="BC396" s="1637"/>
      <c r="BD396" s="1637"/>
      <c r="BE396" s="1637"/>
      <c r="BF396" s="1637"/>
      <c r="BG396" s="1637"/>
      <c r="BH396" s="1637"/>
      <c r="BI396" s="1637"/>
      <c r="BJ396" s="1637"/>
      <c r="BK396" s="1637"/>
      <c r="BL396" s="1637"/>
      <c r="BM396" s="1637"/>
      <c r="BN396" s="1637"/>
      <c r="BO396" s="1637"/>
      <c r="BP396" s="1637"/>
      <c r="BQ396" s="1637"/>
      <c r="BR396" s="1637"/>
      <c r="BS396" s="1637"/>
      <c r="BT396" s="1637"/>
      <c r="BU396" s="1637"/>
      <c r="BV396" s="1637"/>
      <c r="BW396" s="1637"/>
      <c r="BX396" s="1637"/>
      <c r="BY396" s="1637"/>
      <c r="BZ396" s="1637"/>
      <c r="CA396" s="1637"/>
      <c r="CB396" s="1637"/>
      <c r="CC396" s="1637"/>
      <c r="CD396" s="1637"/>
      <c r="CE396" s="1637"/>
      <c r="CF396" s="1851"/>
    </row>
    <row customHeight="1" ht="11.25" hidden="1">
      <c r="A397" s="1807"/>
      <c r="B397" s="1161"/>
      <c r="C397" s="413"/>
      <c r="D397" s="2580"/>
      <c r="E397" s="650" t="s">
        <v>22</v>
      </c>
      <c r="F397" s="1169" t="s">
        <v>22</v>
      </c>
      <c r="G397" s="1169" t="s">
        <v>870</v>
      </c>
      <c r="H397" s="652" t="s">
        <v>22</v>
      </c>
      <c r="I397" s="652"/>
      <c r="J397" s="652"/>
      <c r="K397" s="652"/>
      <c r="L397" s="652"/>
      <c r="M397" s="652"/>
      <c r="N397" s="652"/>
      <c r="O397" s="652"/>
      <c r="P397" s="652"/>
      <c r="Q397" s="652"/>
      <c r="R397" s="653"/>
      <c r="S397" s="654"/>
      <c r="T397" s="719"/>
      <c r="U397" s="2375"/>
      <c r="V397" s="2375"/>
      <c r="W397" s="1161"/>
      <c r="X397" s="1161"/>
      <c r="Y397" s="1161"/>
      <c r="Z397" s="1161"/>
      <c r="AA397" s="1637"/>
      <c r="AB397" s="1161"/>
      <c r="AC397" s="2376"/>
      <c r="AD397" s="630"/>
      <c r="AE397" s="1161"/>
      <c r="AF397" s="1161"/>
      <c r="AG397" s="1637"/>
      <c r="AH397" s="1637"/>
      <c r="AI397" s="1637"/>
      <c r="AJ397" s="1637"/>
      <c r="AK397" s="1637"/>
      <c r="AL397" s="1637"/>
      <c r="AM397" s="1637"/>
      <c r="AN397" s="1637"/>
      <c r="AO397" s="1637"/>
      <c r="AP397" s="1637"/>
      <c r="AQ397" s="1637"/>
      <c r="AR397" s="1637"/>
      <c r="AS397" s="1637"/>
      <c r="AT397" s="1637"/>
      <c r="AU397" s="1637"/>
      <c r="AV397" s="1637"/>
      <c r="AW397" s="1637"/>
      <c r="AX397" s="1637"/>
      <c r="AY397" s="1637"/>
      <c r="AZ397" s="1637"/>
      <c r="BA397" s="1637"/>
      <c r="BB397" s="1637"/>
      <c r="BC397" s="1637"/>
      <c r="BD397" s="1637"/>
      <c r="BE397" s="1637"/>
      <c r="BF397" s="1637"/>
      <c r="BG397" s="1637"/>
      <c r="BH397" s="1637"/>
      <c r="BI397" s="1637"/>
      <c r="BJ397" s="1637"/>
      <c r="BK397" s="1637"/>
      <c r="BL397" s="1637"/>
      <c r="BM397" s="1637"/>
      <c r="BN397" s="1637"/>
      <c r="BO397" s="1637"/>
      <c r="BP397" s="1637"/>
      <c r="BQ397" s="1637"/>
      <c r="BR397" s="1637"/>
      <c r="BS397" s="1637"/>
      <c r="BT397" s="1637"/>
      <c r="BU397" s="1637"/>
      <c r="BV397" s="1161"/>
      <c r="BW397" s="1161"/>
      <c r="BX397" s="1161"/>
      <c r="BY397" s="1161"/>
      <c r="BZ397" s="1161"/>
      <c r="CA397" s="1161"/>
      <c r="CB397" s="1161"/>
      <c r="CC397" s="1161"/>
      <c r="CD397" s="1161"/>
      <c r="CE397" s="1161"/>
      <c r="CF397" s="1851"/>
    </row>
    <row customHeight="1" ht="24.75" hidden="1">
      <c r="A398" s="1807"/>
      <c r="B398" s="1161"/>
      <c r="C398" s="413"/>
      <c r="D398" s="2580"/>
      <c r="E398" s="2377" t="s">
        <v>868</v>
      </c>
      <c r="F398" s="2377"/>
      <c r="G398" s="2377"/>
      <c r="H398" s="2377"/>
      <c r="I398" s="2377"/>
      <c r="J398" s="2377"/>
      <c r="K398" s="2377"/>
      <c r="L398" s="2377"/>
      <c r="M398" s="2377"/>
      <c r="N398" s="2377"/>
      <c r="O398" s="2377"/>
      <c r="P398" s="2377"/>
      <c r="Q398" s="559">
        <f>SUMIF(T399:T400,"i",Q399:Q400)</f>
        <v>0</v>
      </c>
      <c r="R398" s="1018"/>
      <c r="S398" s="1799" t="s">
        <v>869</v>
      </c>
      <c r="T398" s="718" t="s">
        <v>867</v>
      </c>
      <c r="U398" s="2375">
        <v>1</v>
      </c>
      <c r="V398" s="2375" t="s">
        <v>830</v>
      </c>
      <c r="W398" s="1161"/>
      <c r="X398" s="1161"/>
      <c r="Y398" s="1161"/>
      <c r="Z398" s="1161"/>
      <c r="AA398" s="1637"/>
      <c r="AB398" s="1161"/>
      <c r="AC398" s="1797"/>
      <c r="AD398" s="630"/>
      <c r="AE398" s="1161"/>
      <c r="AF398" s="1161"/>
      <c r="AG398" s="1637"/>
      <c r="AH398" s="1637"/>
      <c r="AI398" s="1637"/>
      <c r="AJ398" s="1637"/>
      <c r="AK398" s="1637"/>
      <c r="AL398" s="1637"/>
      <c r="AM398" s="1637"/>
      <c r="AN398" s="1637"/>
      <c r="AO398" s="1637"/>
      <c r="AP398" s="1637"/>
      <c r="AQ398" s="1637"/>
      <c r="AR398" s="1637"/>
      <c r="AS398" s="1637"/>
      <c r="AT398" s="1637"/>
      <c r="AU398" s="1637"/>
      <c r="AV398" s="1637"/>
      <c r="AW398" s="1637"/>
      <c r="AX398" s="1637"/>
      <c r="AY398" s="1637"/>
      <c r="AZ398" s="1637"/>
      <c r="BA398" s="1637"/>
      <c r="BB398" s="1637"/>
      <c r="BC398" s="1637"/>
      <c r="BD398" s="1637"/>
      <c r="BE398" s="1637"/>
      <c r="BF398" s="1637"/>
      <c r="BG398" s="1637"/>
      <c r="BH398" s="1637"/>
      <c r="BI398" s="1637"/>
      <c r="BJ398" s="1637"/>
      <c r="BK398" s="1637"/>
      <c r="BL398" s="1637"/>
      <c r="BM398" s="1637"/>
      <c r="BN398" s="1637"/>
      <c r="BO398" s="1637"/>
      <c r="BP398" s="1637"/>
      <c r="BQ398" s="1637"/>
      <c r="BR398" s="1637"/>
      <c r="BS398" s="1637"/>
      <c r="BT398" s="1637"/>
      <c r="BU398" s="1637"/>
      <c r="BV398" s="1161"/>
      <c r="BW398" s="1161"/>
      <c r="BX398" s="1161"/>
      <c r="BY398" s="1161"/>
      <c r="BZ398" s="1161"/>
      <c r="CA398" s="1161"/>
      <c r="CB398" s="1161"/>
      <c r="CC398" s="1161"/>
      <c r="CD398" s="1161"/>
      <c r="CE398" s="1161"/>
      <c r="CF398" s="1851"/>
    </row>
    <row customHeight="1" ht="11.25" hidden="1">
      <c r="A399" s="1794"/>
      <c r="B399" s="1637"/>
      <c r="C399" s="1637"/>
      <c r="D399" s="2580"/>
      <c r="E399" s="636"/>
      <c r="F399" s="636">
        <v>0</v>
      </c>
      <c r="G399" s="636"/>
      <c r="H399" s="636"/>
      <c r="I399" s="636"/>
      <c r="J399" s="636"/>
      <c r="K399" s="636"/>
      <c r="L399" s="636"/>
      <c r="M399" s="636"/>
      <c r="N399" s="636"/>
      <c r="O399" s="636"/>
      <c r="P399" s="636"/>
      <c r="Q399" s="636"/>
      <c r="R399" s="636"/>
      <c r="S399" s="637"/>
      <c r="T399" s="719"/>
      <c r="U399" s="2375"/>
      <c r="V399" s="2375"/>
      <c r="W399" s="1637"/>
      <c r="X399" s="1637"/>
      <c r="Y399" s="1637"/>
      <c r="Z399" s="1637"/>
      <c r="AA399" s="1637"/>
      <c r="AB399" s="1161"/>
      <c r="AC399" s="1797"/>
      <c r="AD399" s="630"/>
      <c r="AE399" s="1161"/>
      <c r="AF399" s="1161"/>
      <c r="AG399" s="1637"/>
      <c r="AH399" s="1637"/>
      <c r="AI399" s="1637"/>
      <c r="AJ399" s="1637"/>
      <c r="AK399" s="1637"/>
      <c r="AL399" s="1637"/>
      <c r="AM399" s="1637"/>
      <c r="AN399" s="1637"/>
      <c r="AO399" s="1637"/>
      <c r="AP399" s="1637"/>
      <c r="AQ399" s="1637"/>
      <c r="AR399" s="1637"/>
      <c r="AS399" s="1637"/>
      <c r="AT399" s="1637"/>
      <c r="AU399" s="1637"/>
      <c r="AV399" s="1637"/>
      <c r="AW399" s="1637"/>
      <c r="AX399" s="1637"/>
      <c r="AY399" s="1637"/>
      <c r="AZ399" s="1637"/>
      <c r="BA399" s="1637"/>
      <c r="BB399" s="1637"/>
      <c r="BC399" s="1637"/>
      <c r="BD399" s="1637"/>
      <c r="BE399" s="1637"/>
      <c r="BF399" s="1637"/>
      <c r="BG399" s="1637"/>
      <c r="BH399" s="1637"/>
      <c r="BI399" s="1637"/>
      <c r="BJ399" s="1637"/>
      <c r="BK399" s="1637"/>
      <c r="BL399" s="1637"/>
      <c r="BM399" s="1637"/>
      <c r="BN399" s="1637"/>
      <c r="BO399" s="1637"/>
      <c r="BP399" s="1637"/>
      <c r="BQ399" s="1637"/>
      <c r="BR399" s="1637"/>
      <c r="BS399" s="1637"/>
      <c r="BT399" s="1637"/>
      <c r="BU399" s="1637"/>
      <c r="BV399" s="1637"/>
      <c r="BW399" s="1637"/>
      <c r="BX399" s="1637"/>
      <c r="BY399" s="1637"/>
      <c r="BZ399" s="1637"/>
      <c r="CA399" s="1637"/>
      <c r="CB399" s="1637"/>
      <c r="CC399" s="1637"/>
      <c r="CD399" s="1637"/>
      <c r="CE399" s="1637"/>
      <c r="CF399" s="1851"/>
    </row>
    <row customHeight="1" ht="11.25" hidden="1">
      <c r="A400" s="1807"/>
      <c r="B400" s="1161"/>
      <c r="C400" s="413"/>
      <c r="D400" s="2581"/>
      <c r="E400" s="650" t="s">
        <v>22</v>
      </c>
      <c r="F400" s="1169" t="s">
        <v>22</v>
      </c>
      <c r="G400" s="1169" t="s">
        <v>870</v>
      </c>
      <c r="H400" s="652" t="s">
        <v>22</v>
      </c>
      <c r="I400" s="652"/>
      <c r="J400" s="652"/>
      <c r="K400" s="652"/>
      <c r="L400" s="652"/>
      <c r="M400" s="652"/>
      <c r="N400" s="652"/>
      <c r="O400" s="652"/>
      <c r="P400" s="652"/>
      <c r="Q400" s="652"/>
      <c r="R400" s="653"/>
      <c r="S400" s="654"/>
      <c r="T400" s="719"/>
      <c r="U400" s="2375"/>
      <c r="V400" s="2375"/>
      <c r="W400" s="1161"/>
      <c r="X400" s="1161"/>
      <c r="Y400" s="1161"/>
      <c r="Z400" s="1161"/>
      <c r="AA400" s="1637"/>
      <c r="AB400" s="1161"/>
      <c r="AC400" s="1797"/>
      <c r="AD400" s="630"/>
      <c r="AE400" s="1161"/>
      <c r="AF400" s="1161"/>
      <c r="AG400" s="1637"/>
      <c r="AH400" s="1637"/>
      <c r="AI400" s="1637"/>
      <c r="AJ400" s="1637"/>
      <c r="AK400" s="1637"/>
      <c r="AL400" s="1637"/>
      <c r="AM400" s="1637"/>
      <c r="AN400" s="1637"/>
      <c r="AO400" s="1637"/>
      <c r="AP400" s="1637"/>
      <c r="AQ400" s="1637"/>
      <c r="AR400" s="1637"/>
      <c r="AS400" s="1637"/>
      <c r="AT400" s="1637"/>
      <c r="AU400" s="1637"/>
      <c r="AV400" s="1637"/>
      <c r="AW400" s="1637"/>
      <c r="AX400" s="1637"/>
      <c r="AY400" s="1637"/>
      <c r="AZ400" s="1637"/>
      <c r="BA400" s="1637"/>
      <c r="BB400" s="1637"/>
      <c r="BC400" s="1637"/>
      <c r="BD400" s="1637"/>
      <c r="BE400" s="1637"/>
      <c r="BF400" s="1637"/>
      <c r="BG400" s="1637"/>
      <c r="BH400" s="1637"/>
      <c r="BI400" s="1637"/>
      <c r="BJ400" s="1637"/>
      <c r="BK400" s="1637"/>
      <c r="BL400" s="1637"/>
      <c r="BM400" s="1637"/>
      <c r="BN400" s="1637"/>
      <c r="BO400" s="1637"/>
      <c r="BP400" s="1637"/>
      <c r="BQ400" s="1637"/>
      <c r="BR400" s="1637"/>
      <c r="BS400" s="1637"/>
      <c r="BT400" s="1637"/>
      <c r="BU400" s="1637"/>
      <c r="BV400" s="1161"/>
      <c r="BW400" s="1161"/>
      <c r="BX400" s="1161"/>
      <c r="BY400" s="1161"/>
      <c r="BZ400" s="1161"/>
      <c r="CA400" s="1161"/>
      <c r="CB400" s="1161"/>
      <c r="CC400" s="1161"/>
      <c r="CD400" s="1161"/>
      <c r="CE400" s="1161"/>
      <c r="CF400" s="1851"/>
    </row>
    <row customHeight="1" ht="15" hidden="1">
      <c r="A401" s="624" t="s">
        <v>379</v>
      </c>
      <c r="B401" s="625"/>
      <c r="C401" s="625" t="s">
        <v>22</v>
      </c>
      <c r="D401" s="2579" t="s">
        <v>911</v>
      </c>
      <c r="E401" s="2378" t="s">
        <v>324</v>
      </c>
      <c r="F401" s="2379"/>
      <c r="G401" s="2380"/>
      <c r="H401" s="2384" t="str">
        <f>IF(A401="","",INDEX(DIFFERENTIATION_UNMERGE_VD,MATCH(A401,DIFFERENTIATION_ID_DIFF,0)))</f>
        <v>Водоотведение; Транспортировка; Подключение (технологическое присоединение) к централизованной системе водоотведения</v>
      </c>
      <c r="I401" s="2384"/>
      <c r="J401" s="2384"/>
      <c r="K401" s="2384"/>
      <c r="L401" s="2384"/>
      <c r="M401" s="2384"/>
      <c r="N401" s="2384"/>
      <c r="O401" s="2384"/>
      <c r="P401" s="2384"/>
      <c r="Q401" s="2384"/>
      <c r="R401" s="2384"/>
      <c r="S401" s="720"/>
      <c r="T401" s="717"/>
      <c r="U401" s="626"/>
      <c r="V401" s="626"/>
      <c r="W401" s="627"/>
      <c r="X401" s="627"/>
      <c r="Y401" s="627"/>
      <c r="Z401" s="627"/>
      <c r="AA401" s="628"/>
      <c r="AB401" s="629"/>
      <c r="AC401" s="2376"/>
      <c r="AD401" s="630"/>
      <c r="AE401" s="631" t="s">
        <v>22</v>
      </c>
      <c r="AF401" s="631"/>
      <c r="AG401" s="632" t="s">
        <v>864</v>
      </c>
      <c r="AH401" s="633">
        <v>3</v>
      </c>
      <c r="AI401" s="626"/>
      <c r="AJ401" s="626"/>
      <c r="AK401" s="626"/>
      <c r="AL401" s="626"/>
      <c r="AM401" s="626"/>
      <c r="AN401" s="626"/>
      <c r="AO401" s="626"/>
      <c r="AP401" s="626"/>
      <c r="AQ401" s="626"/>
      <c r="AR401" s="626"/>
      <c r="AS401" s="626"/>
      <c r="AT401" s="626"/>
      <c r="AU401" s="626"/>
      <c r="AV401" s="626"/>
      <c r="AW401" s="626"/>
      <c r="AX401" s="626"/>
      <c r="AY401" s="626"/>
      <c r="AZ401" s="626"/>
      <c r="BA401" s="626"/>
      <c r="BB401" s="626"/>
      <c r="BC401" s="626"/>
      <c r="BD401" s="626"/>
      <c r="BE401" s="626"/>
      <c r="BF401" s="626"/>
      <c r="BG401" s="626"/>
      <c r="BH401" s="626"/>
      <c r="BI401" s="626"/>
      <c r="BJ401" s="626"/>
      <c r="BK401" s="626"/>
      <c r="BL401" s="626"/>
      <c r="BM401" s="626"/>
      <c r="BN401" s="626"/>
      <c r="BO401" s="626"/>
      <c r="BP401" s="626"/>
      <c r="BQ401" s="626"/>
      <c r="BR401" s="626"/>
      <c r="BS401" s="626"/>
      <c r="BT401" s="626"/>
      <c r="BU401" s="626"/>
      <c r="BV401" s="627"/>
      <c r="BW401" s="627"/>
      <c r="BX401" s="627"/>
      <c r="BY401" s="627"/>
      <c r="BZ401" s="627"/>
      <c r="CA401" s="627"/>
      <c r="CB401" s="627"/>
      <c r="CC401" s="627"/>
      <c r="CD401" s="627"/>
      <c r="CE401" s="627"/>
      <c r="CF401" s="1851"/>
    </row>
    <row customHeight="1" ht="15" hidden="1">
      <c r="A402" s="624"/>
      <c r="B402" s="625"/>
      <c r="C402" s="625"/>
      <c r="D402" s="2580"/>
      <c r="E402" s="2378" t="s">
        <v>819</v>
      </c>
      <c r="F402" s="2379"/>
      <c r="G402" s="2380"/>
      <c r="H402" s="2384" t="str">
        <f>IF(A401="","",INDEX(DIFFERENTIATION_UNMERGE_AREA,MATCH(A401,DIFFERENTIATION_ID_DIFF,0)))</f>
        <v>Яковлевский муниципальный округ</v>
      </c>
      <c r="I402" s="2384"/>
      <c r="J402" s="2384"/>
      <c r="K402" s="2384"/>
      <c r="L402" s="2384"/>
      <c r="M402" s="2384"/>
      <c r="N402" s="2384"/>
      <c r="O402" s="2384"/>
      <c r="P402" s="2384"/>
      <c r="Q402" s="2384"/>
      <c r="R402" s="2384"/>
      <c r="S402" s="720"/>
      <c r="T402" s="717"/>
      <c r="U402" s="626"/>
      <c r="V402" s="626"/>
      <c r="W402" s="627"/>
      <c r="X402" s="627"/>
      <c r="Y402" s="627"/>
      <c r="Z402" s="627"/>
      <c r="AA402" s="628"/>
      <c r="AB402" s="629"/>
      <c r="AC402" s="2376"/>
      <c r="AD402" s="630"/>
      <c r="AE402" s="631"/>
      <c r="AF402" s="631"/>
      <c r="AG402" s="632"/>
      <c r="AH402" s="633"/>
      <c r="AI402" s="626"/>
      <c r="AJ402" s="626"/>
      <c r="AK402" s="626"/>
      <c r="AL402" s="626"/>
      <c r="AM402" s="626"/>
      <c r="AN402" s="626"/>
      <c r="AO402" s="626"/>
      <c r="AP402" s="626"/>
      <c r="AQ402" s="626"/>
      <c r="AR402" s="626"/>
      <c r="AS402" s="626"/>
      <c r="AT402" s="626"/>
      <c r="AU402" s="626"/>
      <c r="AV402" s="626"/>
      <c r="AW402" s="626"/>
      <c r="AX402" s="626"/>
      <c r="AY402" s="626"/>
      <c r="AZ402" s="626"/>
      <c r="BA402" s="626"/>
      <c r="BB402" s="626"/>
      <c r="BC402" s="626"/>
      <c r="BD402" s="626"/>
      <c r="BE402" s="626"/>
      <c r="BF402" s="626"/>
      <c r="BG402" s="626"/>
      <c r="BH402" s="626"/>
      <c r="BI402" s="626"/>
      <c r="BJ402" s="626"/>
      <c r="BK402" s="626"/>
      <c r="BL402" s="626"/>
      <c r="BM402" s="626"/>
      <c r="BN402" s="626"/>
      <c r="BO402" s="626"/>
      <c r="BP402" s="626"/>
      <c r="BQ402" s="626"/>
      <c r="BR402" s="626"/>
      <c r="BS402" s="626"/>
      <c r="BT402" s="626"/>
      <c r="BU402" s="626"/>
      <c r="BV402" s="627"/>
      <c r="BW402" s="627"/>
      <c r="BX402" s="627"/>
      <c r="BY402" s="627"/>
      <c r="BZ402" s="627"/>
      <c r="CA402" s="627"/>
      <c r="CB402" s="627"/>
      <c r="CC402" s="627"/>
      <c r="CD402" s="627"/>
      <c r="CE402" s="627"/>
      <c r="CF402" s="1851"/>
    </row>
    <row customHeight="1" ht="15" hidden="1">
      <c r="A403" s="624"/>
      <c r="B403" s="625"/>
      <c r="C403" s="625"/>
      <c r="D403" s="2580"/>
      <c r="E403" s="2378" t="s">
        <v>820</v>
      </c>
      <c r="F403" s="2379"/>
      <c r="G403" s="2380"/>
      <c r="H403" s="2384" t="str">
        <f>IF(A401="","",INDEX(DIFFERENTIATION_UNMERGE_SYSTEM,MATCH(A401,DIFFERENTIATION_ID_DIFF,0)))</f>
        <v>без дифференциации</v>
      </c>
      <c r="I403" s="2384"/>
      <c r="J403" s="2384"/>
      <c r="K403" s="2384"/>
      <c r="L403" s="2384"/>
      <c r="M403" s="2384"/>
      <c r="N403" s="2384"/>
      <c r="O403" s="2384"/>
      <c r="P403" s="2384"/>
      <c r="Q403" s="2384"/>
      <c r="R403" s="2384"/>
      <c r="S403" s="720"/>
      <c r="T403" s="717"/>
      <c r="U403" s="626"/>
      <c r="V403" s="626"/>
      <c r="W403" s="627"/>
      <c r="X403" s="627"/>
      <c r="Y403" s="627"/>
      <c r="Z403" s="627"/>
      <c r="AA403" s="628"/>
      <c r="AB403" s="629"/>
      <c r="AC403" s="2376"/>
      <c r="AD403" s="630"/>
      <c r="AE403" s="631"/>
      <c r="AF403" s="631"/>
      <c r="AG403" s="632"/>
      <c r="AH403" s="633"/>
      <c r="AI403" s="626"/>
      <c r="AJ403" s="626"/>
      <c r="AK403" s="626"/>
      <c r="AL403" s="626"/>
      <c r="AM403" s="626"/>
      <c r="AN403" s="626"/>
      <c r="AO403" s="626"/>
      <c r="AP403" s="626"/>
      <c r="AQ403" s="626"/>
      <c r="AR403" s="626"/>
      <c r="AS403" s="626"/>
      <c r="AT403" s="626"/>
      <c r="AU403" s="626"/>
      <c r="AV403" s="626"/>
      <c r="AW403" s="626"/>
      <c r="AX403" s="626"/>
      <c r="AY403" s="626"/>
      <c r="AZ403" s="626"/>
      <c r="BA403" s="626"/>
      <c r="BB403" s="626"/>
      <c r="BC403" s="626"/>
      <c r="BD403" s="626"/>
      <c r="BE403" s="626"/>
      <c r="BF403" s="626"/>
      <c r="BG403" s="626"/>
      <c r="BH403" s="626"/>
      <c r="BI403" s="626"/>
      <c r="BJ403" s="626"/>
      <c r="BK403" s="626"/>
      <c r="BL403" s="626"/>
      <c r="BM403" s="626"/>
      <c r="BN403" s="626"/>
      <c r="BO403" s="626"/>
      <c r="BP403" s="626"/>
      <c r="BQ403" s="626"/>
      <c r="BR403" s="626"/>
      <c r="BS403" s="626"/>
      <c r="BT403" s="626"/>
      <c r="BU403" s="626"/>
      <c r="BV403" s="627"/>
      <c r="BW403" s="627"/>
      <c r="BX403" s="627"/>
      <c r="BY403" s="627"/>
      <c r="BZ403" s="627"/>
      <c r="CA403" s="627"/>
      <c r="CB403" s="627"/>
      <c r="CC403" s="627"/>
      <c r="CD403" s="627"/>
      <c r="CE403" s="627"/>
      <c r="CF403" s="1851"/>
    </row>
    <row customHeight="1" ht="24.75" hidden="1">
      <c r="A404" s="1807"/>
      <c r="B404" s="1161"/>
      <c r="C404" s="413"/>
      <c r="D404" s="2580"/>
      <c r="E404" s="2377" t="s">
        <v>865</v>
      </c>
      <c r="F404" s="2377"/>
      <c r="G404" s="2377"/>
      <c r="H404" s="2377"/>
      <c r="I404" s="2377"/>
      <c r="J404" s="2377"/>
      <c r="K404" s="2377"/>
      <c r="L404" s="2377"/>
      <c r="M404" s="2377"/>
      <c r="N404" s="2377"/>
      <c r="O404" s="2377"/>
      <c r="P404" s="2377"/>
      <c r="Q404" s="559">
        <f>SUMIF(T405:T406,"i",Q405:Q406)</f>
        <v>0</v>
      </c>
      <c r="R404" s="1018"/>
      <c r="S404" s="1799" t="s">
        <v>866</v>
      </c>
      <c r="T404" s="718" t="s">
        <v>867</v>
      </c>
      <c r="U404" s="2375">
        <v>1</v>
      </c>
      <c r="V404" s="2375" t="s">
        <v>830</v>
      </c>
      <c r="W404" s="1161"/>
      <c r="X404" s="1161"/>
      <c r="Y404" s="1161"/>
      <c r="Z404" s="1161"/>
      <c r="AA404" s="1637"/>
      <c r="AB404" s="1161"/>
      <c r="AC404" s="2376"/>
      <c r="AD404" s="630"/>
      <c r="AE404" s="1161"/>
      <c r="AF404" s="1161"/>
      <c r="AG404" s="1637"/>
      <c r="AH404" s="1637"/>
      <c r="AI404" s="1637"/>
      <c r="AJ404" s="1637"/>
      <c r="AK404" s="1637"/>
      <c r="AL404" s="1637"/>
      <c r="AM404" s="1637"/>
      <c r="AN404" s="1637"/>
      <c r="AO404" s="1637"/>
      <c r="AP404" s="1637"/>
      <c r="AQ404" s="1637"/>
      <c r="AR404" s="1637"/>
      <c r="AS404" s="1637"/>
      <c r="AT404" s="1637"/>
      <c r="AU404" s="1637"/>
      <c r="AV404" s="1637"/>
      <c r="AW404" s="1637"/>
      <c r="AX404" s="1637"/>
      <c r="AY404" s="1637"/>
      <c r="AZ404" s="1637"/>
      <c r="BA404" s="1637"/>
      <c r="BB404" s="1637"/>
      <c r="BC404" s="1637"/>
      <c r="BD404" s="1637"/>
      <c r="BE404" s="1637"/>
      <c r="BF404" s="1637"/>
      <c r="BG404" s="1637"/>
      <c r="BH404" s="1637"/>
      <c r="BI404" s="1637"/>
      <c r="BJ404" s="1637"/>
      <c r="BK404" s="1637"/>
      <c r="BL404" s="1637"/>
      <c r="BM404" s="1637"/>
      <c r="BN404" s="1637"/>
      <c r="BO404" s="1637"/>
      <c r="BP404" s="1637"/>
      <c r="BQ404" s="1637"/>
      <c r="BR404" s="1637"/>
      <c r="BS404" s="1637"/>
      <c r="BT404" s="1637"/>
      <c r="BU404" s="1637"/>
      <c r="BV404" s="1161"/>
      <c r="BW404" s="1161"/>
      <c r="BX404" s="1161"/>
      <c r="BY404" s="1161"/>
      <c r="BZ404" s="1161"/>
      <c r="CA404" s="1161"/>
      <c r="CB404" s="1161"/>
      <c r="CC404" s="1161"/>
      <c r="CD404" s="1161"/>
      <c r="CE404" s="1161"/>
      <c r="CF404" s="1851"/>
    </row>
    <row customHeight="1" ht="11.25" hidden="1">
      <c r="A405" s="1794"/>
      <c r="B405" s="1637"/>
      <c r="C405" s="1637"/>
      <c r="D405" s="2580"/>
      <c r="E405" s="636"/>
      <c r="F405" s="636">
        <v>0</v>
      </c>
      <c r="G405" s="636"/>
      <c r="H405" s="636"/>
      <c r="I405" s="636"/>
      <c r="J405" s="636"/>
      <c r="K405" s="636"/>
      <c r="L405" s="636"/>
      <c r="M405" s="636"/>
      <c r="N405" s="636"/>
      <c r="O405" s="636"/>
      <c r="P405" s="636"/>
      <c r="Q405" s="636"/>
      <c r="R405" s="636"/>
      <c r="S405" s="637"/>
      <c r="T405" s="719"/>
      <c r="U405" s="2375"/>
      <c r="V405" s="2375"/>
      <c r="W405" s="1637"/>
      <c r="X405" s="1637"/>
      <c r="Y405" s="1637"/>
      <c r="Z405" s="1637"/>
      <c r="AA405" s="1637"/>
      <c r="AB405" s="1161"/>
      <c r="AC405" s="2376"/>
      <c r="AD405" s="630"/>
      <c r="AE405" s="1161"/>
      <c r="AF405" s="1161"/>
      <c r="AG405" s="1637"/>
      <c r="AH405" s="1637"/>
      <c r="AI405" s="1637"/>
      <c r="AJ405" s="1637"/>
      <c r="AK405" s="1637"/>
      <c r="AL405" s="1637"/>
      <c r="AM405" s="1637"/>
      <c r="AN405" s="1637"/>
      <c r="AO405" s="1637"/>
      <c r="AP405" s="1637"/>
      <c r="AQ405" s="1637"/>
      <c r="AR405" s="1637"/>
      <c r="AS405" s="1637"/>
      <c r="AT405" s="1637"/>
      <c r="AU405" s="1637"/>
      <c r="AV405" s="1637"/>
      <c r="AW405" s="1637"/>
      <c r="AX405" s="1637"/>
      <c r="AY405" s="1637"/>
      <c r="AZ405" s="1637"/>
      <c r="BA405" s="1637"/>
      <c r="BB405" s="1637"/>
      <c r="BC405" s="1637"/>
      <c r="BD405" s="1637"/>
      <c r="BE405" s="1637"/>
      <c r="BF405" s="1637"/>
      <c r="BG405" s="1637"/>
      <c r="BH405" s="1637"/>
      <c r="BI405" s="1637"/>
      <c r="BJ405" s="1637"/>
      <c r="BK405" s="1637"/>
      <c r="BL405" s="1637"/>
      <c r="BM405" s="1637"/>
      <c r="BN405" s="1637"/>
      <c r="BO405" s="1637"/>
      <c r="BP405" s="1637"/>
      <c r="BQ405" s="1637"/>
      <c r="BR405" s="1637"/>
      <c r="BS405" s="1637"/>
      <c r="BT405" s="1637"/>
      <c r="BU405" s="1637"/>
      <c r="BV405" s="1637"/>
      <c r="BW405" s="1637"/>
      <c r="BX405" s="1637"/>
      <c r="BY405" s="1637"/>
      <c r="BZ405" s="1637"/>
      <c r="CA405" s="1637"/>
      <c r="CB405" s="1637"/>
      <c r="CC405" s="1637"/>
      <c r="CD405" s="1637"/>
      <c r="CE405" s="1637"/>
      <c r="CF405" s="1851"/>
    </row>
    <row customHeight="1" ht="11.25" hidden="1">
      <c r="A406" s="1807"/>
      <c r="B406" s="1161"/>
      <c r="C406" s="413"/>
      <c r="D406" s="2580"/>
      <c r="E406" s="650" t="s">
        <v>22</v>
      </c>
      <c r="F406" s="1169" t="s">
        <v>22</v>
      </c>
      <c r="G406" s="1169" t="s">
        <v>870</v>
      </c>
      <c r="H406" s="652" t="s">
        <v>22</v>
      </c>
      <c r="I406" s="652"/>
      <c r="J406" s="652"/>
      <c r="K406" s="652"/>
      <c r="L406" s="652"/>
      <c r="M406" s="652"/>
      <c r="N406" s="652"/>
      <c r="O406" s="652"/>
      <c r="P406" s="652"/>
      <c r="Q406" s="652"/>
      <c r="R406" s="653"/>
      <c r="S406" s="654"/>
      <c r="T406" s="719"/>
      <c r="U406" s="2375"/>
      <c r="V406" s="2375"/>
      <c r="W406" s="1161"/>
      <c r="X406" s="1161"/>
      <c r="Y406" s="1161"/>
      <c r="Z406" s="1161"/>
      <c r="AA406" s="1637"/>
      <c r="AB406" s="1161"/>
      <c r="AC406" s="2376"/>
      <c r="AD406" s="630"/>
      <c r="AE406" s="1161"/>
      <c r="AF406" s="1161"/>
      <c r="AG406" s="1637"/>
      <c r="AH406" s="1637"/>
      <c r="AI406" s="1637"/>
      <c r="AJ406" s="1637"/>
      <c r="AK406" s="1637"/>
      <c r="AL406" s="1637"/>
      <c r="AM406" s="1637"/>
      <c r="AN406" s="1637"/>
      <c r="AO406" s="1637"/>
      <c r="AP406" s="1637"/>
      <c r="AQ406" s="1637"/>
      <c r="AR406" s="1637"/>
      <c r="AS406" s="1637"/>
      <c r="AT406" s="1637"/>
      <c r="AU406" s="1637"/>
      <c r="AV406" s="1637"/>
      <c r="AW406" s="1637"/>
      <c r="AX406" s="1637"/>
      <c r="AY406" s="1637"/>
      <c r="AZ406" s="1637"/>
      <c r="BA406" s="1637"/>
      <c r="BB406" s="1637"/>
      <c r="BC406" s="1637"/>
      <c r="BD406" s="1637"/>
      <c r="BE406" s="1637"/>
      <c r="BF406" s="1637"/>
      <c r="BG406" s="1637"/>
      <c r="BH406" s="1637"/>
      <c r="BI406" s="1637"/>
      <c r="BJ406" s="1637"/>
      <c r="BK406" s="1637"/>
      <c r="BL406" s="1637"/>
      <c r="BM406" s="1637"/>
      <c r="BN406" s="1637"/>
      <c r="BO406" s="1637"/>
      <c r="BP406" s="1637"/>
      <c r="BQ406" s="1637"/>
      <c r="BR406" s="1637"/>
      <c r="BS406" s="1637"/>
      <c r="BT406" s="1637"/>
      <c r="BU406" s="1637"/>
      <c r="BV406" s="1161"/>
      <c r="BW406" s="1161"/>
      <c r="BX406" s="1161"/>
      <c r="BY406" s="1161"/>
      <c r="BZ406" s="1161"/>
      <c r="CA406" s="1161"/>
      <c r="CB406" s="1161"/>
      <c r="CC406" s="1161"/>
      <c r="CD406" s="1161"/>
      <c r="CE406" s="1161"/>
      <c r="CF406" s="1851"/>
    </row>
    <row customHeight="1" ht="24.75" hidden="1">
      <c r="A407" s="1807"/>
      <c r="B407" s="1161"/>
      <c r="C407" s="413"/>
      <c r="D407" s="2580"/>
      <c r="E407" s="2377" t="s">
        <v>868</v>
      </c>
      <c r="F407" s="2377"/>
      <c r="G407" s="2377"/>
      <c r="H407" s="2377"/>
      <c r="I407" s="2377"/>
      <c r="J407" s="2377"/>
      <c r="K407" s="2377"/>
      <c r="L407" s="2377"/>
      <c r="M407" s="2377"/>
      <c r="N407" s="2377"/>
      <c r="O407" s="2377"/>
      <c r="P407" s="2377"/>
      <c r="Q407" s="559">
        <f>SUMIF(T408:T409,"i",Q408:Q409)</f>
        <v>0</v>
      </c>
      <c r="R407" s="1018"/>
      <c r="S407" s="1799" t="s">
        <v>869</v>
      </c>
      <c r="T407" s="718" t="s">
        <v>867</v>
      </c>
      <c r="U407" s="2375">
        <v>1</v>
      </c>
      <c r="V407" s="2375" t="s">
        <v>830</v>
      </c>
      <c r="W407" s="1161"/>
      <c r="X407" s="1161"/>
      <c r="Y407" s="1161"/>
      <c r="Z407" s="1161"/>
      <c r="AA407" s="1637"/>
      <c r="AB407" s="1161"/>
      <c r="AC407" s="1797"/>
      <c r="AD407" s="630"/>
      <c r="AE407" s="1161"/>
      <c r="AF407" s="1161"/>
      <c r="AG407" s="1637"/>
      <c r="AH407" s="1637"/>
      <c r="AI407" s="1637"/>
      <c r="AJ407" s="1637"/>
      <c r="AK407" s="1637"/>
      <c r="AL407" s="1637"/>
      <c r="AM407" s="1637"/>
      <c r="AN407" s="1637"/>
      <c r="AO407" s="1637"/>
      <c r="AP407" s="1637"/>
      <c r="AQ407" s="1637"/>
      <c r="AR407" s="1637"/>
      <c r="AS407" s="1637"/>
      <c r="AT407" s="1637"/>
      <c r="AU407" s="1637"/>
      <c r="AV407" s="1637"/>
      <c r="AW407" s="1637"/>
      <c r="AX407" s="1637"/>
      <c r="AY407" s="1637"/>
      <c r="AZ407" s="1637"/>
      <c r="BA407" s="1637"/>
      <c r="BB407" s="1637"/>
      <c r="BC407" s="1637"/>
      <c r="BD407" s="1637"/>
      <c r="BE407" s="1637"/>
      <c r="BF407" s="1637"/>
      <c r="BG407" s="1637"/>
      <c r="BH407" s="1637"/>
      <c r="BI407" s="1637"/>
      <c r="BJ407" s="1637"/>
      <c r="BK407" s="1637"/>
      <c r="BL407" s="1637"/>
      <c r="BM407" s="1637"/>
      <c r="BN407" s="1637"/>
      <c r="BO407" s="1637"/>
      <c r="BP407" s="1637"/>
      <c r="BQ407" s="1637"/>
      <c r="BR407" s="1637"/>
      <c r="BS407" s="1637"/>
      <c r="BT407" s="1637"/>
      <c r="BU407" s="1637"/>
      <c r="BV407" s="1161"/>
      <c r="BW407" s="1161"/>
      <c r="BX407" s="1161"/>
      <c r="BY407" s="1161"/>
      <c r="BZ407" s="1161"/>
      <c r="CA407" s="1161"/>
      <c r="CB407" s="1161"/>
      <c r="CC407" s="1161"/>
      <c r="CD407" s="1161"/>
      <c r="CE407" s="1161"/>
      <c r="CF407" s="1851"/>
    </row>
    <row customHeight="1" ht="11.25" hidden="1">
      <c r="A408" s="1794"/>
      <c r="B408" s="1637"/>
      <c r="C408" s="1637"/>
      <c r="D408" s="2580"/>
      <c r="E408" s="636"/>
      <c r="F408" s="636">
        <v>0</v>
      </c>
      <c r="G408" s="636"/>
      <c r="H408" s="636"/>
      <c r="I408" s="636"/>
      <c r="J408" s="636"/>
      <c r="K408" s="636"/>
      <c r="L408" s="636"/>
      <c r="M408" s="636"/>
      <c r="N408" s="636"/>
      <c r="O408" s="636"/>
      <c r="P408" s="636"/>
      <c r="Q408" s="636"/>
      <c r="R408" s="636"/>
      <c r="S408" s="637"/>
      <c r="T408" s="719"/>
      <c r="U408" s="2375"/>
      <c r="V408" s="2375"/>
      <c r="W408" s="1637"/>
      <c r="X408" s="1637"/>
      <c r="Y408" s="1637"/>
      <c r="Z408" s="1637"/>
      <c r="AA408" s="1637"/>
      <c r="AB408" s="1161"/>
      <c r="AC408" s="1797"/>
      <c r="AD408" s="630"/>
      <c r="AE408" s="1161"/>
      <c r="AF408" s="1161"/>
      <c r="AG408" s="1637"/>
      <c r="AH408" s="1637"/>
      <c r="AI408" s="1637"/>
      <c r="AJ408" s="1637"/>
      <c r="AK408" s="1637"/>
      <c r="AL408" s="1637"/>
      <c r="AM408" s="1637"/>
      <c r="AN408" s="1637"/>
      <c r="AO408" s="1637"/>
      <c r="AP408" s="1637"/>
      <c r="AQ408" s="1637"/>
      <c r="AR408" s="1637"/>
      <c r="AS408" s="1637"/>
      <c r="AT408" s="1637"/>
      <c r="AU408" s="1637"/>
      <c r="AV408" s="1637"/>
      <c r="AW408" s="1637"/>
      <c r="AX408" s="1637"/>
      <c r="AY408" s="1637"/>
      <c r="AZ408" s="1637"/>
      <c r="BA408" s="1637"/>
      <c r="BB408" s="1637"/>
      <c r="BC408" s="1637"/>
      <c r="BD408" s="1637"/>
      <c r="BE408" s="1637"/>
      <c r="BF408" s="1637"/>
      <c r="BG408" s="1637"/>
      <c r="BH408" s="1637"/>
      <c r="BI408" s="1637"/>
      <c r="BJ408" s="1637"/>
      <c r="BK408" s="1637"/>
      <c r="BL408" s="1637"/>
      <c r="BM408" s="1637"/>
      <c r="BN408" s="1637"/>
      <c r="BO408" s="1637"/>
      <c r="BP408" s="1637"/>
      <c r="BQ408" s="1637"/>
      <c r="BR408" s="1637"/>
      <c r="BS408" s="1637"/>
      <c r="BT408" s="1637"/>
      <c r="BU408" s="1637"/>
      <c r="BV408" s="1637"/>
      <c r="BW408" s="1637"/>
      <c r="BX408" s="1637"/>
      <c r="BY408" s="1637"/>
      <c r="BZ408" s="1637"/>
      <c r="CA408" s="1637"/>
      <c r="CB408" s="1637"/>
      <c r="CC408" s="1637"/>
      <c r="CD408" s="1637"/>
      <c r="CE408" s="1637"/>
      <c r="CF408" s="1851"/>
    </row>
    <row customHeight="1" ht="11.25" hidden="1">
      <c r="A409" s="1807"/>
      <c r="B409" s="1161"/>
      <c r="C409" s="413"/>
      <c r="D409" s="2581"/>
      <c r="E409" s="650" t="s">
        <v>22</v>
      </c>
      <c r="F409" s="1169" t="s">
        <v>22</v>
      </c>
      <c r="G409" s="1169" t="s">
        <v>870</v>
      </c>
      <c r="H409" s="652" t="s">
        <v>22</v>
      </c>
      <c r="I409" s="652"/>
      <c r="J409" s="652"/>
      <c r="K409" s="652"/>
      <c r="L409" s="652"/>
      <c r="M409" s="652"/>
      <c r="N409" s="652"/>
      <c r="O409" s="652"/>
      <c r="P409" s="652"/>
      <c r="Q409" s="652"/>
      <c r="R409" s="653"/>
      <c r="S409" s="654"/>
      <c r="T409" s="719"/>
      <c r="U409" s="2375"/>
      <c r="V409" s="2375"/>
      <c r="W409" s="1161"/>
      <c r="X409" s="1161"/>
      <c r="Y409" s="1161"/>
      <c r="Z409" s="1161"/>
      <c r="AA409" s="1637"/>
      <c r="AB409" s="1161"/>
      <c r="AC409" s="1797"/>
      <c r="AD409" s="630"/>
      <c r="AE409" s="1161"/>
      <c r="AF409" s="1161"/>
      <c r="AG409" s="1637"/>
      <c r="AH409" s="1637"/>
      <c r="AI409" s="1637"/>
      <c r="AJ409" s="1637"/>
      <c r="AK409" s="1637"/>
      <c r="AL409" s="1637"/>
      <c r="AM409" s="1637"/>
      <c r="AN409" s="1637"/>
      <c r="AO409" s="1637"/>
      <c r="AP409" s="1637"/>
      <c r="AQ409" s="1637"/>
      <c r="AR409" s="1637"/>
      <c r="AS409" s="1637"/>
      <c r="AT409" s="1637"/>
      <c r="AU409" s="1637"/>
      <c r="AV409" s="1637"/>
      <c r="AW409" s="1637"/>
      <c r="AX409" s="1637"/>
      <c r="AY409" s="1637"/>
      <c r="AZ409" s="1637"/>
      <c r="BA409" s="1637"/>
      <c r="BB409" s="1637"/>
      <c r="BC409" s="1637"/>
      <c r="BD409" s="1637"/>
      <c r="BE409" s="1637"/>
      <c r="BF409" s="1637"/>
      <c r="BG409" s="1637"/>
      <c r="BH409" s="1637"/>
      <c r="BI409" s="1637"/>
      <c r="BJ409" s="1637"/>
      <c r="BK409" s="1637"/>
      <c r="BL409" s="1637"/>
      <c r="BM409" s="1637"/>
      <c r="BN409" s="1637"/>
      <c r="BO409" s="1637"/>
      <c r="BP409" s="1637"/>
      <c r="BQ409" s="1637"/>
      <c r="BR409" s="1637"/>
      <c r="BS409" s="1637"/>
      <c r="BT409" s="1637"/>
      <c r="BU409" s="1637"/>
      <c r="BV409" s="1161"/>
      <c r="BW409" s="1161"/>
      <c r="BX409" s="1161"/>
      <c r="BY409" s="1161"/>
      <c r="BZ409" s="1161"/>
      <c r="CA409" s="1161"/>
      <c r="CB409" s="1161"/>
      <c r="CC409" s="1161"/>
      <c r="CD409" s="1161"/>
      <c r="CE409" s="1161"/>
      <c r="CF409" s="1851"/>
    </row>
    <row customHeight="1" ht="15" hidden="1">
      <c r="A410" s="624" t="s">
        <v>380</v>
      </c>
      <c r="B410" s="625"/>
      <c r="C410" s="625" t="s">
        <v>22</v>
      </c>
      <c r="D410" s="2579" t="s">
        <v>912</v>
      </c>
      <c r="E410" s="2378" t="s">
        <v>324</v>
      </c>
      <c r="F410" s="2379"/>
      <c r="G410" s="2380"/>
      <c r="H410" s="2384" t="str">
        <f>IF(A410="","",INDEX(DIFFERENTIATION_UNMERGE_VD,MATCH(A410,DIFFERENTIATION_ID_DIFF,0)))</f>
        <v>Водоотведение; Транспортировка; Подключение (технологическое присоединение) к централизованной системе водоотведения</v>
      </c>
      <c r="I410" s="2384"/>
      <c r="J410" s="2384"/>
      <c r="K410" s="2384"/>
      <c r="L410" s="2384"/>
      <c r="M410" s="2384"/>
      <c r="N410" s="2384"/>
      <c r="O410" s="2384"/>
      <c r="P410" s="2384"/>
      <c r="Q410" s="2384"/>
      <c r="R410" s="2384"/>
      <c r="S410" s="720"/>
      <c r="T410" s="717"/>
      <c r="U410" s="626"/>
      <c r="V410" s="626"/>
      <c r="W410" s="627"/>
      <c r="X410" s="627"/>
      <c r="Y410" s="627"/>
      <c r="Z410" s="627"/>
      <c r="AA410" s="628"/>
      <c r="AB410" s="629"/>
      <c r="AC410" s="2376"/>
      <c r="AD410" s="630"/>
      <c r="AE410" s="631" t="s">
        <v>22</v>
      </c>
      <c r="AF410" s="631"/>
      <c r="AG410" s="632" t="s">
        <v>864</v>
      </c>
      <c r="AH410" s="633">
        <v>3</v>
      </c>
      <c r="AI410" s="626"/>
      <c r="AJ410" s="626"/>
      <c r="AK410" s="626"/>
      <c r="AL410" s="626"/>
      <c r="AM410" s="626"/>
      <c r="AN410" s="626"/>
      <c r="AO410" s="626"/>
      <c r="AP410" s="626"/>
      <c r="AQ410" s="626"/>
      <c r="AR410" s="626"/>
      <c r="AS410" s="626"/>
      <c r="AT410" s="626"/>
      <c r="AU410" s="626"/>
      <c r="AV410" s="626"/>
      <c r="AW410" s="626"/>
      <c r="AX410" s="626"/>
      <c r="AY410" s="626"/>
      <c r="AZ410" s="626"/>
      <c r="BA410" s="626"/>
      <c r="BB410" s="626"/>
      <c r="BC410" s="626"/>
      <c r="BD410" s="626"/>
      <c r="BE410" s="626"/>
      <c r="BF410" s="626"/>
      <c r="BG410" s="626"/>
      <c r="BH410" s="626"/>
      <c r="BI410" s="626"/>
      <c r="BJ410" s="626"/>
      <c r="BK410" s="626"/>
      <c r="BL410" s="626"/>
      <c r="BM410" s="626"/>
      <c r="BN410" s="626"/>
      <c r="BO410" s="626"/>
      <c r="BP410" s="626"/>
      <c r="BQ410" s="626"/>
      <c r="BR410" s="626"/>
      <c r="BS410" s="626"/>
      <c r="BT410" s="626"/>
      <c r="BU410" s="626"/>
      <c r="BV410" s="627"/>
      <c r="BW410" s="627"/>
      <c r="BX410" s="627"/>
      <c r="BY410" s="627"/>
      <c r="BZ410" s="627"/>
      <c r="CA410" s="627"/>
      <c r="CB410" s="627"/>
      <c r="CC410" s="627"/>
      <c r="CD410" s="627"/>
      <c r="CE410" s="627"/>
      <c r="CF410" s="1851"/>
    </row>
    <row customHeight="1" ht="15" hidden="1">
      <c r="A411" s="624"/>
      <c r="B411" s="625"/>
      <c r="C411" s="625"/>
      <c r="D411" s="2580"/>
      <c r="E411" s="2378" t="s">
        <v>819</v>
      </c>
      <c r="F411" s="2379"/>
      <c r="G411" s="2380"/>
      <c r="H411" s="2384" t="str">
        <f>IF(A410="","",INDEX(DIFFERENTIATION_UNMERGE_AREA,MATCH(A410,DIFFERENTIATION_ID_DIFF,0)))</f>
        <v>город Белгород</v>
      </c>
      <c r="I411" s="2384"/>
      <c r="J411" s="2384"/>
      <c r="K411" s="2384"/>
      <c r="L411" s="2384"/>
      <c r="M411" s="2384"/>
      <c r="N411" s="2384"/>
      <c r="O411" s="2384"/>
      <c r="P411" s="2384"/>
      <c r="Q411" s="2384"/>
      <c r="R411" s="2384"/>
      <c r="S411" s="720"/>
      <c r="T411" s="717"/>
      <c r="U411" s="626"/>
      <c r="V411" s="626"/>
      <c r="W411" s="627"/>
      <c r="X411" s="627"/>
      <c r="Y411" s="627"/>
      <c r="Z411" s="627"/>
      <c r="AA411" s="628"/>
      <c r="AB411" s="629"/>
      <c r="AC411" s="2376"/>
      <c r="AD411" s="630"/>
      <c r="AE411" s="631"/>
      <c r="AF411" s="631"/>
      <c r="AG411" s="632"/>
      <c r="AH411" s="633"/>
      <c r="AI411" s="626"/>
      <c r="AJ411" s="626"/>
      <c r="AK411" s="626"/>
      <c r="AL411" s="626"/>
      <c r="AM411" s="626"/>
      <c r="AN411" s="626"/>
      <c r="AO411" s="626"/>
      <c r="AP411" s="626"/>
      <c r="AQ411" s="626"/>
      <c r="AR411" s="626"/>
      <c r="AS411" s="626"/>
      <c r="AT411" s="626"/>
      <c r="AU411" s="626"/>
      <c r="AV411" s="626"/>
      <c r="AW411" s="626"/>
      <c r="AX411" s="626"/>
      <c r="AY411" s="626"/>
      <c r="AZ411" s="626"/>
      <c r="BA411" s="626"/>
      <c r="BB411" s="626"/>
      <c r="BC411" s="626"/>
      <c r="BD411" s="626"/>
      <c r="BE411" s="626"/>
      <c r="BF411" s="626"/>
      <c r="BG411" s="626"/>
      <c r="BH411" s="626"/>
      <c r="BI411" s="626"/>
      <c r="BJ411" s="626"/>
      <c r="BK411" s="626"/>
      <c r="BL411" s="626"/>
      <c r="BM411" s="626"/>
      <c r="BN411" s="626"/>
      <c r="BO411" s="626"/>
      <c r="BP411" s="626"/>
      <c r="BQ411" s="626"/>
      <c r="BR411" s="626"/>
      <c r="BS411" s="626"/>
      <c r="BT411" s="626"/>
      <c r="BU411" s="626"/>
      <c r="BV411" s="627"/>
      <c r="BW411" s="627"/>
      <c r="BX411" s="627"/>
      <c r="BY411" s="627"/>
      <c r="BZ411" s="627"/>
      <c r="CA411" s="627"/>
      <c r="CB411" s="627"/>
      <c r="CC411" s="627"/>
      <c r="CD411" s="627"/>
      <c r="CE411" s="627"/>
      <c r="CF411" s="1851"/>
    </row>
    <row customHeight="1" ht="15" hidden="1">
      <c r="A412" s="624"/>
      <c r="B412" s="625"/>
      <c r="C412" s="625"/>
      <c r="D412" s="2580"/>
      <c r="E412" s="2378" t="s">
        <v>820</v>
      </c>
      <c r="F412" s="2379"/>
      <c r="G412" s="2380"/>
      <c r="H412" s="2384" t="str">
        <f>IF(A410="","",INDEX(DIFFERENTIATION_UNMERGE_SYSTEM,MATCH(A410,DIFFERENTIATION_ID_DIFF,0)))</f>
        <v>без дифференциации</v>
      </c>
      <c r="I412" s="2384"/>
      <c r="J412" s="2384"/>
      <c r="K412" s="2384"/>
      <c r="L412" s="2384"/>
      <c r="M412" s="2384"/>
      <c r="N412" s="2384"/>
      <c r="O412" s="2384"/>
      <c r="P412" s="2384"/>
      <c r="Q412" s="2384"/>
      <c r="R412" s="2384"/>
      <c r="S412" s="720"/>
      <c r="T412" s="717"/>
      <c r="U412" s="626"/>
      <c r="V412" s="626"/>
      <c r="W412" s="627"/>
      <c r="X412" s="627"/>
      <c r="Y412" s="627"/>
      <c r="Z412" s="627"/>
      <c r="AA412" s="628"/>
      <c r="AB412" s="629"/>
      <c r="AC412" s="2376"/>
      <c r="AD412" s="630"/>
      <c r="AE412" s="631"/>
      <c r="AF412" s="631"/>
      <c r="AG412" s="632"/>
      <c r="AH412" s="633"/>
      <c r="AI412" s="626"/>
      <c r="AJ412" s="626"/>
      <c r="AK412" s="626"/>
      <c r="AL412" s="626"/>
      <c r="AM412" s="626"/>
      <c r="AN412" s="626"/>
      <c r="AO412" s="626"/>
      <c r="AP412" s="626"/>
      <c r="AQ412" s="626"/>
      <c r="AR412" s="626"/>
      <c r="AS412" s="626"/>
      <c r="AT412" s="626"/>
      <c r="AU412" s="626"/>
      <c r="AV412" s="626"/>
      <c r="AW412" s="626"/>
      <c r="AX412" s="626"/>
      <c r="AY412" s="626"/>
      <c r="AZ412" s="626"/>
      <c r="BA412" s="626"/>
      <c r="BB412" s="626"/>
      <c r="BC412" s="626"/>
      <c r="BD412" s="626"/>
      <c r="BE412" s="626"/>
      <c r="BF412" s="626"/>
      <c r="BG412" s="626"/>
      <c r="BH412" s="626"/>
      <c r="BI412" s="626"/>
      <c r="BJ412" s="626"/>
      <c r="BK412" s="626"/>
      <c r="BL412" s="626"/>
      <c r="BM412" s="626"/>
      <c r="BN412" s="626"/>
      <c r="BO412" s="626"/>
      <c r="BP412" s="626"/>
      <c r="BQ412" s="626"/>
      <c r="BR412" s="626"/>
      <c r="BS412" s="626"/>
      <c r="BT412" s="626"/>
      <c r="BU412" s="626"/>
      <c r="BV412" s="627"/>
      <c r="BW412" s="627"/>
      <c r="BX412" s="627"/>
      <c r="BY412" s="627"/>
      <c r="BZ412" s="627"/>
      <c r="CA412" s="627"/>
      <c r="CB412" s="627"/>
      <c r="CC412" s="627"/>
      <c r="CD412" s="627"/>
      <c r="CE412" s="627"/>
      <c r="CF412" s="1851"/>
    </row>
    <row customHeight="1" ht="24.75" hidden="1">
      <c r="A413" s="1807"/>
      <c r="B413" s="1161"/>
      <c r="C413" s="413"/>
      <c r="D413" s="2580"/>
      <c r="E413" s="2377" t="s">
        <v>865</v>
      </c>
      <c r="F413" s="2377"/>
      <c r="G413" s="2377"/>
      <c r="H413" s="2377"/>
      <c r="I413" s="2377"/>
      <c r="J413" s="2377"/>
      <c r="K413" s="2377"/>
      <c r="L413" s="2377"/>
      <c r="M413" s="2377"/>
      <c r="N413" s="2377"/>
      <c r="O413" s="2377"/>
      <c r="P413" s="2377"/>
      <c r="Q413" s="559">
        <f>SUMIF(T414:T415,"i",Q414:Q415)</f>
        <v>0</v>
      </c>
      <c r="R413" s="1018"/>
      <c r="S413" s="1799" t="s">
        <v>866</v>
      </c>
      <c r="T413" s="718" t="s">
        <v>867</v>
      </c>
      <c r="U413" s="2375">
        <v>1</v>
      </c>
      <c r="V413" s="2375" t="s">
        <v>830</v>
      </c>
      <c r="W413" s="1161"/>
      <c r="X413" s="1161"/>
      <c r="Y413" s="1161"/>
      <c r="Z413" s="1161"/>
      <c r="AA413" s="1637"/>
      <c r="AB413" s="1161"/>
      <c r="AC413" s="2376"/>
      <c r="AD413" s="630"/>
      <c r="AE413" s="1161"/>
      <c r="AF413" s="1161"/>
      <c r="AG413" s="1637"/>
      <c r="AH413" s="1637"/>
      <c r="AI413" s="1637"/>
      <c r="AJ413" s="1637"/>
      <c r="AK413" s="1637"/>
      <c r="AL413" s="1637"/>
      <c r="AM413" s="1637"/>
      <c r="AN413" s="1637"/>
      <c r="AO413" s="1637"/>
      <c r="AP413" s="1637"/>
      <c r="AQ413" s="1637"/>
      <c r="AR413" s="1637"/>
      <c r="AS413" s="1637"/>
      <c r="AT413" s="1637"/>
      <c r="AU413" s="1637"/>
      <c r="AV413" s="1637"/>
      <c r="AW413" s="1637"/>
      <c r="AX413" s="1637"/>
      <c r="AY413" s="1637"/>
      <c r="AZ413" s="1637"/>
      <c r="BA413" s="1637"/>
      <c r="BB413" s="1637"/>
      <c r="BC413" s="1637"/>
      <c r="BD413" s="1637"/>
      <c r="BE413" s="1637"/>
      <c r="BF413" s="1637"/>
      <c r="BG413" s="1637"/>
      <c r="BH413" s="1637"/>
      <c r="BI413" s="1637"/>
      <c r="BJ413" s="1637"/>
      <c r="BK413" s="1637"/>
      <c r="BL413" s="1637"/>
      <c r="BM413" s="1637"/>
      <c r="BN413" s="1637"/>
      <c r="BO413" s="1637"/>
      <c r="BP413" s="1637"/>
      <c r="BQ413" s="1637"/>
      <c r="BR413" s="1637"/>
      <c r="BS413" s="1637"/>
      <c r="BT413" s="1637"/>
      <c r="BU413" s="1637"/>
      <c r="BV413" s="1161"/>
      <c r="BW413" s="1161"/>
      <c r="BX413" s="1161"/>
      <c r="BY413" s="1161"/>
      <c r="BZ413" s="1161"/>
      <c r="CA413" s="1161"/>
      <c r="CB413" s="1161"/>
      <c r="CC413" s="1161"/>
      <c r="CD413" s="1161"/>
      <c r="CE413" s="1161"/>
      <c r="CF413" s="1851"/>
    </row>
    <row customHeight="1" ht="11.25" hidden="1">
      <c r="A414" s="1794"/>
      <c r="B414" s="1637"/>
      <c r="C414" s="1637"/>
      <c r="D414" s="2580"/>
      <c r="E414" s="636"/>
      <c r="F414" s="636">
        <v>0</v>
      </c>
      <c r="G414" s="636"/>
      <c r="H414" s="636"/>
      <c r="I414" s="636"/>
      <c r="J414" s="636"/>
      <c r="K414" s="636"/>
      <c r="L414" s="636"/>
      <c r="M414" s="636"/>
      <c r="N414" s="636"/>
      <c r="O414" s="636"/>
      <c r="P414" s="636"/>
      <c r="Q414" s="636"/>
      <c r="R414" s="636"/>
      <c r="S414" s="637"/>
      <c r="T414" s="719"/>
      <c r="U414" s="2375"/>
      <c r="V414" s="2375"/>
      <c r="W414" s="1637"/>
      <c r="X414" s="1637"/>
      <c r="Y414" s="1637"/>
      <c r="Z414" s="1637"/>
      <c r="AA414" s="1637"/>
      <c r="AB414" s="1161"/>
      <c r="AC414" s="2376"/>
      <c r="AD414" s="630"/>
      <c r="AE414" s="1161"/>
      <c r="AF414" s="1161"/>
      <c r="AG414" s="1637"/>
      <c r="AH414" s="1637"/>
      <c r="AI414" s="1637"/>
      <c r="AJ414" s="1637"/>
      <c r="AK414" s="1637"/>
      <c r="AL414" s="1637"/>
      <c r="AM414" s="1637"/>
      <c r="AN414" s="1637"/>
      <c r="AO414" s="1637"/>
      <c r="AP414" s="1637"/>
      <c r="AQ414" s="1637"/>
      <c r="AR414" s="1637"/>
      <c r="AS414" s="1637"/>
      <c r="AT414" s="1637"/>
      <c r="AU414" s="1637"/>
      <c r="AV414" s="1637"/>
      <c r="AW414" s="1637"/>
      <c r="AX414" s="1637"/>
      <c r="AY414" s="1637"/>
      <c r="AZ414" s="1637"/>
      <c r="BA414" s="1637"/>
      <c r="BB414" s="1637"/>
      <c r="BC414" s="1637"/>
      <c r="BD414" s="1637"/>
      <c r="BE414" s="1637"/>
      <c r="BF414" s="1637"/>
      <c r="BG414" s="1637"/>
      <c r="BH414" s="1637"/>
      <c r="BI414" s="1637"/>
      <c r="BJ414" s="1637"/>
      <c r="BK414" s="1637"/>
      <c r="BL414" s="1637"/>
      <c r="BM414" s="1637"/>
      <c r="BN414" s="1637"/>
      <c r="BO414" s="1637"/>
      <c r="BP414" s="1637"/>
      <c r="BQ414" s="1637"/>
      <c r="BR414" s="1637"/>
      <c r="BS414" s="1637"/>
      <c r="BT414" s="1637"/>
      <c r="BU414" s="1637"/>
      <c r="BV414" s="1637"/>
      <c r="BW414" s="1637"/>
      <c r="BX414" s="1637"/>
      <c r="BY414" s="1637"/>
      <c r="BZ414" s="1637"/>
      <c r="CA414" s="1637"/>
      <c r="CB414" s="1637"/>
      <c r="CC414" s="1637"/>
      <c r="CD414" s="1637"/>
      <c r="CE414" s="1637"/>
      <c r="CF414" s="1851"/>
    </row>
    <row customHeight="1" ht="11.25" hidden="1">
      <c r="A415" s="1807"/>
      <c r="B415" s="1161"/>
      <c r="C415" s="413"/>
      <c r="D415" s="2580"/>
      <c r="E415" s="650" t="s">
        <v>22</v>
      </c>
      <c r="F415" s="1169" t="s">
        <v>22</v>
      </c>
      <c r="G415" s="1169" t="s">
        <v>870</v>
      </c>
      <c r="H415" s="652" t="s">
        <v>22</v>
      </c>
      <c r="I415" s="652"/>
      <c r="J415" s="652"/>
      <c r="K415" s="652"/>
      <c r="L415" s="652"/>
      <c r="M415" s="652"/>
      <c r="N415" s="652"/>
      <c r="O415" s="652"/>
      <c r="P415" s="652"/>
      <c r="Q415" s="652"/>
      <c r="R415" s="653"/>
      <c r="S415" s="654"/>
      <c r="T415" s="719"/>
      <c r="U415" s="2375"/>
      <c r="V415" s="2375"/>
      <c r="W415" s="1161"/>
      <c r="X415" s="1161"/>
      <c r="Y415" s="1161"/>
      <c r="Z415" s="1161"/>
      <c r="AA415" s="1637"/>
      <c r="AB415" s="1161"/>
      <c r="AC415" s="2376"/>
      <c r="AD415" s="630"/>
      <c r="AE415" s="1161"/>
      <c r="AF415" s="1161"/>
      <c r="AG415" s="1637"/>
      <c r="AH415" s="1637"/>
      <c r="AI415" s="1637"/>
      <c r="AJ415" s="1637"/>
      <c r="AK415" s="1637"/>
      <c r="AL415" s="1637"/>
      <c r="AM415" s="1637"/>
      <c r="AN415" s="1637"/>
      <c r="AO415" s="1637"/>
      <c r="AP415" s="1637"/>
      <c r="AQ415" s="1637"/>
      <c r="AR415" s="1637"/>
      <c r="AS415" s="1637"/>
      <c r="AT415" s="1637"/>
      <c r="AU415" s="1637"/>
      <c r="AV415" s="1637"/>
      <c r="AW415" s="1637"/>
      <c r="AX415" s="1637"/>
      <c r="AY415" s="1637"/>
      <c r="AZ415" s="1637"/>
      <c r="BA415" s="1637"/>
      <c r="BB415" s="1637"/>
      <c r="BC415" s="1637"/>
      <c r="BD415" s="1637"/>
      <c r="BE415" s="1637"/>
      <c r="BF415" s="1637"/>
      <c r="BG415" s="1637"/>
      <c r="BH415" s="1637"/>
      <c r="BI415" s="1637"/>
      <c r="BJ415" s="1637"/>
      <c r="BK415" s="1637"/>
      <c r="BL415" s="1637"/>
      <c r="BM415" s="1637"/>
      <c r="BN415" s="1637"/>
      <c r="BO415" s="1637"/>
      <c r="BP415" s="1637"/>
      <c r="BQ415" s="1637"/>
      <c r="BR415" s="1637"/>
      <c r="BS415" s="1637"/>
      <c r="BT415" s="1637"/>
      <c r="BU415" s="1637"/>
      <c r="BV415" s="1161"/>
      <c r="BW415" s="1161"/>
      <c r="BX415" s="1161"/>
      <c r="BY415" s="1161"/>
      <c r="BZ415" s="1161"/>
      <c r="CA415" s="1161"/>
      <c r="CB415" s="1161"/>
      <c r="CC415" s="1161"/>
      <c r="CD415" s="1161"/>
      <c r="CE415" s="1161"/>
      <c r="CF415" s="1851"/>
    </row>
    <row customHeight="1" ht="24.75" hidden="1">
      <c r="A416" s="1807"/>
      <c r="B416" s="1161"/>
      <c r="C416" s="413"/>
      <c r="D416" s="2580"/>
      <c r="E416" s="2377" t="s">
        <v>868</v>
      </c>
      <c r="F416" s="2377"/>
      <c r="G416" s="2377"/>
      <c r="H416" s="2377"/>
      <c r="I416" s="2377"/>
      <c r="J416" s="2377"/>
      <c r="K416" s="2377"/>
      <c r="L416" s="2377"/>
      <c r="M416" s="2377"/>
      <c r="N416" s="2377"/>
      <c r="O416" s="2377"/>
      <c r="P416" s="2377"/>
      <c r="Q416" s="559">
        <f>SUMIF(T417:T418,"i",Q417:Q418)</f>
        <v>0</v>
      </c>
      <c r="R416" s="1018"/>
      <c r="S416" s="1799" t="s">
        <v>869</v>
      </c>
      <c r="T416" s="718" t="s">
        <v>867</v>
      </c>
      <c r="U416" s="2375">
        <v>1</v>
      </c>
      <c r="V416" s="2375" t="s">
        <v>830</v>
      </c>
      <c r="W416" s="1161"/>
      <c r="X416" s="1161"/>
      <c r="Y416" s="1161"/>
      <c r="Z416" s="1161"/>
      <c r="AA416" s="1637"/>
      <c r="AB416" s="1161"/>
      <c r="AC416" s="1797"/>
      <c r="AD416" s="630"/>
      <c r="AE416" s="1161"/>
      <c r="AF416" s="1161"/>
      <c r="AG416" s="1637"/>
      <c r="AH416" s="1637"/>
      <c r="AI416" s="1637"/>
      <c r="AJ416" s="1637"/>
      <c r="AK416" s="1637"/>
      <c r="AL416" s="1637"/>
      <c r="AM416" s="1637"/>
      <c r="AN416" s="1637"/>
      <c r="AO416" s="1637"/>
      <c r="AP416" s="1637"/>
      <c r="AQ416" s="1637"/>
      <c r="AR416" s="1637"/>
      <c r="AS416" s="1637"/>
      <c r="AT416" s="1637"/>
      <c r="AU416" s="1637"/>
      <c r="AV416" s="1637"/>
      <c r="AW416" s="1637"/>
      <c r="AX416" s="1637"/>
      <c r="AY416" s="1637"/>
      <c r="AZ416" s="1637"/>
      <c r="BA416" s="1637"/>
      <c r="BB416" s="1637"/>
      <c r="BC416" s="1637"/>
      <c r="BD416" s="1637"/>
      <c r="BE416" s="1637"/>
      <c r="BF416" s="1637"/>
      <c r="BG416" s="1637"/>
      <c r="BH416" s="1637"/>
      <c r="BI416" s="1637"/>
      <c r="BJ416" s="1637"/>
      <c r="BK416" s="1637"/>
      <c r="BL416" s="1637"/>
      <c r="BM416" s="1637"/>
      <c r="BN416" s="1637"/>
      <c r="BO416" s="1637"/>
      <c r="BP416" s="1637"/>
      <c r="BQ416" s="1637"/>
      <c r="BR416" s="1637"/>
      <c r="BS416" s="1637"/>
      <c r="BT416" s="1637"/>
      <c r="BU416" s="1637"/>
      <c r="BV416" s="1161"/>
      <c r="BW416" s="1161"/>
      <c r="BX416" s="1161"/>
      <c r="BY416" s="1161"/>
      <c r="BZ416" s="1161"/>
      <c r="CA416" s="1161"/>
      <c r="CB416" s="1161"/>
      <c r="CC416" s="1161"/>
      <c r="CD416" s="1161"/>
      <c r="CE416" s="1161"/>
      <c r="CF416" s="1851"/>
    </row>
    <row customHeight="1" ht="11.25" hidden="1">
      <c r="A417" s="1794"/>
      <c r="B417" s="1637"/>
      <c r="C417" s="1637"/>
      <c r="D417" s="2580"/>
      <c r="E417" s="636"/>
      <c r="F417" s="636">
        <v>0</v>
      </c>
      <c r="G417" s="636"/>
      <c r="H417" s="636"/>
      <c r="I417" s="636"/>
      <c r="J417" s="636"/>
      <c r="K417" s="636"/>
      <c r="L417" s="636"/>
      <c r="M417" s="636"/>
      <c r="N417" s="636"/>
      <c r="O417" s="636"/>
      <c r="P417" s="636"/>
      <c r="Q417" s="636"/>
      <c r="R417" s="636"/>
      <c r="S417" s="637"/>
      <c r="T417" s="719"/>
      <c r="U417" s="2375"/>
      <c r="V417" s="2375"/>
      <c r="W417" s="1637"/>
      <c r="X417" s="1637"/>
      <c r="Y417" s="1637"/>
      <c r="Z417" s="1637"/>
      <c r="AA417" s="1637"/>
      <c r="AB417" s="1161"/>
      <c r="AC417" s="1797"/>
      <c r="AD417" s="630"/>
      <c r="AE417" s="1161"/>
      <c r="AF417" s="1161"/>
      <c r="AG417" s="1637"/>
      <c r="AH417" s="1637"/>
      <c r="AI417" s="1637"/>
      <c r="AJ417" s="1637"/>
      <c r="AK417" s="1637"/>
      <c r="AL417" s="1637"/>
      <c r="AM417" s="1637"/>
      <c r="AN417" s="1637"/>
      <c r="AO417" s="1637"/>
      <c r="AP417" s="1637"/>
      <c r="AQ417" s="1637"/>
      <c r="AR417" s="1637"/>
      <c r="AS417" s="1637"/>
      <c r="AT417" s="1637"/>
      <c r="AU417" s="1637"/>
      <c r="AV417" s="1637"/>
      <c r="AW417" s="1637"/>
      <c r="AX417" s="1637"/>
      <c r="AY417" s="1637"/>
      <c r="AZ417" s="1637"/>
      <c r="BA417" s="1637"/>
      <c r="BB417" s="1637"/>
      <c r="BC417" s="1637"/>
      <c r="BD417" s="1637"/>
      <c r="BE417" s="1637"/>
      <c r="BF417" s="1637"/>
      <c r="BG417" s="1637"/>
      <c r="BH417" s="1637"/>
      <c r="BI417" s="1637"/>
      <c r="BJ417" s="1637"/>
      <c r="BK417" s="1637"/>
      <c r="BL417" s="1637"/>
      <c r="BM417" s="1637"/>
      <c r="BN417" s="1637"/>
      <c r="BO417" s="1637"/>
      <c r="BP417" s="1637"/>
      <c r="BQ417" s="1637"/>
      <c r="BR417" s="1637"/>
      <c r="BS417" s="1637"/>
      <c r="BT417" s="1637"/>
      <c r="BU417" s="1637"/>
      <c r="BV417" s="1637"/>
      <c r="BW417" s="1637"/>
      <c r="BX417" s="1637"/>
      <c r="BY417" s="1637"/>
      <c r="BZ417" s="1637"/>
      <c r="CA417" s="1637"/>
      <c r="CB417" s="1637"/>
      <c r="CC417" s="1637"/>
      <c r="CD417" s="1637"/>
      <c r="CE417" s="1637"/>
      <c r="CF417" s="1851"/>
    </row>
    <row customHeight="1" ht="11.25" hidden="1">
      <c r="A418" s="1807"/>
      <c r="B418" s="1161"/>
      <c r="C418" s="413"/>
      <c r="D418" s="2581"/>
      <c r="E418" s="650" t="s">
        <v>22</v>
      </c>
      <c r="F418" s="1169" t="s">
        <v>22</v>
      </c>
      <c r="G418" s="1169" t="s">
        <v>870</v>
      </c>
      <c r="H418" s="652" t="s">
        <v>22</v>
      </c>
      <c r="I418" s="652"/>
      <c r="J418" s="652"/>
      <c r="K418" s="652"/>
      <c r="L418" s="652"/>
      <c r="M418" s="652"/>
      <c r="N418" s="652"/>
      <c r="O418" s="652"/>
      <c r="P418" s="652"/>
      <c r="Q418" s="652"/>
      <c r="R418" s="653"/>
      <c r="S418" s="654"/>
      <c r="T418" s="719"/>
      <c r="U418" s="2375"/>
      <c r="V418" s="2375"/>
      <c r="W418" s="1161"/>
      <c r="X418" s="1161"/>
      <c r="Y418" s="1161"/>
      <c r="Z418" s="1161"/>
      <c r="AA418" s="1637"/>
      <c r="AB418" s="1161"/>
      <c r="AC418" s="1797"/>
      <c r="AD418" s="630"/>
      <c r="AE418" s="1161"/>
      <c r="AF418" s="1161"/>
      <c r="AG418" s="1637"/>
      <c r="AH418" s="1637"/>
      <c r="AI418" s="1637"/>
      <c r="AJ418" s="1637"/>
      <c r="AK418" s="1637"/>
      <c r="AL418" s="1637"/>
      <c r="AM418" s="1637"/>
      <c r="AN418" s="1637"/>
      <c r="AO418" s="1637"/>
      <c r="AP418" s="1637"/>
      <c r="AQ418" s="1637"/>
      <c r="AR418" s="1637"/>
      <c r="AS418" s="1637"/>
      <c r="AT418" s="1637"/>
      <c r="AU418" s="1637"/>
      <c r="AV418" s="1637"/>
      <c r="AW418" s="1637"/>
      <c r="AX418" s="1637"/>
      <c r="AY418" s="1637"/>
      <c r="AZ418" s="1637"/>
      <c r="BA418" s="1637"/>
      <c r="BB418" s="1637"/>
      <c r="BC418" s="1637"/>
      <c r="BD418" s="1637"/>
      <c r="BE418" s="1637"/>
      <c r="BF418" s="1637"/>
      <c r="BG418" s="1637"/>
      <c r="BH418" s="1637"/>
      <c r="BI418" s="1637"/>
      <c r="BJ418" s="1637"/>
      <c r="BK418" s="1637"/>
      <c r="BL418" s="1637"/>
      <c r="BM418" s="1637"/>
      <c r="BN418" s="1637"/>
      <c r="BO418" s="1637"/>
      <c r="BP418" s="1637"/>
      <c r="BQ418" s="1637"/>
      <c r="BR418" s="1637"/>
      <c r="BS418" s="1637"/>
      <c r="BT418" s="1637"/>
      <c r="BU418" s="1637"/>
      <c r="BV418" s="1161"/>
      <c r="BW418" s="1161"/>
      <c r="BX418" s="1161"/>
      <c r="BY418" s="1161"/>
      <c r="BZ418" s="1161"/>
      <c r="CA418" s="1161"/>
      <c r="CB418" s="1161"/>
      <c r="CC418" s="1161"/>
      <c r="CD418" s="1161"/>
      <c r="CE418" s="1161"/>
      <c r="CF418" s="1851"/>
    </row>
    <row customHeight="1" ht="15" hidden="1">
      <c r="A419" s="624" t="s">
        <v>381</v>
      </c>
      <c r="B419" s="625"/>
      <c r="C419" s="625" t="s">
        <v>22</v>
      </c>
      <c r="D419" s="2579" t="s">
        <v>913</v>
      </c>
      <c r="E419" s="2378" t="s">
        <v>324</v>
      </c>
      <c r="F419" s="2379"/>
      <c r="G419" s="2380"/>
      <c r="H419" s="2384" t="str">
        <f>IF(A419="","",INDEX(DIFFERENTIATION_UNMERGE_VD,MATCH(A419,DIFFERENTIATION_ID_DIFF,0)))</f>
        <v>Водоотведение; Транспортировка; Подключение (технологическое присоединение) к централизованной системе водоотведения</v>
      </c>
      <c r="I419" s="2384"/>
      <c r="J419" s="2384"/>
      <c r="K419" s="2384"/>
      <c r="L419" s="2384"/>
      <c r="M419" s="2384"/>
      <c r="N419" s="2384"/>
      <c r="O419" s="2384"/>
      <c r="P419" s="2384"/>
      <c r="Q419" s="2384"/>
      <c r="R419" s="2384"/>
      <c r="S419" s="720"/>
      <c r="T419" s="717"/>
      <c r="U419" s="626"/>
      <c r="V419" s="626"/>
      <c r="W419" s="627"/>
      <c r="X419" s="627"/>
      <c r="Y419" s="627"/>
      <c r="Z419" s="627"/>
      <c r="AA419" s="628"/>
      <c r="AB419" s="629"/>
      <c r="AC419" s="2376"/>
      <c r="AD419" s="630"/>
      <c r="AE419" s="631" t="s">
        <v>22</v>
      </c>
      <c r="AF419" s="631"/>
      <c r="AG419" s="632" t="s">
        <v>864</v>
      </c>
      <c r="AH419" s="633">
        <v>3</v>
      </c>
      <c r="AI419" s="626"/>
      <c r="AJ419" s="626"/>
      <c r="AK419" s="626"/>
      <c r="AL419" s="626"/>
      <c r="AM419" s="626"/>
      <c r="AN419" s="626"/>
      <c r="AO419" s="626"/>
      <c r="AP419" s="626"/>
      <c r="AQ419" s="626"/>
      <c r="AR419" s="626"/>
      <c r="AS419" s="626"/>
      <c r="AT419" s="626"/>
      <c r="AU419" s="626"/>
      <c r="AV419" s="626"/>
      <c r="AW419" s="626"/>
      <c r="AX419" s="626"/>
      <c r="AY419" s="626"/>
      <c r="AZ419" s="626"/>
      <c r="BA419" s="626"/>
      <c r="BB419" s="626"/>
      <c r="BC419" s="626"/>
      <c r="BD419" s="626"/>
      <c r="BE419" s="626"/>
      <c r="BF419" s="626"/>
      <c r="BG419" s="626"/>
      <c r="BH419" s="626"/>
      <c r="BI419" s="626"/>
      <c r="BJ419" s="626"/>
      <c r="BK419" s="626"/>
      <c r="BL419" s="626"/>
      <c r="BM419" s="626"/>
      <c r="BN419" s="626"/>
      <c r="BO419" s="626"/>
      <c r="BP419" s="626"/>
      <c r="BQ419" s="626"/>
      <c r="BR419" s="626"/>
      <c r="BS419" s="626"/>
      <c r="BT419" s="626"/>
      <c r="BU419" s="626"/>
      <c r="BV419" s="627"/>
      <c r="BW419" s="627"/>
      <c r="BX419" s="627"/>
      <c r="BY419" s="627"/>
      <c r="BZ419" s="627"/>
      <c r="CA419" s="627"/>
      <c r="CB419" s="627"/>
      <c r="CC419" s="627"/>
      <c r="CD419" s="627"/>
      <c r="CE419" s="627"/>
      <c r="CF419" s="1851"/>
    </row>
    <row customHeight="1" ht="15" hidden="1">
      <c r="A420" s="624"/>
      <c r="B420" s="625"/>
      <c r="C420" s="625"/>
      <c r="D420" s="2580"/>
      <c r="E420" s="2378" t="s">
        <v>819</v>
      </c>
      <c r="F420" s="2379"/>
      <c r="G420" s="2380"/>
      <c r="H420" s="2384" t="str">
        <f>IF(A419="","",INDEX(DIFFERENTIATION_UNMERGE_AREA,MATCH(A419,DIFFERENTIATION_ID_DIFF,0)))</f>
        <v>Губкинский городской округ</v>
      </c>
      <c r="I420" s="2384"/>
      <c r="J420" s="2384"/>
      <c r="K420" s="2384"/>
      <c r="L420" s="2384"/>
      <c r="M420" s="2384"/>
      <c r="N420" s="2384"/>
      <c r="O420" s="2384"/>
      <c r="P420" s="2384"/>
      <c r="Q420" s="2384"/>
      <c r="R420" s="2384"/>
      <c r="S420" s="720"/>
      <c r="T420" s="717"/>
      <c r="U420" s="626"/>
      <c r="V420" s="626"/>
      <c r="W420" s="627"/>
      <c r="X420" s="627"/>
      <c r="Y420" s="627"/>
      <c r="Z420" s="627"/>
      <c r="AA420" s="628"/>
      <c r="AB420" s="629"/>
      <c r="AC420" s="2376"/>
      <c r="AD420" s="630"/>
      <c r="AE420" s="631"/>
      <c r="AF420" s="631"/>
      <c r="AG420" s="632"/>
      <c r="AH420" s="633"/>
      <c r="AI420" s="626"/>
      <c r="AJ420" s="626"/>
      <c r="AK420" s="626"/>
      <c r="AL420" s="626"/>
      <c r="AM420" s="626"/>
      <c r="AN420" s="626"/>
      <c r="AO420" s="626"/>
      <c r="AP420" s="626"/>
      <c r="AQ420" s="626"/>
      <c r="AR420" s="626"/>
      <c r="AS420" s="626"/>
      <c r="AT420" s="626"/>
      <c r="AU420" s="626"/>
      <c r="AV420" s="626"/>
      <c r="AW420" s="626"/>
      <c r="AX420" s="626"/>
      <c r="AY420" s="626"/>
      <c r="AZ420" s="626"/>
      <c r="BA420" s="626"/>
      <c r="BB420" s="626"/>
      <c r="BC420" s="626"/>
      <c r="BD420" s="626"/>
      <c r="BE420" s="626"/>
      <c r="BF420" s="626"/>
      <c r="BG420" s="626"/>
      <c r="BH420" s="626"/>
      <c r="BI420" s="626"/>
      <c r="BJ420" s="626"/>
      <c r="BK420" s="626"/>
      <c r="BL420" s="626"/>
      <c r="BM420" s="626"/>
      <c r="BN420" s="626"/>
      <c r="BO420" s="626"/>
      <c r="BP420" s="626"/>
      <c r="BQ420" s="626"/>
      <c r="BR420" s="626"/>
      <c r="BS420" s="626"/>
      <c r="BT420" s="626"/>
      <c r="BU420" s="626"/>
      <c r="BV420" s="627"/>
      <c r="BW420" s="627"/>
      <c r="BX420" s="627"/>
      <c r="BY420" s="627"/>
      <c r="BZ420" s="627"/>
      <c r="CA420" s="627"/>
      <c r="CB420" s="627"/>
      <c r="CC420" s="627"/>
      <c r="CD420" s="627"/>
      <c r="CE420" s="627"/>
      <c r="CF420" s="1851"/>
    </row>
    <row customHeight="1" ht="15" hidden="1">
      <c r="A421" s="624"/>
      <c r="B421" s="625"/>
      <c r="C421" s="625"/>
      <c r="D421" s="2580"/>
      <c r="E421" s="2378" t="s">
        <v>820</v>
      </c>
      <c r="F421" s="2379"/>
      <c r="G421" s="2380"/>
      <c r="H421" s="2384" t="str">
        <f>IF(A419="","",INDEX(DIFFERENTIATION_UNMERGE_SYSTEM,MATCH(A419,DIFFERENTIATION_ID_DIFF,0)))</f>
        <v>без дифференциации</v>
      </c>
      <c r="I421" s="2384"/>
      <c r="J421" s="2384"/>
      <c r="K421" s="2384"/>
      <c r="L421" s="2384"/>
      <c r="M421" s="2384"/>
      <c r="N421" s="2384"/>
      <c r="O421" s="2384"/>
      <c r="P421" s="2384"/>
      <c r="Q421" s="2384"/>
      <c r="R421" s="2384"/>
      <c r="S421" s="720"/>
      <c r="T421" s="717"/>
      <c r="U421" s="626"/>
      <c r="V421" s="626"/>
      <c r="W421" s="627"/>
      <c r="X421" s="627"/>
      <c r="Y421" s="627"/>
      <c r="Z421" s="627"/>
      <c r="AA421" s="628"/>
      <c r="AB421" s="629"/>
      <c r="AC421" s="2376"/>
      <c r="AD421" s="630"/>
      <c r="AE421" s="631"/>
      <c r="AF421" s="631"/>
      <c r="AG421" s="632"/>
      <c r="AH421" s="633"/>
      <c r="AI421" s="626"/>
      <c r="AJ421" s="626"/>
      <c r="AK421" s="626"/>
      <c r="AL421" s="626"/>
      <c r="AM421" s="626"/>
      <c r="AN421" s="626"/>
      <c r="AO421" s="626"/>
      <c r="AP421" s="626"/>
      <c r="AQ421" s="626"/>
      <c r="AR421" s="626"/>
      <c r="AS421" s="626"/>
      <c r="AT421" s="626"/>
      <c r="AU421" s="626"/>
      <c r="AV421" s="626"/>
      <c r="AW421" s="626"/>
      <c r="AX421" s="626"/>
      <c r="AY421" s="626"/>
      <c r="AZ421" s="626"/>
      <c r="BA421" s="626"/>
      <c r="BB421" s="626"/>
      <c r="BC421" s="626"/>
      <c r="BD421" s="626"/>
      <c r="BE421" s="626"/>
      <c r="BF421" s="626"/>
      <c r="BG421" s="626"/>
      <c r="BH421" s="626"/>
      <c r="BI421" s="626"/>
      <c r="BJ421" s="626"/>
      <c r="BK421" s="626"/>
      <c r="BL421" s="626"/>
      <c r="BM421" s="626"/>
      <c r="BN421" s="626"/>
      <c r="BO421" s="626"/>
      <c r="BP421" s="626"/>
      <c r="BQ421" s="626"/>
      <c r="BR421" s="626"/>
      <c r="BS421" s="626"/>
      <c r="BT421" s="626"/>
      <c r="BU421" s="626"/>
      <c r="BV421" s="627"/>
      <c r="BW421" s="627"/>
      <c r="BX421" s="627"/>
      <c r="BY421" s="627"/>
      <c r="BZ421" s="627"/>
      <c r="CA421" s="627"/>
      <c r="CB421" s="627"/>
      <c r="CC421" s="627"/>
      <c r="CD421" s="627"/>
      <c r="CE421" s="627"/>
      <c r="CF421" s="1851"/>
    </row>
    <row customHeight="1" ht="24.75" hidden="1">
      <c r="A422" s="1807"/>
      <c r="B422" s="1161"/>
      <c r="C422" s="413"/>
      <c r="D422" s="2580"/>
      <c r="E422" s="2377" t="s">
        <v>865</v>
      </c>
      <c r="F422" s="2377"/>
      <c r="G422" s="2377"/>
      <c r="H422" s="2377"/>
      <c r="I422" s="2377"/>
      <c r="J422" s="2377"/>
      <c r="K422" s="2377"/>
      <c r="L422" s="2377"/>
      <c r="M422" s="2377"/>
      <c r="N422" s="2377"/>
      <c r="O422" s="2377"/>
      <c r="P422" s="2377"/>
      <c r="Q422" s="559">
        <f>SUMIF(T423:T424,"i",Q423:Q424)</f>
        <v>0</v>
      </c>
      <c r="R422" s="1018"/>
      <c r="S422" s="1799" t="s">
        <v>866</v>
      </c>
      <c r="T422" s="718" t="s">
        <v>867</v>
      </c>
      <c r="U422" s="2375">
        <v>1</v>
      </c>
      <c r="V422" s="2375" t="s">
        <v>830</v>
      </c>
      <c r="W422" s="1161"/>
      <c r="X422" s="1161"/>
      <c r="Y422" s="1161"/>
      <c r="Z422" s="1161"/>
      <c r="AA422" s="1637"/>
      <c r="AB422" s="1161"/>
      <c r="AC422" s="2376"/>
      <c r="AD422" s="630"/>
      <c r="AE422" s="1161"/>
      <c r="AF422" s="1161"/>
      <c r="AG422" s="1637"/>
      <c r="AH422" s="1637"/>
      <c r="AI422" s="1637"/>
      <c r="AJ422" s="1637"/>
      <c r="AK422" s="1637"/>
      <c r="AL422" s="1637"/>
      <c r="AM422" s="1637"/>
      <c r="AN422" s="1637"/>
      <c r="AO422" s="1637"/>
      <c r="AP422" s="1637"/>
      <c r="AQ422" s="1637"/>
      <c r="AR422" s="1637"/>
      <c r="AS422" s="1637"/>
      <c r="AT422" s="1637"/>
      <c r="AU422" s="1637"/>
      <c r="AV422" s="1637"/>
      <c r="AW422" s="1637"/>
      <c r="AX422" s="1637"/>
      <c r="AY422" s="1637"/>
      <c r="AZ422" s="1637"/>
      <c r="BA422" s="1637"/>
      <c r="BB422" s="1637"/>
      <c r="BC422" s="1637"/>
      <c r="BD422" s="1637"/>
      <c r="BE422" s="1637"/>
      <c r="BF422" s="1637"/>
      <c r="BG422" s="1637"/>
      <c r="BH422" s="1637"/>
      <c r="BI422" s="1637"/>
      <c r="BJ422" s="1637"/>
      <c r="BK422" s="1637"/>
      <c r="BL422" s="1637"/>
      <c r="BM422" s="1637"/>
      <c r="BN422" s="1637"/>
      <c r="BO422" s="1637"/>
      <c r="BP422" s="1637"/>
      <c r="BQ422" s="1637"/>
      <c r="BR422" s="1637"/>
      <c r="BS422" s="1637"/>
      <c r="BT422" s="1637"/>
      <c r="BU422" s="1637"/>
      <c r="BV422" s="1161"/>
      <c r="BW422" s="1161"/>
      <c r="BX422" s="1161"/>
      <c r="BY422" s="1161"/>
      <c r="BZ422" s="1161"/>
      <c r="CA422" s="1161"/>
      <c r="CB422" s="1161"/>
      <c r="CC422" s="1161"/>
      <c r="CD422" s="1161"/>
      <c r="CE422" s="1161"/>
      <c r="CF422" s="1851"/>
    </row>
    <row customHeight="1" ht="11.25" hidden="1">
      <c r="A423" s="1794"/>
      <c r="B423" s="1637"/>
      <c r="C423" s="1637"/>
      <c r="D423" s="2580"/>
      <c r="E423" s="636"/>
      <c r="F423" s="636">
        <v>0</v>
      </c>
      <c r="G423" s="636"/>
      <c r="H423" s="636"/>
      <c r="I423" s="636"/>
      <c r="J423" s="636"/>
      <c r="K423" s="636"/>
      <c r="L423" s="636"/>
      <c r="M423" s="636"/>
      <c r="N423" s="636"/>
      <c r="O423" s="636"/>
      <c r="P423" s="636"/>
      <c r="Q423" s="636"/>
      <c r="R423" s="636"/>
      <c r="S423" s="637"/>
      <c r="T423" s="719"/>
      <c r="U423" s="2375"/>
      <c r="V423" s="2375"/>
      <c r="W423" s="1637"/>
      <c r="X423" s="1637"/>
      <c r="Y423" s="1637"/>
      <c r="Z423" s="1637"/>
      <c r="AA423" s="1637"/>
      <c r="AB423" s="1161"/>
      <c r="AC423" s="2376"/>
      <c r="AD423" s="630"/>
      <c r="AE423" s="1161"/>
      <c r="AF423" s="1161"/>
      <c r="AG423" s="1637"/>
      <c r="AH423" s="1637"/>
      <c r="AI423" s="1637"/>
      <c r="AJ423" s="1637"/>
      <c r="AK423" s="1637"/>
      <c r="AL423" s="1637"/>
      <c r="AM423" s="1637"/>
      <c r="AN423" s="1637"/>
      <c r="AO423" s="1637"/>
      <c r="AP423" s="1637"/>
      <c r="AQ423" s="1637"/>
      <c r="AR423" s="1637"/>
      <c r="AS423" s="1637"/>
      <c r="AT423" s="1637"/>
      <c r="AU423" s="1637"/>
      <c r="AV423" s="1637"/>
      <c r="AW423" s="1637"/>
      <c r="AX423" s="1637"/>
      <c r="AY423" s="1637"/>
      <c r="AZ423" s="1637"/>
      <c r="BA423" s="1637"/>
      <c r="BB423" s="1637"/>
      <c r="BC423" s="1637"/>
      <c r="BD423" s="1637"/>
      <c r="BE423" s="1637"/>
      <c r="BF423" s="1637"/>
      <c r="BG423" s="1637"/>
      <c r="BH423" s="1637"/>
      <c r="BI423" s="1637"/>
      <c r="BJ423" s="1637"/>
      <c r="BK423" s="1637"/>
      <c r="BL423" s="1637"/>
      <c r="BM423" s="1637"/>
      <c r="BN423" s="1637"/>
      <c r="BO423" s="1637"/>
      <c r="BP423" s="1637"/>
      <c r="BQ423" s="1637"/>
      <c r="BR423" s="1637"/>
      <c r="BS423" s="1637"/>
      <c r="BT423" s="1637"/>
      <c r="BU423" s="1637"/>
      <c r="BV423" s="1637"/>
      <c r="BW423" s="1637"/>
      <c r="BX423" s="1637"/>
      <c r="BY423" s="1637"/>
      <c r="BZ423" s="1637"/>
      <c r="CA423" s="1637"/>
      <c r="CB423" s="1637"/>
      <c r="CC423" s="1637"/>
      <c r="CD423" s="1637"/>
      <c r="CE423" s="1637"/>
      <c r="CF423" s="1851"/>
    </row>
    <row customHeight="1" ht="11.25" hidden="1">
      <c r="A424" s="1807"/>
      <c r="B424" s="1161"/>
      <c r="C424" s="413"/>
      <c r="D424" s="2580"/>
      <c r="E424" s="650" t="s">
        <v>22</v>
      </c>
      <c r="F424" s="1169" t="s">
        <v>22</v>
      </c>
      <c r="G424" s="1169" t="s">
        <v>870</v>
      </c>
      <c r="H424" s="652" t="s">
        <v>22</v>
      </c>
      <c r="I424" s="652"/>
      <c r="J424" s="652"/>
      <c r="K424" s="652"/>
      <c r="L424" s="652"/>
      <c r="M424" s="652"/>
      <c r="N424" s="652"/>
      <c r="O424" s="652"/>
      <c r="P424" s="652"/>
      <c r="Q424" s="652"/>
      <c r="R424" s="653"/>
      <c r="S424" s="654"/>
      <c r="T424" s="719"/>
      <c r="U424" s="2375"/>
      <c r="V424" s="2375"/>
      <c r="W424" s="1161"/>
      <c r="X424" s="1161"/>
      <c r="Y424" s="1161"/>
      <c r="Z424" s="1161"/>
      <c r="AA424" s="1637"/>
      <c r="AB424" s="1161"/>
      <c r="AC424" s="2376"/>
      <c r="AD424" s="630"/>
      <c r="AE424" s="1161"/>
      <c r="AF424" s="1161"/>
      <c r="AG424" s="1637"/>
      <c r="AH424" s="1637"/>
      <c r="AI424" s="1637"/>
      <c r="AJ424" s="1637"/>
      <c r="AK424" s="1637"/>
      <c r="AL424" s="1637"/>
      <c r="AM424" s="1637"/>
      <c r="AN424" s="1637"/>
      <c r="AO424" s="1637"/>
      <c r="AP424" s="1637"/>
      <c r="AQ424" s="1637"/>
      <c r="AR424" s="1637"/>
      <c r="AS424" s="1637"/>
      <c r="AT424" s="1637"/>
      <c r="AU424" s="1637"/>
      <c r="AV424" s="1637"/>
      <c r="AW424" s="1637"/>
      <c r="AX424" s="1637"/>
      <c r="AY424" s="1637"/>
      <c r="AZ424" s="1637"/>
      <c r="BA424" s="1637"/>
      <c r="BB424" s="1637"/>
      <c r="BC424" s="1637"/>
      <c r="BD424" s="1637"/>
      <c r="BE424" s="1637"/>
      <c r="BF424" s="1637"/>
      <c r="BG424" s="1637"/>
      <c r="BH424" s="1637"/>
      <c r="BI424" s="1637"/>
      <c r="BJ424" s="1637"/>
      <c r="BK424" s="1637"/>
      <c r="BL424" s="1637"/>
      <c r="BM424" s="1637"/>
      <c r="BN424" s="1637"/>
      <c r="BO424" s="1637"/>
      <c r="BP424" s="1637"/>
      <c r="BQ424" s="1637"/>
      <c r="BR424" s="1637"/>
      <c r="BS424" s="1637"/>
      <c r="BT424" s="1637"/>
      <c r="BU424" s="1637"/>
      <c r="BV424" s="1161"/>
      <c r="BW424" s="1161"/>
      <c r="BX424" s="1161"/>
      <c r="BY424" s="1161"/>
      <c r="BZ424" s="1161"/>
      <c r="CA424" s="1161"/>
      <c r="CB424" s="1161"/>
      <c r="CC424" s="1161"/>
      <c r="CD424" s="1161"/>
      <c r="CE424" s="1161"/>
      <c r="CF424" s="1851"/>
    </row>
    <row customHeight="1" ht="24.75" hidden="1">
      <c r="A425" s="1807"/>
      <c r="B425" s="1161"/>
      <c r="C425" s="413"/>
      <c r="D425" s="2580"/>
      <c r="E425" s="2377" t="s">
        <v>868</v>
      </c>
      <c r="F425" s="2377"/>
      <c r="G425" s="2377"/>
      <c r="H425" s="2377"/>
      <c r="I425" s="2377"/>
      <c r="J425" s="2377"/>
      <c r="K425" s="2377"/>
      <c r="L425" s="2377"/>
      <c r="M425" s="2377"/>
      <c r="N425" s="2377"/>
      <c r="O425" s="2377"/>
      <c r="P425" s="2377"/>
      <c r="Q425" s="559">
        <f>SUMIF(T426:T427,"i",Q426:Q427)</f>
        <v>0</v>
      </c>
      <c r="R425" s="1018"/>
      <c r="S425" s="1799" t="s">
        <v>869</v>
      </c>
      <c r="T425" s="718" t="s">
        <v>867</v>
      </c>
      <c r="U425" s="2375">
        <v>1</v>
      </c>
      <c r="V425" s="2375" t="s">
        <v>830</v>
      </c>
      <c r="W425" s="1161"/>
      <c r="X425" s="1161"/>
      <c r="Y425" s="1161"/>
      <c r="Z425" s="1161"/>
      <c r="AA425" s="1637"/>
      <c r="AB425" s="1161"/>
      <c r="AC425" s="1797"/>
      <c r="AD425" s="630"/>
      <c r="AE425" s="1161"/>
      <c r="AF425" s="1161"/>
      <c r="AG425" s="1637"/>
      <c r="AH425" s="1637"/>
      <c r="AI425" s="1637"/>
      <c r="AJ425" s="1637"/>
      <c r="AK425" s="1637"/>
      <c r="AL425" s="1637"/>
      <c r="AM425" s="1637"/>
      <c r="AN425" s="1637"/>
      <c r="AO425" s="1637"/>
      <c r="AP425" s="1637"/>
      <c r="AQ425" s="1637"/>
      <c r="AR425" s="1637"/>
      <c r="AS425" s="1637"/>
      <c r="AT425" s="1637"/>
      <c r="AU425" s="1637"/>
      <c r="AV425" s="1637"/>
      <c r="AW425" s="1637"/>
      <c r="AX425" s="1637"/>
      <c r="AY425" s="1637"/>
      <c r="AZ425" s="1637"/>
      <c r="BA425" s="1637"/>
      <c r="BB425" s="1637"/>
      <c r="BC425" s="1637"/>
      <c r="BD425" s="1637"/>
      <c r="BE425" s="1637"/>
      <c r="BF425" s="1637"/>
      <c r="BG425" s="1637"/>
      <c r="BH425" s="1637"/>
      <c r="BI425" s="1637"/>
      <c r="BJ425" s="1637"/>
      <c r="BK425" s="1637"/>
      <c r="BL425" s="1637"/>
      <c r="BM425" s="1637"/>
      <c r="BN425" s="1637"/>
      <c r="BO425" s="1637"/>
      <c r="BP425" s="1637"/>
      <c r="BQ425" s="1637"/>
      <c r="BR425" s="1637"/>
      <c r="BS425" s="1637"/>
      <c r="BT425" s="1637"/>
      <c r="BU425" s="1637"/>
      <c r="BV425" s="1161"/>
      <c r="BW425" s="1161"/>
      <c r="BX425" s="1161"/>
      <c r="BY425" s="1161"/>
      <c r="BZ425" s="1161"/>
      <c r="CA425" s="1161"/>
      <c r="CB425" s="1161"/>
      <c r="CC425" s="1161"/>
      <c r="CD425" s="1161"/>
      <c r="CE425" s="1161"/>
      <c r="CF425" s="1851"/>
    </row>
    <row customHeight="1" ht="11.25" hidden="1">
      <c r="A426" s="1794"/>
      <c r="B426" s="1637"/>
      <c r="C426" s="1637"/>
      <c r="D426" s="2580"/>
      <c r="E426" s="636"/>
      <c r="F426" s="636">
        <v>0</v>
      </c>
      <c r="G426" s="636"/>
      <c r="H426" s="636"/>
      <c r="I426" s="636"/>
      <c r="J426" s="636"/>
      <c r="K426" s="636"/>
      <c r="L426" s="636"/>
      <c r="M426" s="636"/>
      <c r="N426" s="636"/>
      <c r="O426" s="636"/>
      <c r="P426" s="636"/>
      <c r="Q426" s="636"/>
      <c r="R426" s="636"/>
      <c r="S426" s="637"/>
      <c r="T426" s="719"/>
      <c r="U426" s="2375"/>
      <c r="V426" s="2375"/>
      <c r="W426" s="1637"/>
      <c r="X426" s="1637"/>
      <c r="Y426" s="1637"/>
      <c r="Z426" s="1637"/>
      <c r="AA426" s="1637"/>
      <c r="AB426" s="1161"/>
      <c r="AC426" s="1797"/>
      <c r="AD426" s="630"/>
      <c r="AE426" s="1161"/>
      <c r="AF426" s="1161"/>
      <c r="AG426" s="1637"/>
      <c r="AH426" s="1637"/>
      <c r="AI426" s="1637"/>
      <c r="AJ426" s="1637"/>
      <c r="AK426" s="1637"/>
      <c r="AL426" s="1637"/>
      <c r="AM426" s="1637"/>
      <c r="AN426" s="1637"/>
      <c r="AO426" s="1637"/>
      <c r="AP426" s="1637"/>
      <c r="AQ426" s="1637"/>
      <c r="AR426" s="1637"/>
      <c r="AS426" s="1637"/>
      <c r="AT426" s="1637"/>
      <c r="AU426" s="1637"/>
      <c r="AV426" s="1637"/>
      <c r="AW426" s="1637"/>
      <c r="AX426" s="1637"/>
      <c r="AY426" s="1637"/>
      <c r="AZ426" s="1637"/>
      <c r="BA426" s="1637"/>
      <c r="BB426" s="1637"/>
      <c r="BC426" s="1637"/>
      <c r="BD426" s="1637"/>
      <c r="BE426" s="1637"/>
      <c r="BF426" s="1637"/>
      <c r="BG426" s="1637"/>
      <c r="BH426" s="1637"/>
      <c r="BI426" s="1637"/>
      <c r="BJ426" s="1637"/>
      <c r="BK426" s="1637"/>
      <c r="BL426" s="1637"/>
      <c r="BM426" s="1637"/>
      <c r="BN426" s="1637"/>
      <c r="BO426" s="1637"/>
      <c r="BP426" s="1637"/>
      <c r="BQ426" s="1637"/>
      <c r="BR426" s="1637"/>
      <c r="BS426" s="1637"/>
      <c r="BT426" s="1637"/>
      <c r="BU426" s="1637"/>
      <c r="BV426" s="1637"/>
      <c r="BW426" s="1637"/>
      <c r="BX426" s="1637"/>
      <c r="BY426" s="1637"/>
      <c r="BZ426" s="1637"/>
      <c r="CA426" s="1637"/>
      <c r="CB426" s="1637"/>
      <c r="CC426" s="1637"/>
      <c r="CD426" s="1637"/>
      <c r="CE426" s="1637"/>
      <c r="CF426" s="1851"/>
    </row>
    <row customHeight="1" ht="11.25" hidden="1">
      <c r="A427" s="1807"/>
      <c r="B427" s="1161"/>
      <c r="C427" s="413"/>
      <c r="D427" s="2581"/>
      <c r="E427" s="650" t="s">
        <v>22</v>
      </c>
      <c r="F427" s="1169" t="s">
        <v>22</v>
      </c>
      <c r="G427" s="1169" t="s">
        <v>870</v>
      </c>
      <c r="H427" s="652" t="s">
        <v>22</v>
      </c>
      <c r="I427" s="652"/>
      <c r="J427" s="652"/>
      <c r="K427" s="652"/>
      <c r="L427" s="652"/>
      <c r="M427" s="652"/>
      <c r="N427" s="652"/>
      <c r="O427" s="652"/>
      <c r="P427" s="652"/>
      <c r="Q427" s="652"/>
      <c r="R427" s="653"/>
      <c r="S427" s="654"/>
      <c r="T427" s="719"/>
      <c r="U427" s="2375"/>
      <c r="V427" s="2375"/>
      <c r="W427" s="1161"/>
      <c r="X427" s="1161"/>
      <c r="Y427" s="1161"/>
      <c r="Z427" s="1161"/>
      <c r="AA427" s="1637"/>
      <c r="AB427" s="1161"/>
      <c r="AC427" s="1797"/>
      <c r="AD427" s="630"/>
      <c r="AE427" s="1161"/>
      <c r="AF427" s="1161"/>
      <c r="AG427" s="1637"/>
      <c r="AH427" s="1637"/>
      <c r="AI427" s="1637"/>
      <c r="AJ427" s="1637"/>
      <c r="AK427" s="1637"/>
      <c r="AL427" s="1637"/>
      <c r="AM427" s="1637"/>
      <c r="AN427" s="1637"/>
      <c r="AO427" s="1637"/>
      <c r="AP427" s="1637"/>
      <c r="AQ427" s="1637"/>
      <c r="AR427" s="1637"/>
      <c r="AS427" s="1637"/>
      <c r="AT427" s="1637"/>
      <c r="AU427" s="1637"/>
      <c r="AV427" s="1637"/>
      <c r="AW427" s="1637"/>
      <c r="AX427" s="1637"/>
      <c r="AY427" s="1637"/>
      <c r="AZ427" s="1637"/>
      <c r="BA427" s="1637"/>
      <c r="BB427" s="1637"/>
      <c r="BC427" s="1637"/>
      <c r="BD427" s="1637"/>
      <c r="BE427" s="1637"/>
      <c r="BF427" s="1637"/>
      <c r="BG427" s="1637"/>
      <c r="BH427" s="1637"/>
      <c r="BI427" s="1637"/>
      <c r="BJ427" s="1637"/>
      <c r="BK427" s="1637"/>
      <c r="BL427" s="1637"/>
      <c r="BM427" s="1637"/>
      <c r="BN427" s="1637"/>
      <c r="BO427" s="1637"/>
      <c r="BP427" s="1637"/>
      <c r="BQ427" s="1637"/>
      <c r="BR427" s="1637"/>
      <c r="BS427" s="1637"/>
      <c r="BT427" s="1637"/>
      <c r="BU427" s="1637"/>
      <c r="BV427" s="1161"/>
      <c r="BW427" s="1161"/>
      <c r="BX427" s="1161"/>
      <c r="BY427" s="1161"/>
      <c r="BZ427" s="1161"/>
      <c r="CA427" s="1161"/>
      <c r="CB427" s="1161"/>
      <c r="CC427" s="1161"/>
      <c r="CD427" s="1161"/>
      <c r="CE427" s="1161"/>
      <c r="CF427" s="1851"/>
    </row>
    <row customHeight="1" ht="15" hidden="1">
      <c r="A428" s="624" t="s">
        <v>382</v>
      </c>
      <c r="B428" s="625"/>
      <c r="C428" s="625" t="s">
        <v>22</v>
      </c>
      <c r="D428" s="2579" t="s">
        <v>914</v>
      </c>
      <c r="E428" s="2378" t="s">
        <v>324</v>
      </c>
      <c r="F428" s="2379"/>
      <c r="G428" s="2380"/>
      <c r="H428" s="2384" t="str">
        <f>IF(A428="","",INDEX(DIFFERENTIATION_UNMERGE_VD,MATCH(A428,DIFFERENTIATION_ID_DIFF,0)))</f>
        <v>Водоотведение; Транспортировка; Подключение (технологическое присоединение) к централизованной системе водоотведения</v>
      </c>
      <c r="I428" s="2384"/>
      <c r="J428" s="2384"/>
      <c r="K428" s="2384"/>
      <c r="L428" s="2384"/>
      <c r="M428" s="2384"/>
      <c r="N428" s="2384"/>
      <c r="O428" s="2384"/>
      <c r="P428" s="2384"/>
      <c r="Q428" s="2384"/>
      <c r="R428" s="2384"/>
      <c r="S428" s="720"/>
      <c r="T428" s="717"/>
      <c r="U428" s="626"/>
      <c r="V428" s="626"/>
      <c r="W428" s="627"/>
      <c r="X428" s="627"/>
      <c r="Y428" s="627"/>
      <c r="Z428" s="627"/>
      <c r="AA428" s="628"/>
      <c r="AB428" s="629"/>
      <c r="AC428" s="2376"/>
      <c r="AD428" s="630"/>
      <c r="AE428" s="631" t="s">
        <v>22</v>
      </c>
      <c r="AF428" s="631"/>
      <c r="AG428" s="632" t="s">
        <v>864</v>
      </c>
      <c r="AH428" s="633">
        <v>3</v>
      </c>
      <c r="AI428" s="626"/>
      <c r="AJ428" s="626"/>
      <c r="AK428" s="626"/>
      <c r="AL428" s="626"/>
      <c r="AM428" s="626"/>
      <c r="AN428" s="626"/>
      <c r="AO428" s="626"/>
      <c r="AP428" s="626"/>
      <c r="AQ428" s="626"/>
      <c r="AR428" s="626"/>
      <c r="AS428" s="626"/>
      <c r="AT428" s="626"/>
      <c r="AU428" s="626"/>
      <c r="AV428" s="626"/>
      <c r="AW428" s="626"/>
      <c r="AX428" s="626"/>
      <c r="AY428" s="626"/>
      <c r="AZ428" s="626"/>
      <c r="BA428" s="626"/>
      <c r="BB428" s="626"/>
      <c r="BC428" s="626"/>
      <c r="BD428" s="626"/>
      <c r="BE428" s="626"/>
      <c r="BF428" s="626"/>
      <c r="BG428" s="626"/>
      <c r="BH428" s="626"/>
      <c r="BI428" s="626"/>
      <c r="BJ428" s="626"/>
      <c r="BK428" s="626"/>
      <c r="BL428" s="626"/>
      <c r="BM428" s="626"/>
      <c r="BN428" s="626"/>
      <c r="BO428" s="626"/>
      <c r="BP428" s="626"/>
      <c r="BQ428" s="626"/>
      <c r="BR428" s="626"/>
      <c r="BS428" s="626"/>
      <c r="BT428" s="626"/>
      <c r="BU428" s="626"/>
      <c r="BV428" s="627"/>
      <c r="BW428" s="627"/>
      <c r="BX428" s="627"/>
      <c r="BY428" s="627"/>
      <c r="BZ428" s="627"/>
      <c r="CA428" s="627"/>
      <c r="CB428" s="627"/>
      <c r="CC428" s="627"/>
      <c r="CD428" s="627"/>
      <c r="CE428" s="627"/>
      <c r="CF428" s="1851"/>
    </row>
    <row customHeight="1" ht="15" hidden="1">
      <c r="A429" s="624"/>
      <c r="B429" s="625"/>
      <c r="C429" s="625"/>
      <c r="D429" s="2580"/>
      <c r="E429" s="2378" t="s">
        <v>819</v>
      </c>
      <c r="F429" s="2379"/>
      <c r="G429" s="2380"/>
      <c r="H429" s="2384" t="str">
        <f>IF(A428="","",INDEX(DIFFERENTIATION_UNMERGE_AREA,MATCH(A428,DIFFERENTIATION_ID_DIFF,0)))</f>
        <v>Старооскольский городской округ</v>
      </c>
      <c r="I429" s="2384"/>
      <c r="J429" s="2384"/>
      <c r="K429" s="2384"/>
      <c r="L429" s="2384"/>
      <c r="M429" s="2384"/>
      <c r="N429" s="2384"/>
      <c r="O429" s="2384"/>
      <c r="P429" s="2384"/>
      <c r="Q429" s="2384"/>
      <c r="R429" s="2384"/>
      <c r="S429" s="720"/>
      <c r="T429" s="717"/>
      <c r="U429" s="626"/>
      <c r="V429" s="626"/>
      <c r="W429" s="627"/>
      <c r="X429" s="627"/>
      <c r="Y429" s="627"/>
      <c r="Z429" s="627"/>
      <c r="AA429" s="628"/>
      <c r="AB429" s="629"/>
      <c r="AC429" s="2376"/>
      <c r="AD429" s="630"/>
      <c r="AE429" s="631"/>
      <c r="AF429" s="631"/>
      <c r="AG429" s="632"/>
      <c r="AH429" s="633"/>
      <c r="AI429" s="626"/>
      <c r="AJ429" s="626"/>
      <c r="AK429" s="626"/>
      <c r="AL429" s="626"/>
      <c r="AM429" s="626"/>
      <c r="AN429" s="626"/>
      <c r="AO429" s="626"/>
      <c r="AP429" s="626"/>
      <c r="AQ429" s="626"/>
      <c r="AR429" s="626"/>
      <c r="AS429" s="626"/>
      <c r="AT429" s="626"/>
      <c r="AU429" s="626"/>
      <c r="AV429" s="626"/>
      <c r="AW429" s="626"/>
      <c r="AX429" s="626"/>
      <c r="AY429" s="626"/>
      <c r="AZ429" s="626"/>
      <c r="BA429" s="626"/>
      <c r="BB429" s="626"/>
      <c r="BC429" s="626"/>
      <c r="BD429" s="626"/>
      <c r="BE429" s="626"/>
      <c r="BF429" s="626"/>
      <c r="BG429" s="626"/>
      <c r="BH429" s="626"/>
      <c r="BI429" s="626"/>
      <c r="BJ429" s="626"/>
      <c r="BK429" s="626"/>
      <c r="BL429" s="626"/>
      <c r="BM429" s="626"/>
      <c r="BN429" s="626"/>
      <c r="BO429" s="626"/>
      <c r="BP429" s="626"/>
      <c r="BQ429" s="626"/>
      <c r="BR429" s="626"/>
      <c r="BS429" s="626"/>
      <c r="BT429" s="626"/>
      <c r="BU429" s="626"/>
      <c r="BV429" s="627"/>
      <c r="BW429" s="627"/>
      <c r="BX429" s="627"/>
      <c r="BY429" s="627"/>
      <c r="BZ429" s="627"/>
      <c r="CA429" s="627"/>
      <c r="CB429" s="627"/>
      <c r="CC429" s="627"/>
      <c r="CD429" s="627"/>
      <c r="CE429" s="627"/>
      <c r="CF429" s="1851"/>
    </row>
    <row customHeight="1" ht="15" hidden="1">
      <c r="A430" s="624"/>
      <c r="B430" s="625"/>
      <c r="C430" s="625"/>
      <c r="D430" s="2580"/>
      <c r="E430" s="2378" t="s">
        <v>820</v>
      </c>
      <c r="F430" s="2379"/>
      <c r="G430" s="2380"/>
      <c r="H430" s="2384" t="str">
        <f>IF(A428="","",INDEX(DIFFERENTIATION_UNMERGE_SYSTEM,MATCH(A428,DIFFERENTIATION_ID_DIFF,0)))</f>
        <v>без дифференциации</v>
      </c>
      <c r="I430" s="2384"/>
      <c r="J430" s="2384"/>
      <c r="K430" s="2384"/>
      <c r="L430" s="2384"/>
      <c r="M430" s="2384"/>
      <c r="N430" s="2384"/>
      <c r="O430" s="2384"/>
      <c r="P430" s="2384"/>
      <c r="Q430" s="2384"/>
      <c r="R430" s="2384"/>
      <c r="S430" s="720"/>
      <c r="T430" s="717"/>
      <c r="U430" s="626"/>
      <c r="V430" s="626"/>
      <c r="W430" s="627"/>
      <c r="X430" s="627"/>
      <c r="Y430" s="627"/>
      <c r="Z430" s="627"/>
      <c r="AA430" s="628"/>
      <c r="AB430" s="629"/>
      <c r="AC430" s="2376"/>
      <c r="AD430" s="630"/>
      <c r="AE430" s="631"/>
      <c r="AF430" s="631"/>
      <c r="AG430" s="632"/>
      <c r="AH430" s="633"/>
      <c r="AI430" s="626"/>
      <c r="AJ430" s="626"/>
      <c r="AK430" s="626"/>
      <c r="AL430" s="626"/>
      <c r="AM430" s="626"/>
      <c r="AN430" s="626"/>
      <c r="AO430" s="626"/>
      <c r="AP430" s="626"/>
      <c r="AQ430" s="626"/>
      <c r="AR430" s="626"/>
      <c r="AS430" s="626"/>
      <c r="AT430" s="626"/>
      <c r="AU430" s="626"/>
      <c r="AV430" s="626"/>
      <c r="AW430" s="626"/>
      <c r="AX430" s="626"/>
      <c r="AY430" s="626"/>
      <c r="AZ430" s="626"/>
      <c r="BA430" s="626"/>
      <c r="BB430" s="626"/>
      <c r="BC430" s="626"/>
      <c r="BD430" s="626"/>
      <c r="BE430" s="626"/>
      <c r="BF430" s="626"/>
      <c r="BG430" s="626"/>
      <c r="BH430" s="626"/>
      <c r="BI430" s="626"/>
      <c r="BJ430" s="626"/>
      <c r="BK430" s="626"/>
      <c r="BL430" s="626"/>
      <c r="BM430" s="626"/>
      <c r="BN430" s="626"/>
      <c r="BO430" s="626"/>
      <c r="BP430" s="626"/>
      <c r="BQ430" s="626"/>
      <c r="BR430" s="626"/>
      <c r="BS430" s="626"/>
      <c r="BT430" s="626"/>
      <c r="BU430" s="626"/>
      <c r="BV430" s="627"/>
      <c r="BW430" s="627"/>
      <c r="BX430" s="627"/>
      <c r="BY430" s="627"/>
      <c r="BZ430" s="627"/>
      <c r="CA430" s="627"/>
      <c r="CB430" s="627"/>
      <c r="CC430" s="627"/>
      <c r="CD430" s="627"/>
      <c r="CE430" s="627"/>
      <c r="CF430" s="1851"/>
    </row>
    <row customHeight="1" ht="24.75" hidden="1">
      <c r="A431" s="1807"/>
      <c r="B431" s="1161"/>
      <c r="C431" s="413"/>
      <c r="D431" s="2580"/>
      <c r="E431" s="2377" t="s">
        <v>865</v>
      </c>
      <c r="F431" s="2377"/>
      <c r="G431" s="2377"/>
      <c r="H431" s="2377"/>
      <c r="I431" s="2377"/>
      <c r="J431" s="2377"/>
      <c r="K431" s="2377"/>
      <c r="L431" s="2377"/>
      <c r="M431" s="2377"/>
      <c r="N431" s="2377"/>
      <c r="O431" s="2377"/>
      <c r="P431" s="2377"/>
      <c r="Q431" s="559">
        <f>SUMIF(T432:T433,"i",Q432:Q433)</f>
        <v>0</v>
      </c>
      <c r="R431" s="1018"/>
      <c r="S431" s="1799" t="s">
        <v>866</v>
      </c>
      <c r="T431" s="718" t="s">
        <v>867</v>
      </c>
      <c r="U431" s="2375">
        <v>1</v>
      </c>
      <c r="V431" s="2375" t="s">
        <v>830</v>
      </c>
      <c r="W431" s="1161"/>
      <c r="X431" s="1161"/>
      <c r="Y431" s="1161"/>
      <c r="Z431" s="1161"/>
      <c r="AA431" s="1637"/>
      <c r="AB431" s="1161"/>
      <c r="AC431" s="2376"/>
      <c r="AD431" s="630"/>
      <c r="AE431" s="1161"/>
      <c r="AF431" s="1161"/>
      <c r="AG431" s="1637"/>
      <c r="AH431" s="1637"/>
      <c r="AI431" s="1637"/>
      <c r="AJ431" s="1637"/>
      <c r="AK431" s="1637"/>
      <c r="AL431" s="1637"/>
      <c r="AM431" s="1637"/>
      <c r="AN431" s="1637"/>
      <c r="AO431" s="1637"/>
      <c r="AP431" s="1637"/>
      <c r="AQ431" s="1637"/>
      <c r="AR431" s="1637"/>
      <c r="AS431" s="1637"/>
      <c r="AT431" s="1637"/>
      <c r="AU431" s="1637"/>
      <c r="AV431" s="1637"/>
      <c r="AW431" s="1637"/>
      <c r="AX431" s="1637"/>
      <c r="AY431" s="1637"/>
      <c r="AZ431" s="1637"/>
      <c r="BA431" s="1637"/>
      <c r="BB431" s="1637"/>
      <c r="BC431" s="1637"/>
      <c r="BD431" s="1637"/>
      <c r="BE431" s="1637"/>
      <c r="BF431" s="1637"/>
      <c r="BG431" s="1637"/>
      <c r="BH431" s="1637"/>
      <c r="BI431" s="1637"/>
      <c r="BJ431" s="1637"/>
      <c r="BK431" s="1637"/>
      <c r="BL431" s="1637"/>
      <c r="BM431" s="1637"/>
      <c r="BN431" s="1637"/>
      <c r="BO431" s="1637"/>
      <c r="BP431" s="1637"/>
      <c r="BQ431" s="1637"/>
      <c r="BR431" s="1637"/>
      <c r="BS431" s="1637"/>
      <c r="BT431" s="1637"/>
      <c r="BU431" s="1637"/>
      <c r="BV431" s="1161"/>
      <c r="BW431" s="1161"/>
      <c r="BX431" s="1161"/>
      <c r="BY431" s="1161"/>
      <c r="BZ431" s="1161"/>
      <c r="CA431" s="1161"/>
      <c r="CB431" s="1161"/>
      <c r="CC431" s="1161"/>
      <c r="CD431" s="1161"/>
      <c r="CE431" s="1161"/>
      <c r="CF431" s="1851"/>
    </row>
    <row customHeight="1" ht="11.25" hidden="1">
      <c r="A432" s="1794"/>
      <c r="B432" s="1637"/>
      <c r="C432" s="1637"/>
      <c r="D432" s="2580"/>
      <c r="E432" s="636"/>
      <c r="F432" s="636">
        <v>0</v>
      </c>
      <c r="G432" s="636"/>
      <c r="H432" s="636"/>
      <c r="I432" s="636"/>
      <c r="J432" s="636"/>
      <c r="K432" s="636"/>
      <c r="L432" s="636"/>
      <c r="M432" s="636"/>
      <c r="N432" s="636"/>
      <c r="O432" s="636"/>
      <c r="P432" s="636"/>
      <c r="Q432" s="636"/>
      <c r="R432" s="636"/>
      <c r="S432" s="637"/>
      <c r="T432" s="719"/>
      <c r="U432" s="2375"/>
      <c r="V432" s="2375"/>
      <c r="W432" s="1637"/>
      <c r="X432" s="1637"/>
      <c r="Y432" s="1637"/>
      <c r="Z432" s="1637"/>
      <c r="AA432" s="1637"/>
      <c r="AB432" s="1161"/>
      <c r="AC432" s="2376"/>
      <c r="AD432" s="630"/>
      <c r="AE432" s="1161"/>
      <c r="AF432" s="1161"/>
      <c r="AG432" s="1637"/>
      <c r="AH432" s="1637"/>
      <c r="AI432" s="1637"/>
      <c r="AJ432" s="1637"/>
      <c r="AK432" s="1637"/>
      <c r="AL432" s="1637"/>
      <c r="AM432" s="1637"/>
      <c r="AN432" s="1637"/>
      <c r="AO432" s="1637"/>
      <c r="AP432" s="1637"/>
      <c r="AQ432" s="1637"/>
      <c r="AR432" s="1637"/>
      <c r="AS432" s="1637"/>
      <c r="AT432" s="1637"/>
      <c r="AU432" s="1637"/>
      <c r="AV432" s="1637"/>
      <c r="AW432" s="1637"/>
      <c r="AX432" s="1637"/>
      <c r="AY432" s="1637"/>
      <c r="AZ432" s="1637"/>
      <c r="BA432" s="1637"/>
      <c r="BB432" s="1637"/>
      <c r="BC432" s="1637"/>
      <c r="BD432" s="1637"/>
      <c r="BE432" s="1637"/>
      <c r="BF432" s="1637"/>
      <c r="BG432" s="1637"/>
      <c r="BH432" s="1637"/>
      <c r="BI432" s="1637"/>
      <c r="BJ432" s="1637"/>
      <c r="BK432" s="1637"/>
      <c r="BL432" s="1637"/>
      <c r="BM432" s="1637"/>
      <c r="BN432" s="1637"/>
      <c r="BO432" s="1637"/>
      <c r="BP432" s="1637"/>
      <c r="BQ432" s="1637"/>
      <c r="BR432" s="1637"/>
      <c r="BS432" s="1637"/>
      <c r="BT432" s="1637"/>
      <c r="BU432" s="1637"/>
      <c r="BV432" s="1637"/>
      <c r="BW432" s="1637"/>
      <c r="BX432" s="1637"/>
      <c r="BY432" s="1637"/>
      <c r="BZ432" s="1637"/>
      <c r="CA432" s="1637"/>
      <c r="CB432" s="1637"/>
      <c r="CC432" s="1637"/>
      <c r="CD432" s="1637"/>
      <c r="CE432" s="1637"/>
      <c r="CF432" s="1851"/>
    </row>
    <row customHeight="1" ht="11.25" hidden="1">
      <c r="A433" s="1807"/>
      <c r="B433" s="1161"/>
      <c r="C433" s="413"/>
      <c r="D433" s="2580"/>
      <c r="E433" s="650" t="s">
        <v>22</v>
      </c>
      <c r="F433" s="1169" t="s">
        <v>22</v>
      </c>
      <c r="G433" s="1169" t="s">
        <v>870</v>
      </c>
      <c r="H433" s="652" t="s">
        <v>22</v>
      </c>
      <c r="I433" s="652"/>
      <c r="J433" s="652"/>
      <c r="K433" s="652"/>
      <c r="L433" s="652"/>
      <c r="M433" s="652"/>
      <c r="N433" s="652"/>
      <c r="O433" s="652"/>
      <c r="P433" s="652"/>
      <c r="Q433" s="652"/>
      <c r="R433" s="653"/>
      <c r="S433" s="654"/>
      <c r="T433" s="719"/>
      <c r="U433" s="2375"/>
      <c r="V433" s="2375"/>
      <c r="W433" s="1161"/>
      <c r="X433" s="1161"/>
      <c r="Y433" s="1161"/>
      <c r="Z433" s="1161"/>
      <c r="AA433" s="1637"/>
      <c r="AB433" s="1161"/>
      <c r="AC433" s="2376"/>
      <c r="AD433" s="630"/>
      <c r="AE433" s="1161"/>
      <c r="AF433" s="1161"/>
      <c r="AG433" s="1637"/>
      <c r="AH433" s="1637"/>
      <c r="AI433" s="1637"/>
      <c r="AJ433" s="1637"/>
      <c r="AK433" s="1637"/>
      <c r="AL433" s="1637"/>
      <c r="AM433" s="1637"/>
      <c r="AN433" s="1637"/>
      <c r="AO433" s="1637"/>
      <c r="AP433" s="1637"/>
      <c r="AQ433" s="1637"/>
      <c r="AR433" s="1637"/>
      <c r="AS433" s="1637"/>
      <c r="AT433" s="1637"/>
      <c r="AU433" s="1637"/>
      <c r="AV433" s="1637"/>
      <c r="AW433" s="1637"/>
      <c r="AX433" s="1637"/>
      <c r="AY433" s="1637"/>
      <c r="AZ433" s="1637"/>
      <c r="BA433" s="1637"/>
      <c r="BB433" s="1637"/>
      <c r="BC433" s="1637"/>
      <c r="BD433" s="1637"/>
      <c r="BE433" s="1637"/>
      <c r="BF433" s="1637"/>
      <c r="BG433" s="1637"/>
      <c r="BH433" s="1637"/>
      <c r="BI433" s="1637"/>
      <c r="BJ433" s="1637"/>
      <c r="BK433" s="1637"/>
      <c r="BL433" s="1637"/>
      <c r="BM433" s="1637"/>
      <c r="BN433" s="1637"/>
      <c r="BO433" s="1637"/>
      <c r="BP433" s="1637"/>
      <c r="BQ433" s="1637"/>
      <c r="BR433" s="1637"/>
      <c r="BS433" s="1637"/>
      <c r="BT433" s="1637"/>
      <c r="BU433" s="1637"/>
      <c r="BV433" s="1161"/>
      <c r="BW433" s="1161"/>
      <c r="BX433" s="1161"/>
      <c r="BY433" s="1161"/>
      <c r="BZ433" s="1161"/>
      <c r="CA433" s="1161"/>
      <c r="CB433" s="1161"/>
      <c r="CC433" s="1161"/>
      <c r="CD433" s="1161"/>
      <c r="CE433" s="1161"/>
      <c r="CF433" s="1851"/>
    </row>
    <row customHeight="1" ht="24.75" hidden="1">
      <c r="A434" s="1807"/>
      <c r="B434" s="1161"/>
      <c r="C434" s="413"/>
      <c r="D434" s="2580"/>
      <c r="E434" s="2377" t="s">
        <v>868</v>
      </c>
      <c r="F434" s="2377"/>
      <c r="G434" s="2377"/>
      <c r="H434" s="2377"/>
      <c r="I434" s="2377"/>
      <c r="J434" s="2377"/>
      <c r="K434" s="2377"/>
      <c r="L434" s="2377"/>
      <c r="M434" s="2377"/>
      <c r="N434" s="2377"/>
      <c r="O434" s="2377"/>
      <c r="P434" s="2377"/>
      <c r="Q434" s="559">
        <f>SUMIF(T435:T436,"i",Q435:Q436)</f>
        <v>0</v>
      </c>
      <c r="R434" s="1018"/>
      <c r="S434" s="1799" t="s">
        <v>869</v>
      </c>
      <c r="T434" s="718" t="s">
        <v>867</v>
      </c>
      <c r="U434" s="2375">
        <v>1</v>
      </c>
      <c r="V434" s="2375" t="s">
        <v>830</v>
      </c>
      <c r="W434" s="1161"/>
      <c r="X434" s="1161"/>
      <c r="Y434" s="1161"/>
      <c r="Z434" s="1161"/>
      <c r="AA434" s="1637"/>
      <c r="AB434" s="1161"/>
      <c r="AC434" s="1797"/>
      <c r="AD434" s="630"/>
      <c r="AE434" s="1161"/>
      <c r="AF434" s="1161"/>
      <c r="AG434" s="1637"/>
      <c r="AH434" s="1637"/>
      <c r="AI434" s="1637"/>
      <c r="AJ434" s="1637"/>
      <c r="AK434" s="1637"/>
      <c r="AL434" s="1637"/>
      <c r="AM434" s="1637"/>
      <c r="AN434" s="1637"/>
      <c r="AO434" s="1637"/>
      <c r="AP434" s="1637"/>
      <c r="AQ434" s="1637"/>
      <c r="AR434" s="1637"/>
      <c r="AS434" s="1637"/>
      <c r="AT434" s="1637"/>
      <c r="AU434" s="1637"/>
      <c r="AV434" s="1637"/>
      <c r="AW434" s="1637"/>
      <c r="AX434" s="1637"/>
      <c r="AY434" s="1637"/>
      <c r="AZ434" s="1637"/>
      <c r="BA434" s="1637"/>
      <c r="BB434" s="1637"/>
      <c r="BC434" s="1637"/>
      <c r="BD434" s="1637"/>
      <c r="BE434" s="1637"/>
      <c r="BF434" s="1637"/>
      <c r="BG434" s="1637"/>
      <c r="BH434" s="1637"/>
      <c r="BI434" s="1637"/>
      <c r="BJ434" s="1637"/>
      <c r="BK434" s="1637"/>
      <c r="BL434" s="1637"/>
      <c r="BM434" s="1637"/>
      <c r="BN434" s="1637"/>
      <c r="BO434" s="1637"/>
      <c r="BP434" s="1637"/>
      <c r="BQ434" s="1637"/>
      <c r="BR434" s="1637"/>
      <c r="BS434" s="1637"/>
      <c r="BT434" s="1637"/>
      <c r="BU434" s="1637"/>
      <c r="BV434" s="1161"/>
      <c r="BW434" s="1161"/>
      <c r="BX434" s="1161"/>
      <c r="BY434" s="1161"/>
      <c r="BZ434" s="1161"/>
      <c r="CA434" s="1161"/>
      <c r="CB434" s="1161"/>
      <c r="CC434" s="1161"/>
      <c r="CD434" s="1161"/>
      <c r="CE434" s="1161"/>
      <c r="CF434" s="1851"/>
    </row>
    <row customHeight="1" ht="11.25" hidden="1">
      <c r="A435" s="1794"/>
      <c r="B435" s="1637"/>
      <c r="C435" s="1637"/>
      <c r="D435" s="2580"/>
      <c r="E435" s="636"/>
      <c r="F435" s="636">
        <v>0</v>
      </c>
      <c r="G435" s="636"/>
      <c r="H435" s="636"/>
      <c r="I435" s="636"/>
      <c r="J435" s="636"/>
      <c r="K435" s="636"/>
      <c r="L435" s="636"/>
      <c r="M435" s="636"/>
      <c r="N435" s="636"/>
      <c r="O435" s="636"/>
      <c r="P435" s="636"/>
      <c r="Q435" s="636"/>
      <c r="R435" s="636"/>
      <c r="S435" s="637"/>
      <c r="T435" s="719"/>
      <c r="U435" s="2375"/>
      <c r="V435" s="2375"/>
      <c r="W435" s="1637"/>
      <c r="X435" s="1637"/>
      <c r="Y435" s="1637"/>
      <c r="Z435" s="1637"/>
      <c r="AA435" s="1637"/>
      <c r="AB435" s="1161"/>
      <c r="AC435" s="1797"/>
      <c r="AD435" s="630"/>
      <c r="AE435" s="1161"/>
      <c r="AF435" s="1161"/>
      <c r="AG435" s="1637"/>
      <c r="AH435" s="1637"/>
      <c r="AI435" s="1637"/>
      <c r="AJ435" s="1637"/>
      <c r="AK435" s="1637"/>
      <c r="AL435" s="1637"/>
      <c r="AM435" s="1637"/>
      <c r="AN435" s="1637"/>
      <c r="AO435" s="1637"/>
      <c r="AP435" s="1637"/>
      <c r="AQ435" s="1637"/>
      <c r="AR435" s="1637"/>
      <c r="AS435" s="1637"/>
      <c r="AT435" s="1637"/>
      <c r="AU435" s="1637"/>
      <c r="AV435" s="1637"/>
      <c r="AW435" s="1637"/>
      <c r="AX435" s="1637"/>
      <c r="AY435" s="1637"/>
      <c r="AZ435" s="1637"/>
      <c r="BA435" s="1637"/>
      <c r="BB435" s="1637"/>
      <c r="BC435" s="1637"/>
      <c r="BD435" s="1637"/>
      <c r="BE435" s="1637"/>
      <c r="BF435" s="1637"/>
      <c r="BG435" s="1637"/>
      <c r="BH435" s="1637"/>
      <c r="BI435" s="1637"/>
      <c r="BJ435" s="1637"/>
      <c r="BK435" s="1637"/>
      <c r="BL435" s="1637"/>
      <c r="BM435" s="1637"/>
      <c r="BN435" s="1637"/>
      <c r="BO435" s="1637"/>
      <c r="BP435" s="1637"/>
      <c r="BQ435" s="1637"/>
      <c r="BR435" s="1637"/>
      <c r="BS435" s="1637"/>
      <c r="BT435" s="1637"/>
      <c r="BU435" s="1637"/>
      <c r="BV435" s="1637"/>
      <c r="BW435" s="1637"/>
      <c r="BX435" s="1637"/>
      <c r="BY435" s="1637"/>
      <c r="BZ435" s="1637"/>
      <c r="CA435" s="1637"/>
      <c r="CB435" s="1637"/>
      <c r="CC435" s="1637"/>
      <c r="CD435" s="1637"/>
      <c r="CE435" s="1637"/>
      <c r="CF435" s="1851"/>
    </row>
    <row customHeight="1" ht="11.25" hidden="1">
      <c r="A436" s="1807"/>
      <c r="B436" s="1161"/>
      <c r="C436" s="413"/>
      <c r="D436" s="2581"/>
      <c r="E436" s="650" t="s">
        <v>22</v>
      </c>
      <c r="F436" s="1169" t="s">
        <v>22</v>
      </c>
      <c r="G436" s="1169" t="s">
        <v>870</v>
      </c>
      <c r="H436" s="652" t="s">
        <v>22</v>
      </c>
      <c r="I436" s="652"/>
      <c r="J436" s="652"/>
      <c r="K436" s="652"/>
      <c r="L436" s="652"/>
      <c r="M436" s="652"/>
      <c r="N436" s="652"/>
      <c r="O436" s="652"/>
      <c r="P436" s="652"/>
      <c r="Q436" s="652"/>
      <c r="R436" s="653"/>
      <c r="S436" s="654"/>
      <c r="T436" s="719"/>
      <c r="U436" s="2375"/>
      <c r="V436" s="2375"/>
      <c r="W436" s="1161"/>
      <c r="X436" s="1161"/>
      <c r="Y436" s="1161"/>
      <c r="Z436" s="1161"/>
      <c r="AA436" s="1637"/>
      <c r="AB436" s="1161"/>
      <c r="AC436" s="1797"/>
      <c r="AD436" s="630"/>
      <c r="AE436" s="1161"/>
      <c r="AF436" s="1161"/>
      <c r="AG436" s="1637"/>
      <c r="AH436" s="1637"/>
      <c r="AI436" s="1637"/>
      <c r="AJ436" s="1637"/>
      <c r="AK436" s="1637"/>
      <c r="AL436" s="1637"/>
      <c r="AM436" s="1637"/>
      <c r="AN436" s="1637"/>
      <c r="AO436" s="1637"/>
      <c r="AP436" s="1637"/>
      <c r="AQ436" s="1637"/>
      <c r="AR436" s="1637"/>
      <c r="AS436" s="1637"/>
      <c r="AT436" s="1637"/>
      <c r="AU436" s="1637"/>
      <c r="AV436" s="1637"/>
      <c r="AW436" s="1637"/>
      <c r="AX436" s="1637"/>
      <c r="AY436" s="1637"/>
      <c r="AZ436" s="1637"/>
      <c r="BA436" s="1637"/>
      <c r="BB436" s="1637"/>
      <c r="BC436" s="1637"/>
      <c r="BD436" s="1637"/>
      <c r="BE436" s="1637"/>
      <c r="BF436" s="1637"/>
      <c r="BG436" s="1637"/>
      <c r="BH436" s="1637"/>
      <c r="BI436" s="1637"/>
      <c r="BJ436" s="1637"/>
      <c r="BK436" s="1637"/>
      <c r="BL436" s="1637"/>
      <c r="BM436" s="1637"/>
      <c r="BN436" s="1637"/>
      <c r="BO436" s="1637"/>
      <c r="BP436" s="1637"/>
      <c r="BQ436" s="1637"/>
      <c r="BR436" s="1637"/>
      <c r="BS436" s="1637"/>
      <c r="BT436" s="1637"/>
      <c r="BU436" s="1637"/>
      <c r="BV436" s="1161"/>
      <c r="BW436" s="1161"/>
      <c r="BX436" s="1161"/>
      <c r="BY436" s="1161"/>
      <c r="BZ436" s="1161"/>
      <c r="CA436" s="1161"/>
      <c r="CB436" s="1161"/>
      <c r="CC436" s="1161"/>
      <c r="CD436" s="1161"/>
      <c r="CE436" s="1161"/>
      <c r="CF436" s="1851"/>
    </row>
    <row customHeight="1" ht="19.95">
      <c r="D437" s="1048"/>
      <c r="E437" s="1048"/>
      <c r="F437" s="1048"/>
      <c r="G437" s="1048"/>
      <c r="H437" s="1048"/>
      <c r="I437" s="1048"/>
      <c r="J437" s="1048"/>
      <c r="K437" s="1048"/>
      <c r="L437" s="1048"/>
      <c r="M437" s="1048"/>
      <c r="N437" s="1048"/>
      <c r="O437" s="1048"/>
      <c r="P437" s="1048"/>
      <c r="Q437" s="1048"/>
      <c r="R437" s="1048"/>
      <c r="S437" s="1048"/>
      <c r="T437" s="335"/>
      <c r="CF437" s="506">
        <v>19</v>
      </c>
    </row>
    <row customHeight="1" ht="11.549999999999999">
      <c r="D438" s="510"/>
      <c r="CF438" s="506">
        <v>11</v>
      </c>
    </row>
    <row customHeight="1" ht="11.549999999999999">
      <c r="D439" s="655"/>
      <c r="E439" s="655"/>
      <c r="F439" s="655"/>
      <c r="G439" s="656"/>
      <c r="CF439" s="506">
        <v>11</v>
      </c>
    </row>
    <row customHeight="1" ht="11.549999999999999">
      <c r="CF440" s="506">
        <v>11</v>
      </c>
    </row>
    <row customHeight="1" ht="11.549999999999999">
      <c r="D441" s="657"/>
      <c r="E441" s="2385"/>
      <c r="F441" s="2385"/>
      <c r="G441" s="2385"/>
      <c r="H441" s="2385"/>
      <c r="I441" s="2385"/>
      <c r="J441" s="2385"/>
      <c r="K441" s="2385"/>
      <c r="L441" s="2385"/>
      <c r="M441" s="2385"/>
      <c r="N441" s="2385"/>
      <c r="O441" s="2385"/>
      <c r="P441" s="2385"/>
      <c r="Q441" s="2385"/>
      <c r="R441" s="2385"/>
      <c r="CF441" s="506">
        <v>11</v>
      </c>
    </row>
    <row customHeight="1" ht="11.549999999999999">
      <c r="F442" s="759"/>
      <c r="G442" s="759"/>
      <c r="CF442" s="506">
        <v>11</v>
      </c>
    </row>
    <row customHeight="1" ht="11.25" hidden="1">
      <c r="A443" s="611" t="s">
        <v>81</v>
      </c>
      <c r="B443" s="450">
        <v>0</v>
      </c>
      <c r="C443" s="506">
        <v>3</v>
      </c>
      <c r="D443" s="506">
        <v>0</v>
      </c>
      <c r="E443" s="506">
        <v>7</v>
      </c>
      <c r="F443" s="506">
        <v>7</v>
      </c>
      <c r="G443" s="506">
        <v>29</v>
      </c>
      <c r="H443" s="506">
        <v>3</v>
      </c>
      <c r="I443" s="506">
        <v>5</v>
      </c>
      <c r="J443" s="506">
        <v>24</v>
      </c>
      <c r="K443" s="506">
        <v>24</v>
      </c>
      <c r="L443" s="506">
        <v>3</v>
      </c>
      <c r="M443" s="506">
        <v>6</v>
      </c>
      <c r="N443" s="506">
        <v>25</v>
      </c>
      <c r="O443" s="506">
        <v>18</v>
      </c>
      <c r="P443" s="506">
        <v>18</v>
      </c>
      <c r="Q443" s="506">
        <v>18</v>
      </c>
      <c r="R443" s="506">
        <v>18</v>
      </c>
      <c r="S443" s="506">
        <v>93</v>
      </c>
      <c r="T443" s="506">
        <v>10</v>
      </c>
      <c r="U443" s="612">
        <v>10</v>
      </c>
      <c r="V443" s="612">
        <v>11</v>
      </c>
      <c r="W443" s="613">
        <v>10</v>
      </c>
      <c r="X443" s="450">
        <v>10</v>
      </c>
      <c r="Y443" s="450">
        <v>10</v>
      </c>
      <c r="Z443" s="450">
        <v>10</v>
      </c>
      <c r="AA443" s="450">
        <v>10</v>
      </c>
      <c r="AB443" s="506">
        <v>8</v>
      </c>
      <c r="AC443" s="506">
        <v>8</v>
      </c>
      <c r="AD443" s="506">
        <v>8</v>
      </c>
      <c r="AE443" s="506">
        <v>8</v>
      </c>
      <c r="AF443" s="506">
        <v>8</v>
      </c>
      <c r="AG443" s="506">
        <v>8</v>
      </c>
      <c r="AH443" s="506">
        <v>8</v>
      </c>
      <c r="AI443" s="506">
        <v>8</v>
      </c>
      <c r="AJ443" s="506">
        <v>8</v>
      </c>
      <c r="AK443" s="506">
        <v>8</v>
      </c>
      <c r="AL443" s="506">
        <v>8</v>
      </c>
      <c r="AM443" s="506">
        <v>8</v>
      </c>
      <c r="AN443" s="506">
        <v>8</v>
      </c>
      <c r="AO443" s="506">
        <v>8</v>
      </c>
      <c r="AP443" s="506">
        <v>8</v>
      </c>
      <c r="AQ443" s="506">
        <v>8</v>
      </c>
      <c r="AR443" s="506">
        <v>8</v>
      </c>
      <c r="AS443" s="506">
        <v>8</v>
      </c>
      <c r="AT443" s="506">
        <v>8</v>
      </c>
      <c r="AU443" s="506">
        <v>8</v>
      </c>
      <c r="AV443" s="506">
        <v>8</v>
      </c>
      <c r="AW443" s="506">
        <v>8</v>
      </c>
      <c r="AX443" s="506">
        <v>8</v>
      </c>
      <c r="AY443" s="506">
        <v>8</v>
      </c>
      <c r="AZ443" s="506">
        <v>8</v>
      </c>
      <c r="BA443" s="506">
        <v>8</v>
      </c>
      <c r="BB443" s="506">
        <v>8</v>
      </c>
      <c r="BC443" s="506">
        <v>8</v>
      </c>
      <c r="BD443" s="506">
        <v>8</v>
      </c>
      <c r="BE443" s="506">
        <v>8</v>
      </c>
      <c r="BF443" s="506">
        <v>8</v>
      </c>
      <c r="BG443" s="506">
        <v>8</v>
      </c>
      <c r="BH443" s="506">
        <v>8</v>
      </c>
      <c r="BI443" s="506">
        <v>8</v>
      </c>
      <c r="BJ443" s="506">
        <v>8</v>
      </c>
      <c r="BK443" s="506">
        <v>8</v>
      </c>
      <c r="BL443" s="506">
        <v>8</v>
      </c>
      <c r="BM443" s="506">
        <v>8</v>
      </c>
      <c r="BN443" s="506">
        <v>8</v>
      </c>
      <c r="BO443" s="506">
        <v>8</v>
      </c>
      <c r="BP443" s="506">
        <v>8</v>
      </c>
      <c r="BQ443" s="506">
        <v>8</v>
      </c>
      <c r="BR443" s="506">
        <v>8</v>
      </c>
      <c r="BS443" s="506">
        <v>8</v>
      </c>
      <c r="BT443" s="506">
        <v>8</v>
      </c>
      <c r="BU443" s="506">
        <v>8</v>
      </c>
      <c r="BV443" s="506">
        <v>8</v>
      </c>
      <c r="BW443" s="506">
        <v>8</v>
      </c>
      <c r="BX443" s="506">
        <v>8</v>
      </c>
      <c r="BY443" s="506">
        <v>8</v>
      </c>
      <c r="BZ443" s="506">
        <v>8</v>
      </c>
      <c r="CA443" s="506">
        <v>8</v>
      </c>
      <c r="CB443" s="506">
        <v>8</v>
      </c>
      <c r="CC443" s="506">
        <v>8</v>
      </c>
      <c r="CD443" s="506">
        <v>8</v>
      </c>
      <c r="CE443" s="506">
        <v>8</v>
      </c>
      <c r="CF443" s="506">
        <v>11</v>
      </c>
    </row>
  </sheetData>
  <sheetProtection formatColumns="0" formatRows="0" autoFilter="0" sort="0" insertRows="0" insertColumns="1" deleteRows="0" deleteColumns="0"/>
  <mergeCells count="666">
    <mergeCell ref="E5:K5"/>
    <mergeCell ref="E6:K6"/>
    <mergeCell ref="E9:R9"/>
    <mergeCell ref="S9:S10"/>
    <mergeCell ref="E10:F10"/>
    <mergeCell ref="H10:I10"/>
    <mergeCell ref="L10:M10"/>
    <mergeCell ref="D14:D22"/>
    <mergeCell ref="H14:R14"/>
    <mergeCell ref="H15:R15"/>
    <mergeCell ref="H16:R16"/>
    <mergeCell ref="E441:R441"/>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 ref="U65:U67"/>
    <mergeCell ref="V65:V67"/>
    <mergeCell ref="D59:D67"/>
    <mergeCell ref="E59:G59"/>
    <mergeCell ref="H59:R59"/>
    <mergeCell ref="AC59:AC64"/>
    <mergeCell ref="E60:G60"/>
    <mergeCell ref="H60:R60"/>
    <mergeCell ref="E61:G61"/>
    <mergeCell ref="H61:R61"/>
    <mergeCell ref="E62:P62"/>
    <mergeCell ref="U62:U64"/>
    <mergeCell ref="V62:V64"/>
    <mergeCell ref="E65:P65"/>
    <mergeCell ref="U74:U76"/>
    <mergeCell ref="V74:V76"/>
    <mergeCell ref="D68:D76"/>
    <mergeCell ref="E68:G68"/>
    <mergeCell ref="H68:R68"/>
    <mergeCell ref="AC68:AC73"/>
    <mergeCell ref="E69:G69"/>
    <mergeCell ref="H69:R69"/>
    <mergeCell ref="E70:G70"/>
    <mergeCell ref="H70:R70"/>
    <mergeCell ref="E71:P71"/>
    <mergeCell ref="U71:U73"/>
    <mergeCell ref="V71:V73"/>
    <mergeCell ref="E74:P74"/>
    <mergeCell ref="U83:U85"/>
    <mergeCell ref="V83:V85"/>
    <mergeCell ref="D77:D85"/>
    <mergeCell ref="E77:G77"/>
    <mergeCell ref="H77:R77"/>
    <mergeCell ref="AC77:AC82"/>
    <mergeCell ref="E78:G78"/>
    <mergeCell ref="H78:R78"/>
    <mergeCell ref="E79:G79"/>
    <mergeCell ref="H79:R79"/>
    <mergeCell ref="E80:P80"/>
    <mergeCell ref="U80:U82"/>
    <mergeCell ref="V80:V82"/>
    <mergeCell ref="E83:P83"/>
    <mergeCell ref="U92:U94"/>
    <mergeCell ref="V92:V94"/>
    <mergeCell ref="D86:D94"/>
    <mergeCell ref="E86:G86"/>
    <mergeCell ref="H86:R86"/>
    <mergeCell ref="AC86:AC91"/>
    <mergeCell ref="E87:G87"/>
    <mergeCell ref="H87:R87"/>
    <mergeCell ref="E88:G88"/>
    <mergeCell ref="H88:R88"/>
    <mergeCell ref="E89:P89"/>
    <mergeCell ref="U89:U91"/>
    <mergeCell ref="V89:V91"/>
    <mergeCell ref="E92:P92"/>
    <mergeCell ref="U101:U103"/>
    <mergeCell ref="V101:V103"/>
    <mergeCell ref="D95:D103"/>
    <mergeCell ref="E95:G95"/>
    <mergeCell ref="H95:R95"/>
    <mergeCell ref="AC95:AC100"/>
    <mergeCell ref="E96:G96"/>
    <mergeCell ref="H96:R96"/>
    <mergeCell ref="E97:G97"/>
    <mergeCell ref="H97:R97"/>
    <mergeCell ref="E98:P98"/>
    <mergeCell ref="U98:U100"/>
    <mergeCell ref="V98:V100"/>
    <mergeCell ref="E101:P101"/>
    <mergeCell ref="U110:U112"/>
    <mergeCell ref="V110:V112"/>
    <mergeCell ref="D104:D112"/>
    <mergeCell ref="E104:G104"/>
    <mergeCell ref="H104:R104"/>
    <mergeCell ref="AC104:AC109"/>
    <mergeCell ref="E105:G105"/>
    <mergeCell ref="H105:R105"/>
    <mergeCell ref="E106:G106"/>
    <mergeCell ref="H106:R106"/>
    <mergeCell ref="E107:P107"/>
    <mergeCell ref="U107:U109"/>
    <mergeCell ref="V107:V109"/>
    <mergeCell ref="E110:P110"/>
    <mergeCell ref="U119:U121"/>
    <mergeCell ref="V119:V121"/>
    <mergeCell ref="D113:D121"/>
    <mergeCell ref="E113:G113"/>
    <mergeCell ref="H113:R113"/>
    <mergeCell ref="AC113:AC118"/>
    <mergeCell ref="E114:G114"/>
    <mergeCell ref="H114:R114"/>
    <mergeCell ref="E115:G115"/>
    <mergeCell ref="H115:R115"/>
    <mergeCell ref="E116:P116"/>
    <mergeCell ref="U116:U118"/>
    <mergeCell ref="V116:V118"/>
    <mergeCell ref="E119:P119"/>
    <mergeCell ref="U128:U130"/>
    <mergeCell ref="V128:V130"/>
    <mergeCell ref="D122:D130"/>
    <mergeCell ref="E122:G122"/>
    <mergeCell ref="H122:R122"/>
    <mergeCell ref="AC122:AC127"/>
    <mergeCell ref="E123:G123"/>
    <mergeCell ref="H123:R123"/>
    <mergeCell ref="E124:G124"/>
    <mergeCell ref="H124:R124"/>
    <mergeCell ref="E125:P125"/>
    <mergeCell ref="U125:U127"/>
    <mergeCell ref="V125:V127"/>
    <mergeCell ref="E128:P128"/>
    <mergeCell ref="U137:U139"/>
    <mergeCell ref="V137:V139"/>
    <mergeCell ref="D131:D139"/>
    <mergeCell ref="E131:G131"/>
    <mergeCell ref="H131:R131"/>
    <mergeCell ref="AC131:AC136"/>
    <mergeCell ref="E132:G132"/>
    <mergeCell ref="H132:R132"/>
    <mergeCell ref="E133:G133"/>
    <mergeCell ref="H133:R133"/>
    <mergeCell ref="E134:P134"/>
    <mergeCell ref="U134:U136"/>
    <mergeCell ref="V134:V136"/>
    <mergeCell ref="E137:P137"/>
    <mergeCell ref="U146:U148"/>
    <mergeCell ref="V146:V148"/>
    <mergeCell ref="D140:D148"/>
    <mergeCell ref="E140:G140"/>
    <mergeCell ref="H140:R140"/>
    <mergeCell ref="AC140:AC145"/>
    <mergeCell ref="E141:G141"/>
    <mergeCell ref="H141:R141"/>
    <mergeCell ref="E142:G142"/>
    <mergeCell ref="H142:R142"/>
    <mergeCell ref="E143:P143"/>
    <mergeCell ref="U143:U145"/>
    <mergeCell ref="V143:V145"/>
    <mergeCell ref="E146:P146"/>
    <mergeCell ref="U155:U157"/>
    <mergeCell ref="V155:V157"/>
    <mergeCell ref="D149:D157"/>
    <mergeCell ref="E149:G149"/>
    <mergeCell ref="H149:R149"/>
    <mergeCell ref="AC149:AC154"/>
    <mergeCell ref="E150:G150"/>
    <mergeCell ref="H150:R150"/>
    <mergeCell ref="E151:G151"/>
    <mergeCell ref="H151:R151"/>
    <mergeCell ref="E152:P152"/>
    <mergeCell ref="U152:U154"/>
    <mergeCell ref="V152:V154"/>
    <mergeCell ref="E155:P155"/>
    <mergeCell ref="U164:U166"/>
    <mergeCell ref="V164:V166"/>
    <mergeCell ref="D158:D166"/>
    <mergeCell ref="E158:G158"/>
    <mergeCell ref="H158:R158"/>
    <mergeCell ref="AC158:AC163"/>
    <mergeCell ref="E159:G159"/>
    <mergeCell ref="H159:R159"/>
    <mergeCell ref="E160:G160"/>
    <mergeCell ref="H160:R160"/>
    <mergeCell ref="E161:P161"/>
    <mergeCell ref="U161:U163"/>
    <mergeCell ref="V161:V163"/>
    <mergeCell ref="E164:P164"/>
    <mergeCell ref="U173:U175"/>
    <mergeCell ref="V173:V175"/>
    <mergeCell ref="D167:D175"/>
    <mergeCell ref="E167:G167"/>
    <mergeCell ref="H167:R167"/>
    <mergeCell ref="AC167:AC172"/>
    <mergeCell ref="E168:G168"/>
    <mergeCell ref="H168:R168"/>
    <mergeCell ref="E169:G169"/>
    <mergeCell ref="H169:R169"/>
    <mergeCell ref="E170:P170"/>
    <mergeCell ref="U170:U172"/>
    <mergeCell ref="V170:V172"/>
    <mergeCell ref="E173:P173"/>
    <mergeCell ref="U182:U184"/>
    <mergeCell ref="V182:V184"/>
    <mergeCell ref="D176:D184"/>
    <mergeCell ref="E176:G176"/>
    <mergeCell ref="H176:R176"/>
    <mergeCell ref="AC176:AC181"/>
    <mergeCell ref="E177:G177"/>
    <mergeCell ref="H177:R177"/>
    <mergeCell ref="E178:G178"/>
    <mergeCell ref="H178:R178"/>
    <mergeCell ref="E179:P179"/>
    <mergeCell ref="U179:U181"/>
    <mergeCell ref="V179:V181"/>
    <mergeCell ref="E182:P182"/>
    <mergeCell ref="U191:U193"/>
    <mergeCell ref="V191:V193"/>
    <mergeCell ref="D185:D193"/>
    <mergeCell ref="E185:G185"/>
    <mergeCell ref="H185:R185"/>
    <mergeCell ref="AC185:AC190"/>
    <mergeCell ref="E186:G186"/>
    <mergeCell ref="H186:R186"/>
    <mergeCell ref="E187:G187"/>
    <mergeCell ref="H187:R187"/>
    <mergeCell ref="E188:P188"/>
    <mergeCell ref="U188:U190"/>
    <mergeCell ref="V188:V190"/>
    <mergeCell ref="E191:P191"/>
    <mergeCell ref="U200:U202"/>
    <mergeCell ref="V200:V202"/>
    <mergeCell ref="D194:D202"/>
    <mergeCell ref="E194:G194"/>
    <mergeCell ref="H194:R194"/>
    <mergeCell ref="AC194:AC199"/>
    <mergeCell ref="E195:G195"/>
    <mergeCell ref="H195:R195"/>
    <mergeCell ref="E196:G196"/>
    <mergeCell ref="H196:R196"/>
    <mergeCell ref="E197:P197"/>
    <mergeCell ref="U197:U199"/>
    <mergeCell ref="V197:V199"/>
    <mergeCell ref="E200:P200"/>
    <mergeCell ref="U209:U211"/>
    <mergeCell ref="V209:V211"/>
    <mergeCell ref="D203:D211"/>
    <mergeCell ref="E203:G203"/>
    <mergeCell ref="H203:R203"/>
    <mergeCell ref="AC203:AC208"/>
    <mergeCell ref="E204:G204"/>
    <mergeCell ref="H204:R204"/>
    <mergeCell ref="E205:G205"/>
    <mergeCell ref="H205:R205"/>
    <mergeCell ref="E206:P206"/>
    <mergeCell ref="U206:U208"/>
    <mergeCell ref="V206:V208"/>
    <mergeCell ref="E209:P209"/>
    <mergeCell ref="U218:U220"/>
    <mergeCell ref="V218:V220"/>
    <mergeCell ref="D212:D220"/>
    <mergeCell ref="E212:G212"/>
    <mergeCell ref="H212:R212"/>
    <mergeCell ref="AC212:AC217"/>
    <mergeCell ref="E213:G213"/>
    <mergeCell ref="H213:R213"/>
    <mergeCell ref="E214:G214"/>
    <mergeCell ref="H214:R214"/>
    <mergeCell ref="E215:P215"/>
    <mergeCell ref="U215:U217"/>
    <mergeCell ref="V215:V217"/>
    <mergeCell ref="E218:P218"/>
    <mergeCell ref="U227:U229"/>
    <mergeCell ref="V227:V229"/>
    <mergeCell ref="D221:D229"/>
    <mergeCell ref="E221:G221"/>
    <mergeCell ref="H221:R221"/>
    <mergeCell ref="AC221:AC226"/>
    <mergeCell ref="E222:G222"/>
    <mergeCell ref="H222:R222"/>
    <mergeCell ref="E223:G223"/>
    <mergeCell ref="H223:R223"/>
    <mergeCell ref="E224:P224"/>
    <mergeCell ref="U224:U226"/>
    <mergeCell ref="V224:V226"/>
    <mergeCell ref="E227:P227"/>
    <mergeCell ref="U236:U238"/>
    <mergeCell ref="V236:V238"/>
    <mergeCell ref="D230:D238"/>
    <mergeCell ref="E230:G230"/>
    <mergeCell ref="H230:R230"/>
    <mergeCell ref="AC230:AC235"/>
    <mergeCell ref="E231:G231"/>
    <mergeCell ref="H231:R231"/>
    <mergeCell ref="E232:G232"/>
    <mergeCell ref="H232:R232"/>
    <mergeCell ref="E233:P233"/>
    <mergeCell ref="U233:U235"/>
    <mergeCell ref="V233:V235"/>
    <mergeCell ref="E236:P236"/>
    <mergeCell ref="U245:U247"/>
    <mergeCell ref="V245:V247"/>
    <mergeCell ref="D239:D247"/>
    <mergeCell ref="E239:G239"/>
    <mergeCell ref="H239:R239"/>
    <mergeCell ref="AC239:AC244"/>
    <mergeCell ref="E240:G240"/>
    <mergeCell ref="H240:R240"/>
    <mergeCell ref="E241:G241"/>
    <mergeCell ref="H241:R241"/>
    <mergeCell ref="E242:P242"/>
    <mergeCell ref="U242:U244"/>
    <mergeCell ref="V242:V244"/>
    <mergeCell ref="E245:P245"/>
    <mergeCell ref="U254:U256"/>
    <mergeCell ref="V254:V256"/>
    <mergeCell ref="D248:D256"/>
    <mergeCell ref="E248:G248"/>
    <mergeCell ref="H248:R248"/>
    <mergeCell ref="AC248:AC253"/>
    <mergeCell ref="E249:G249"/>
    <mergeCell ref="H249:R249"/>
    <mergeCell ref="E250:G250"/>
    <mergeCell ref="H250:R250"/>
    <mergeCell ref="E251:P251"/>
    <mergeCell ref="U251:U253"/>
    <mergeCell ref="V251:V253"/>
    <mergeCell ref="E254:P254"/>
    <mergeCell ref="U263:U265"/>
    <mergeCell ref="V263:V265"/>
    <mergeCell ref="D257:D265"/>
    <mergeCell ref="E257:G257"/>
    <mergeCell ref="H257:R257"/>
    <mergeCell ref="AC257:AC262"/>
    <mergeCell ref="E258:G258"/>
    <mergeCell ref="H258:R258"/>
    <mergeCell ref="E259:G259"/>
    <mergeCell ref="H259:R259"/>
    <mergeCell ref="E260:P260"/>
    <mergeCell ref="U260:U262"/>
    <mergeCell ref="V260:V262"/>
    <mergeCell ref="E263:P263"/>
    <mergeCell ref="U272:U274"/>
    <mergeCell ref="V272:V274"/>
    <mergeCell ref="D266:D274"/>
    <mergeCell ref="E266:G266"/>
    <mergeCell ref="H266:R266"/>
    <mergeCell ref="AC266:AC271"/>
    <mergeCell ref="E267:G267"/>
    <mergeCell ref="H267:R267"/>
    <mergeCell ref="E268:G268"/>
    <mergeCell ref="H268:R268"/>
    <mergeCell ref="E269:P269"/>
    <mergeCell ref="U269:U271"/>
    <mergeCell ref="V269:V271"/>
    <mergeCell ref="E272:P272"/>
    <mergeCell ref="U281:U283"/>
    <mergeCell ref="V281:V283"/>
    <mergeCell ref="D275:D283"/>
    <mergeCell ref="E275:G275"/>
    <mergeCell ref="H275:R275"/>
    <mergeCell ref="AC275:AC280"/>
    <mergeCell ref="E276:G276"/>
    <mergeCell ref="H276:R276"/>
    <mergeCell ref="E277:G277"/>
    <mergeCell ref="H277:R277"/>
    <mergeCell ref="E278:P278"/>
    <mergeCell ref="U278:U280"/>
    <mergeCell ref="V278:V280"/>
    <mergeCell ref="E281:P281"/>
    <mergeCell ref="U290:U292"/>
    <mergeCell ref="V290:V292"/>
    <mergeCell ref="D284:D292"/>
    <mergeCell ref="E284:G284"/>
    <mergeCell ref="H284:R284"/>
    <mergeCell ref="AC284:AC289"/>
    <mergeCell ref="E285:G285"/>
    <mergeCell ref="H285:R285"/>
    <mergeCell ref="E286:G286"/>
    <mergeCell ref="H286:R286"/>
    <mergeCell ref="E287:P287"/>
    <mergeCell ref="U287:U289"/>
    <mergeCell ref="V287:V289"/>
    <mergeCell ref="E290:P290"/>
    <mergeCell ref="U299:U301"/>
    <mergeCell ref="V299:V301"/>
    <mergeCell ref="D293:D301"/>
    <mergeCell ref="E293:G293"/>
    <mergeCell ref="H293:R293"/>
    <mergeCell ref="AC293:AC298"/>
    <mergeCell ref="E294:G294"/>
    <mergeCell ref="H294:R294"/>
    <mergeCell ref="E295:G295"/>
    <mergeCell ref="H295:R295"/>
    <mergeCell ref="E296:P296"/>
    <mergeCell ref="U296:U298"/>
    <mergeCell ref="V296:V298"/>
    <mergeCell ref="E299:P299"/>
    <mergeCell ref="U308:U310"/>
    <mergeCell ref="V308:V310"/>
    <mergeCell ref="D302:D310"/>
    <mergeCell ref="E302:G302"/>
    <mergeCell ref="H302:R302"/>
    <mergeCell ref="AC302:AC307"/>
    <mergeCell ref="E303:G303"/>
    <mergeCell ref="H303:R303"/>
    <mergeCell ref="E304:G304"/>
    <mergeCell ref="H304:R304"/>
    <mergeCell ref="E305:P305"/>
    <mergeCell ref="U305:U307"/>
    <mergeCell ref="V305:V307"/>
    <mergeCell ref="E308:P308"/>
    <mergeCell ref="U317:U319"/>
    <mergeCell ref="V317:V319"/>
    <mergeCell ref="D311:D319"/>
    <mergeCell ref="E311:G311"/>
    <mergeCell ref="H311:R311"/>
    <mergeCell ref="AC311:AC316"/>
    <mergeCell ref="E312:G312"/>
    <mergeCell ref="H312:R312"/>
    <mergeCell ref="E313:G313"/>
    <mergeCell ref="H313:R313"/>
    <mergeCell ref="E314:P314"/>
    <mergeCell ref="U314:U316"/>
    <mergeCell ref="V314:V316"/>
    <mergeCell ref="E317:P317"/>
    <mergeCell ref="U326:U328"/>
    <mergeCell ref="V326:V328"/>
    <mergeCell ref="D320:D328"/>
    <mergeCell ref="E320:G320"/>
    <mergeCell ref="H320:R320"/>
    <mergeCell ref="AC320:AC325"/>
    <mergeCell ref="E321:G321"/>
    <mergeCell ref="H321:R321"/>
    <mergeCell ref="E322:G322"/>
    <mergeCell ref="H322:R322"/>
    <mergeCell ref="E323:P323"/>
    <mergeCell ref="U323:U325"/>
    <mergeCell ref="V323:V325"/>
    <mergeCell ref="E326:P326"/>
    <mergeCell ref="U335:U337"/>
    <mergeCell ref="V335:V337"/>
    <mergeCell ref="D329:D337"/>
    <mergeCell ref="E329:G329"/>
    <mergeCell ref="H329:R329"/>
    <mergeCell ref="AC329:AC334"/>
    <mergeCell ref="E330:G330"/>
    <mergeCell ref="H330:R330"/>
    <mergeCell ref="E331:G331"/>
    <mergeCell ref="H331:R331"/>
    <mergeCell ref="E332:P332"/>
    <mergeCell ref="U332:U334"/>
    <mergeCell ref="V332:V334"/>
    <mergeCell ref="E335:P335"/>
    <mergeCell ref="U344:U346"/>
    <mergeCell ref="V344:V346"/>
    <mergeCell ref="D338:D346"/>
    <mergeCell ref="E338:G338"/>
    <mergeCell ref="H338:R338"/>
    <mergeCell ref="AC338:AC343"/>
    <mergeCell ref="E339:G339"/>
    <mergeCell ref="H339:R339"/>
    <mergeCell ref="E340:G340"/>
    <mergeCell ref="H340:R340"/>
    <mergeCell ref="E341:P341"/>
    <mergeCell ref="U341:U343"/>
    <mergeCell ref="V341:V343"/>
    <mergeCell ref="E344:P344"/>
    <mergeCell ref="U353:U355"/>
    <mergeCell ref="V353:V355"/>
    <mergeCell ref="D347:D355"/>
    <mergeCell ref="E347:G347"/>
    <mergeCell ref="H347:R347"/>
    <mergeCell ref="AC347:AC352"/>
    <mergeCell ref="E348:G348"/>
    <mergeCell ref="H348:R348"/>
    <mergeCell ref="E349:G349"/>
    <mergeCell ref="H349:R349"/>
    <mergeCell ref="E350:P350"/>
    <mergeCell ref="U350:U352"/>
    <mergeCell ref="V350:V352"/>
    <mergeCell ref="E353:P353"/>
    <mergeCell ref="U362:U364"/>
    <mergeCell ref="V362:V364"/>
    <mergeCell ref="D356:D364"/>
    <mergeCell ref="E356:G356"/>
    <mergeCell ref="H356:R356"/>
    <mergeCell ref="AC356:AC361"/>
    <mergeCell ref="E357:G357"/>
    <mergeCell ref="H357:R357"/>
    <mergeCell ref="E358:G358"/>
    <mergeCell ref="H358:R358"/>
    <mergeCell ref="E359:P359"/>
    <mergeCell ref="U359:U361"/>
    <mergeCell ref="V359:V361"/>
    <mergeCell ref="E362:P362"/>
    <mergeCell ref="U371:U373"/>
    <mergeCell ref="V371:V373"/>
    <mergeCell ref="D365:D373"/>
    <mergeCell ref="E365:G365"/>
    <mergeCell ref="H365:R365"/>
    <mergeCell ref="AC365:AC370"/>
    <mergeCell ref="E366:G366"/>
    <mergeCell ref="H366:R366"/>
    <mergeCell ref="E367:G367"/>
    <mergeCell ref="H367:R367"/>
    <mergeCell ref="E368:P368"/>
    <mergeCell ref="U368:U370"/>
    <mergeCell ref="V368:V370"/>
    <mergeCell ref="E371:P371"/>
    <mergeCell ref="U380:U382"/>
    <mergeCell ref="V380:V382"/>
    <mergeCell ref="D374:D382"/>
    <mergeCell ref="E374:G374"/>
    <mergeCell ref="H374:R374"/>
    <mergeCell ref="AC374:AC379"/>
    <mergeCell ref="E375:G375"/>
    <mergeCell ref="H375:R375"/>
    <mergeCell ref="E376:G376"/>
    <mergeCell ref="H376:R376"/>
    <mergeCell ref="E377:P377"/>
    <mergeCell ref="U377:U379"/>
    <mergeCell ref="V377:V379"/>
    <mergeCell ref="E380:P380"/>
    <mergeCell ref="U389:U391"/>
    <mergeCell ref="V389:V391"/>
    <mergeCell ref="D383:D391"/>
    <mergeCell ref="E383:G383"/>
    <mergeCell ref="H383:R383"/>
    <mergeCell ref="AC383:AC388"/>
    <mergeCell ref="E384:G384"/>
    <mergeCell ref="H384:R384"/>
    <mergeCell ref="E385:G385"/>
    <mergeCell ref="H385:R385"/>
    <mergeCell ref="E386:P386"/>
    <mergeCell ref="U386:U388"/>
    <mergeCell ref="V386:V388"/>
    <mergeCell ref="E389:P389"/>
    <mergeCell ref="U398:U400"/>
    <mergeCell ref="V398:V400"/>
    <mergeCell ref="D392:D400"/>
    <mergeCell ref="E392:G392"/>
    <mergeCell ref="H392:R392"/>
    <mergeCell ref="AC392:AC397"/>
    <mergeCell ref="E393:G393"/>
    <mergeCell ref="H393:R393"/>
    <mergeCell ref="E394:G394"/>
    <mergeCell ref="H394:R394"/>
    <mergeCell ref="E395:P395"/>
    <mergeCell ref="U395:U397"/>
    <mergeCell ref="V395:V397"/>
    <mergeCell ref="E398:P398"/>
    <mergeCell ref="U407:U409"/>
    <mergeCell ref="V407:V409"/>
    <mergeCell ref="D401:D409"/>
    <mergeCell ref="E401:G401"/>
    <mergeCell ref="H401:R401"/>
    <mergeCell ref="AC401:AC406"/>
    <mergeCell ref="E402:G402"/>
    <mergeCell ref="H402:R402"/>
    <mergeCell ref="E403:G403"/>
    <mergeCell ref="H403:R403"/>
    <mergeCell ref="E404:P404"/>
    <mergeCell ref="U404:U406"/>
    <mergeCell ref="V404:V406"/>
    <mergeCell ref="E407:P407"/>
    <mergeCell ref="U416:U418"/>
    <mergeCell ref="V416:V418"/>
    <mergeCell ref="D410:D418"/>
    <mergeCell ref="E410:G410"/>
    <mergeCell ref="H410:R410"/>
    <mergeCell ref="AC410:AC415"/>
    <mergeCell ref="E411:G411"/>
    <mergeCell ref="H411:R411"/>
    <mergeCell ref="E412:G412"/>
    <mergeCell ref="H412:R412"/>
    <mergeCell ref="E413:P413"/>
    <mergeCell ref="U413:U415"/>
    <mergeCell ref="V413:V415"/>
    <mergeCell ref="E416:P416"/>
    <mergeCell ref="U425:U427"/>
    <mergeCell ref="V425:V427"/>
    <mergeCell ref="D419:D427"/>
    <mergeCell ref="E419:G419"/>
    <mergeCell ref="H419:R419"/>
    <mergeCell ref="AC419:AC424"/>
    <mergeCell ref="E420:G420"/>
    <mergeCell ref="H420:R420"/>
    <mergeCell ref="E421:G421"/>
    <mergeCell ref="H421:R421"/>
    <mergeCell ref="E422:P422"/>
    <mergeCell ref="U422:U424"/>
    <mergeCell ref="V422:V424"/>
    <mergeCell ref="E425:P425"/>
    <mergeCell ref="U434:U436"/>
    <mergeCell ref="V434:V436"/>
    <mergeCell ref="D428:D436"/>
    <mergeCell ref="E428:G428"/>
    <mergeCell ref="H428:R428"/>
    <mergeCell ref="AC428:AC433"/>
    <mergeCell ref="E429:G429"/>
    <mergeCell ref="H429:R429"/>
    <mergeCell ref="E430:G430"/>
    <mergeCell ref="H430:R430"/>
    <mergeCell ref="E431:P431"/>
    <mergeCell ref="U431:U433"/>
    <mergeCell ref="V431:V433"/>
    <mergeCell ref="E434:P43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811C5-E1A5-543F-5233-0.A3AD9D76}" mc:Ignorable="x14ac xr xr2 xr3">
  <sheetPr>
    <tabColor theme="9" tint="-0.25"/>
  </sheetPr>
  <dimension ref="A1:CE204"/>
  <sheetViews>
    <sheetView topLeftCell="A1" showGridLines="0" zoomScale="90" workbookViewId="0">
      <selection activeCell="BG9" sqref="BG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59" style="1636" width="40.57421875" customWidth="1"/>
    <col min="60" max="60" style="1367" width="9.7109375" hidden="1" customWidth="1"/>
    <col min="61" max="61" style="1636" width="102.00390625" customWidth="1"/>
    <col min="62" max="62" style="1367" width="9.00390625" customWidth="1"/>
    <col min="63" max="63" style="1643" width="5.00390625" customWidth="1"/>
    <col min="64" max="64" style="1643" width="3.00390625" customWidth="1"/>
    <col min="65" max="68" style="1367" width="3.00390625" customWidth="1"/>
    <col min="69" max="69" style="1643" width="10.00390625" customWidth="1"/>
    <col min="70" max="70" style="1367" width="34.00390625" customWidth="1"/>
    <col min="71" max="71" style="1367" width="9.00390625" customWidth="1"/>
    <col min="72" max="72" style="737" width="8.00390625" customWidth="1"/>
    <col min="73" max="77" style="1367" width="8.00390625" customWidth="1"/>
    <col min="78" max="82" style="1633" width="8.00390625" customWidth="1"/>
    <col min="83" max="83" style="1636" width="5.421875" hidden="1" customWidth="1"/>
  </cols>
  <sheetData>
    <row s="1367" customFormat="1" customHeight="1" ht="33.75" hidden="1">
      <c r="A1" s="988"/>
      <c r="B1" s="988"/>
      <c r="C1" s="988"/>
      <c r="D1" s="988"/>
      <c r="E1" s="988"/>
      <c r="G1" s="1637"/>
      <c r="H1" s="879"/>
      <c r="L1" s="1367">
        <v>4</v>
      </c>
      <c r="M1" s="1367">
        <v>4</v>
      </c>
      <c r="N1" s="1367">
        <v>4</v>
      </c>
      <c r="O1" s="1367">
        <v>4</v>
      </c>
      <c r="P1" s="1367">
        <v>4</v>
      </c>
      <c r="Q1" s="1367">
        <v>4</v>
      </c>
      <c r="R1" s="1367">
        <v>4</v>
      </c>
      <c r="S1" s="1367">
        <v>4</v>
      </c>
      <c r="T1" s="1367">
        <v>4</v>
      </c>
      <c r="U1" s="1367">
        <v>4</v>
      </c>
      <c r="V1" s="1367">
        <v>4</v>
      </c>
      <c r="W1" s="1367">
        <v>4</v>
      </c>
      <c r="X1" s="1367">
        <v>4</v>
      </c>
      <c r="Y1" s="1367">
        <v>4</v>
      </c>
      <c r="Z1" s="1367">
        <v>4</v>
      </c>
      <c r="AA1" s="1367">
        <v>4</v>
      </c>
      <c r="AB1" s="1367">
        <v>4</v>
      </c>
      <c r="AC1" s="1367">
        <v>4</v>
      </c>
      <c r="AD1" s="1367">
        <v>4</v>
      </c>
      <c r="AE1" s="1367">
        <v>4</v>
      </c>
      <c r="AF1" s="1367">
        <v>4</v>
      </c>
      <c r="AG1" s="1367">
        <v>4</v>
      </c>
      <c r="AH1" s="1367">
        <v>4</v>
      </c>
      <c r="AI1" s="1367">
        <v>4</v>
      </c>
      <c r="AJ1" s="1367">
        <v>4</v>
      </c>
      <c r="AK1" s="1367">
        <v>4</v>
      </c>
      <c r="AL1" s="1367">
        <v>4</v>
      </c>
      <c r="AM1" s="1367">
        <v>4</v>
      </c>
      <c r="AN1" s="1367">
        <v>4</v>
      </c>
      <c r="AO1" s="1367">
        <v>4</v>
      </c>
      <c r="AP1" s="1367">
        <v>4</v>
      </c>
      <c r="AQ1" s="1367">
        <v>4</v>
      </c>
      <c r="AR1" s="1367">
        <v>4</v>
      </c>
      <c r="AS1" s="1367">
        <v>4</v>
      </c>
      <c r="AT1" s="1367">
        <v>4</v>
      </c>
      <c r="AU1" s="1367">
        <v>4</v>
      </c>
      <c r="AV1" s="1367">
        <v>4</v>
      </c>
      <c r="AW1" s="1367">
        <v>4</v>
      </c>
      <c r="AX1" s="1367">
        <v>4</v>
      </c>
      <c r="AY1" s="1367">
        <v>4</v>
      </c>
      <c r="AZ1" s="1367">
        <v>4</v>
      </c>
      <c r="BA1" s="1367">
        <v>4</v>
      </c>
      <c r="BB1" s="1367">
        <v>4</v>
      </c>
      <c r="BC1" s="1367">
        <v>4</v>
      </c>
      <c r="BD1" s="1367">
        <v>4</v>
      </c>
      <c r="BE1" s="1367">
        <v>4</v>
      </c>
      <c r="BF1" s="1367">
        <v>4</v>
      </c>
      <c r="BG1" s="1367">
        <v>4</v>
      </c>
      <c r="BK1" s="1637"/>
      <c r="BL1" s="1637"/>
      <c r="BQ1" s="1637"/>
      <c r="CE1" s="1367" t="s">
        <v>14</v>
      </c>
    </row>
    <row s="1367" customFormat="1" customHeight="1" ht="78.75" hidden="1">
      <c r="A2" s="988"/>
      <c r="B2" s="2054" t="s">
        <v>915</v>
      </c>
      <c r="C2" s="2054" t="s">
        <v>916</v>
      </c>
      <c r="D2" s="2053" t="s">
        <v>917</v>
      </c>
      <c r="E2" s="2057">
        <f>RIGHT(I2,LEN(I2)-SEARCH("#",SUBSTITUTE(I2,".","#",LEN(I2)-LEN(SUBSTITUTE(I2,".","")))))</f>
      </c>
      <c r="F2" s="2059">
        <f>J2</f>
        <v>0</v>
      </c>
      <c r="G2" s="1637"/>
      <c r="H2" s="2060"/>
      <c r="I2" s="2050"/>
      <c r="J2" s="541"/>
      <c r="K2" s="2020" t="s">
        <v>811</v>
      </c>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544"/>
      <c r="BI2" s="1526" t="s">
        <v>812</v>
      </c>
      <c r="BJ2" s="544"/>
      <c r="BK2" s="1637"/>
      <c r="BL2" s="1637"/>
      <c r="BQ2" s="1637"/>
      <c r="BT2" s="545"/>
      <c r="BZ2" s="1633"/>
      <c r="CA2" s="1633"/>
      <c r="CB2" s="1633"/>
      <c r="CC2" s="1633"/>
      <c r="CD2" s="1633"/>
      <c r="CE2" s="1367">
        <v>0</v>
      </c>
    </row>
    <row customHeight="1" ht="11.25" hidden="1">
      <c r="E3" s="2052" t="s">
        <v>918</v>
      </c>
      <c r="L3" s="1632">
        <f>0</f>
        <v>0</v>
      </c>
      <c r="M3" s="1632">
        <v>1</v>
      </c>
      <c r="N3" s="1636">
        <f>0</f>
        <v>0</v>
      </c>
      <c r="O3" s="1636">
        <f>0</f>
        <v>0</v>
      </c>
      <c r="P3" s="1636">
        <f>0</f>
        <v>0</v>
      </c>
      <c r="Q3" s="1636">
        <f>0</f>
        <v>0</v>
      </c>
      <c r="R3" s="1636">
        <f>0</f>
        <v>0</v>
      </c>
      <c r="S3" s="1636">
        <f>0</f>
        <v>0</v>
      </c>
      <c r="T3" s="1636">
        <f>0</f>
        <v>0</v>
      </c>
      <c r="U3" s="1636">
        <f>0</f>
        <v>0</v>
      </c>
      <c r="V3" s="1636">
        <f>0</f>
        <v>0</v>
      </c>
      <c r="W3" s="1636">
        <f>0</f>
        <v>0</v>
      </c>
      <c r="X3" s="1636">
        <f>0</f>
        <v>0</v>
      </c>
      <c r="Y3" s="1636">
        <f>0</f>
        <v>0</v>
      </c>
      <c r="Z3" s="1636">
        <f>0</f>
        <v>0</v>
      </c>
      <c r="AA3" s="1636">
        <f>0</f>
        <v>0</v>
      </c>
      <c r="AB3" s="1636">
        <f>0</f>
        <v>0</v>
      </c>
      <c r="AC3" s="1636">
        <f>0</f>
        <v>0</v>
      </c>
      <c r="AD3" s="1636">
        <f>0</f>
        <v>0</v>
      </c>
      <c r="AE3" s="1636">
        <f>0</f>
        <v>0</v>
      </c>
      <c r="AF3" s="1636">
        <f>0</f>
        <v>0</v>
      </c>
      <c r="AG3" s="1636">
        <f>0</f>
        <v>0</v>
      </c>
      <c r="AH3" s="1636">
        <f>0</f>
        <v>0</v>
      </c>
      <c r="AI3" s="1636">
        <f>0</f>
        <v>0</v>
      </c>
      <c r="AJ3" s="1636">
        <f>0</f>
        <v>0</v>
      </c>
      <c r="AK3" s="1636">
        <f>0</f>
        <v>0</v>
      </c>
      <c r="AL3" s="1636">
        <f>0</f>
        <v>0</v>
      </c>
      <c r="AM3" s="1636">
        <f>0</f>
        <v>0</v>
      </c>
      <c r="AN3" s="1636">
        <f>0</f>
        <v>0</v>
      </c>
      <c r="AO3" s="1636">
        <f>0</f>
        <v>0</v>
      </c>
      <c r="AP3" s="1636">
        <f>0</f>
        <v>0</v>
      </c>
      <c r="AQ3" s="1636">
        <f>0</f>
        <v>0</v>
      </c>
      <c r="AR3" s="1636">
        <f>0</f>
        <v>0</v>
      </c>
      <c r="AS3" s="1636">
        <f>0</f>
        <v>0</v>
      </c>
      <c r="AT3" s="1636">
        <f>0</f>
        <v>0</v>
      </c>
      <c r="AU3" s="1636">
        <f>0</f>
        <v>0</v>
      </c>
      <c r="AV3" s="1636">
        <f>0</f>
        <v>0</v>
      </c>
      <c r="AW3" s="1636">
        <f>0</f>
        <v>0</v>
      </c>
      <c r="AX3" s="1636">
        <f>0</f>
        <v>0</v>
      </c>
      <c r="AY3" s="1636">
        <f>0</f>
        <v>0</v>
      </c>
      <c r="AZ3" s="1636">
        <f>0</f>
        <v>0</v>
      </c>
      <c r="BA3" s="1636">
        <f>0</f>
        <v>0</v>
      </c>
      <c r="BB3" s="1636">
        <f>0</f>
        <v>0</v>
      </c>
      <c r="BC3" s="1636">
        <f>0</f>
        <v>0</v>
      </c>
      <c r="BD3" s="1636">
        <f>0</f>
        <v>0</v>
      </c>
      <c r="BE3" s="1636">
        <f>0</f>
        <v>0</v>
      </c>
      <c r="BF3" s="1636">
        <f>0</f>
        <v>0</v>
      </c>
      <c r="BG3" s="1636">
        <f>0</f>
        <v>0</v>
      </c>
      <c r="CE3" s="1632">
        <v>0</v>
      </c>
    </row>
    <row s="1633" customFormat="1" customHeight="1" ht="11.25" hidden="1">
      <c r="A4" s="988"/>
      <c r="B4" s="988"/>
      <c r="C4" s="988"/>
      <c r="E4" s="988"/>
      <c r="F4" s="1367"/>
      <c r="G4" s="1637"/>
      <c r="H4" s="621"/>
      <c r="N4" s="1633"/>
      <c r="O4" s="1633"/>
      <c r="P4" s="1633"/>
      <c r="Q4" s="1633"/>
      <c r="R4" s="1633"/>
      <c r="S4" s="1633"/>
      <c r="T4" s="1633"/>
      <c r="U4" s="1633"/>
      <c r="V4" s="1633"/>
      <c r="W4" s="1633"/>
      <c r="X4" s="1633"/>
      <c r="Y4" s="1633"/>
      <c r="Z4" s="1633"/>
      <c r="AA4" s="1633"/>
      <c r="AB4" s="1633"/>
      <c r="AC4" s="1633"/>
      <c r="AD4" s="1633"/>
      <c r="AE4" s="1633"/>
      <c r="AF4" s="1633"/>
      <c r="AG4" s="1633"/>
      <c r="AH4" s="1633"/>
      <c r="AI4" s="1633"/>
      <c r="AJ4" s="1633"/>
      <c r="AK4" s="1633"/>
      <c r="AL4" s="1633"/>
      <c r="AM4" s="1633"/>
      <c r="AN4" s="1633"/>
      <c r="AO4" s="1633"/>
      <c r="AP4" s="1633"/>
      <c r="AQ4" s="1633"/>
      <c r="AR4" s="1633"/>
      <c r="AS4" s="1633"/>
      <c r="AT4" s="1633"/>
      <c r="AU4" s="1633"/>
      <c r="AV4" s="1633"/>
      <c r="AW4" s="1633"/>
      <c r="AX4" s="1633"/>
      <c r="AY4" s="1633"/>
      <c r="AZ4" s="1633"/>
      <c r="BA4" s="1633"/>
      <c r="BB4" s="1633"/>
      <c r="BC4" s="1633"/>
      <c r="BD4" s="1633"/>
      <c r="BE4" s="1633"/>
      <c r="BF4" s="1633"/>
      <c r="BG4" s="1633"/>
      <c r="BH4" s="1367"/>
      <c r="BI4" s="1633">
        <v>4</v>
      </c>
      <c r="BJ4" s="1367"/>
      <c r="BK4" s="1637"/>
      <c r="BL4" s="1637"/>
      <c r="BM4" s="1367"/>
      <c r="BN4" s="1367"/>
      <c r="BO4" s="1367"/>
      <c r="BP4" s="1367"/>
      <c r="BQ4" s="1637"/>
      <c r="BR4" s="1367"/>
      <c r="BS4" s="1367"/>
      <c r="BT4" s="545"/>
      <c r="BU4" s="1367"/>
      <c r="BV4" s="1367"/>
      <c r="BW4" s="1367"/>
      <c r="BX4" s="1367"/>
      <c r="BY4" s="1367"/>
      <c r="CE4" s="1633">
        <v>0</v>
      </c>
    </row>
    <row customHeight="1" ht="11.549999999999999">
      <c r="N5" s="1636"/>
      <c r="O5" s="1636"/>
      <c r="P5" s="1636"/>
      <c r="Q5" s="1636"/>
      <c r="R5" s="1636"/>
      <c r="S5" s="1636"/>
      <c r="T5" s="1636"/>
      <c r="U5" s="1636"/>
      <c r="V5" s="1636"/>
      <c r="W5" s="1636"/>
      <c r="X5" s="1636"/>
      <c r="Y5" s="1636"/>
      <c r="Z5" s="1636"/>
      <c r="AA5" s="1636"/>
      <c r="AB5" s="1636"/>
      <c r="AC5" s="1636"/>
      <c r="AD5" s="1636"/>
      <c r="AE5" s="1636"/>
      <c r="AF5" s="1636"/>
      <c r="AG5" s="1636"/>
      <c r="AH5" s="1636"/>
      <c r="AI5" s="1636"/>
      <c r="AJ5" s="1636"/>
      <c r="AK5" s="1636"/>
      <c r="AL5" s="1636"/>
      <c r="AM5" s="1636"/>
      <c r="AN5" s="1636"/>
      <c r="AO5" s="1636"/>
      <c r="AP5" s="1636"/>
      <c r="AQ5" s="1636"/>
      <c r="AR5" s="1636"/>
      <c r="AS5" s="1636"/>
      <c r="AT5" s="1636"/>
      <c r="AU5" s="1636"/>
      <c r="AV5" s="1636"/>
      <c r="AW5" s="1636"/>
      <c r="AX5" s="1636"/>
      <c r="AY5" s="1636"/>
      <c r="AZ5" s="1636"/>
      <c r="BA5" s="1636"/>
      <c r="BB5" s="1636"/>
      <c r="BC5" s="1636"/>
      <c r="BD5" s="1636"/>
      <c r="BE5" s="1636"/>
      <c r="BF5" s="1636"/>
      <c r="BG5" s="1636"/>
      <c r="CE5" s="1632">
        <v>11</v>
      </c>
    </row>
    <row customHeight="1" ht="57.75">
      <c r="I6" s="2308" t="s">
        <v>919</v>
      </c>
      <c r="J6" s="2308"/>
      <c r="K6" s="2308"/>
      <c r="L6" s="2308"/>
      <c r="M6" s="2308"/>
      <c r="N6" s="2308"/>
      <c r="O6" s="2308"/>
      <c r="P6" s="2308"/>
      <c r="Q6" s="2308"/>
      <c r="R6" s="2308"/>
      <c r="S6" s="2308"/>
      <c r="T6" s="2308"/>
      <c r="U6" s="2308"/>
      <c r="V6" s="2308"/>
      <c r="W6" s="2308"/>
      <c r="X6" s="2308"/>
      <c r="Y6" s="2308"/>
      <c r="Z6" s="2308"/>
      <c r="AA6" s="2308"/>
      <c r="AB6" s="2308"/>
      <c r="AC6" s="2308"/>
      <c r="AD6" s="2308"/>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8"/>
      <c r="BC6" s="2308"/>
      <c r="BD6" s="2308"/>
      <c r="BE6" s="2308"/>
      <c r="BF6" s="2308"/>
      <c r="BG6" s="2308"/>
      <c r="BI6" s="557"/>
      <c r="CE6" s="1632">
        <v>55</v>
      </c>
    </row>
    <row customHeight="1" ht="25.2">
      <c r="I7" s="2250" t="str">
        <f>IF(org=0,"Не определено",org)</f>
        <v>ГУП "Белоблводоканал"</v>
      </c>
      <c r="J7" s="2250"/>
      <c r="K7" s="2250"/>
      <c r="L7" s="2250"/>
      <c r="M7" s="2250"/>
      <c r="N7" s="2250"/>
      <c r="O7" s="2250"/>
      <c r="P7" s="2250"/>
      <c r="Q7" s="2250"/>
      <c r="R7" s="2250"/>
      <c r="S7" s="2250"/>
      <c r="T7" s="2250"/>
      <c r="U7" s="2250"/>
      <c r="V7" s="2250"/>
      <c r="W7" s="2250"/>
      <c r="X7" s="2250"/>
      <c r="Y7" s="2250"/>
      <c r="Z7" s="2250"/>
      <c r="AA7" s="2250"/>
      <c r="AB7" s="2250"/>
      <c r="AC7" s="2250"/>
      <c r="AD7" s="2250"/>
      <c r="AE7" s="2250"/>
      <c r="AF7" s="2250"/>
      <c r="AG7" s="2250"/>
      <c r="AH7" s="2250"/>
      <c r="AI7" s="2250"/>
      <c r="AJ7" s="2250"/>
      <c r="AK7" s="2250"/>
      <c r="AL7" s="2250"/>
      <c r="AM7" s="2250"/>
      <c r="AN7" s="2250"/>
      <c r="AO7" s="2250"/>
      <c r="AP7" s="2250"/>
      <c r="AQ7" s="2250"/>
      <c r="AR7" s="2250"/>
      <c r="AS7" s="2250"/>
      <c r="AT7" s="2250"/>
      <c r="AU7" s="2250"/>
      <c r="AV7" s="2250"/>
      <c r="AW7" s="2250"/>
      <c r="AX7" s="2250"/>
      <c r="AY7" s="2250"/>
      <c r="AZ7" s="2250"/>
      <c r="BA7" s="2250"/>
      <c r="BB7" s="2250"/>
      <c r="BC7" s="2250"/>
      <c r="BD7" s="2250"/>
      <c r="BE7" s="2250"/>
      <c r="BF7" s="2250"/>
      <c r="BG7" s="2250"/>
      <c r="CE7" s="1632">
        <v>24</v>
      </c>
    </row>
    <row customHeight="1" ht="11.549999999999999">
      <c r="I8" s="1136"/>
      <c r="J8" s="1136"/>
      <c r="K8" s="1136"/>
      <c r="L8" s="1136"/>
      <c r="M8" s="1136"/>
      <c r="N8" s="1137" t="s">
        <v>22</v>
      </c>
      <c r="O8" s="1137" t="s">
        <v>22</v>
      </c>
      <c r="P8" s="1137" t="s">
        <v>22</v>
      </c>
      <c r="Q8" s="1137" t="s">
        <v>22</v>
      </c>
      <c r="R8" s="1137" t="s">
        <v>22</v>
      </c>
      <c r="S8" s="1137" t="s">
        <v>22</v>
      </c>
      <c r="T8" s="1137" t="s">
        <v>22</v>
      </c>
      <c r="U8" s="1137" t="s">
        <v>22</v>
      </c>
      <c r="V8" s="1137" t="s">
        <v>22</v>
      </c>
      <c r="W8" s="1137" t="s">
        <v>22</v>
      </c>
      <c r="X8" s="1137" t="s">
        <v>22</v>
      </c>
      <c r="Y8" s="1137" t="s">
        <v>22</v>
      </c>
      <c r="Z8" s="1137" t="s">
        <v>22</v>
      </c>
      <c r="AA8" s="1137" t="s">
        <v>22</v>
      </c>
      <c r="AB8" s="1137" t="s">
        <v>22</v>
      </c>
      <c r="AC8" s="1137" t="s">
        <v>22</v>
      </c>
      <c r="AD8" s="1137" t="s">
        <v>22</v>
      </c>
      <c r="AE8" s="1137" t="s">
        <v>22</v>
      </c>
      <c r="AF8" s="1137" t="s">
        <v>22</v>
      </c>
      <c r="AG8" s="1137" t="s">
        <v>22</v>
      </c>
      <c r="AH8" s="1137" t="s">
        <v>22</v>
      </c>
      <c r="AI8" s="1137" t="s">
        <v>22</v>
      </c>
      <c r="AJ8" s="1137" t="s">
        <v>22</v>
      </c>
      <c r="AK8" s="1137" t="s">
        <v>22</v>
      </c>
      <c r="AL8" s="1137" t="s">
        <v>22</v>
      </c>
      <c r="AM8" s="1137" t="s">
        <v>22</v>
      </c>
      <c r="AN8" s="1137" t="s">
        <v>22</v>
      </c>
      <c r="AO8" s="1137" t="s">
        <v>22</v>
      </c>
      <c r="AP8" s="1137" t="s">
        <v>22</v>
      </c>
      <c r="AQ8" s="1137" t="s">
        <v>22</v>
      </c>
      <c r="AR8" s="1137" t="s">
        <v>22</v>
      </c>
      <c r="AS8" s="1137" t="s">
        <v>22</v>
      </c>
      <c r="AT8" s="1137" t="s">
        <v>22</v>
      </c>
      <c r="AU8" s="1137" t="s">
        <v>22</v>
      </c>
      <c r="AV8" s="1137" t="s">
        <v>22</v>
      </c>
      <c r="AW8" s="1137" t="s">
        <v>22</v>
      </c>
      <c r="AX8" s="1137" t="s">
        <v>22</v>
      </c>
      <c r="AY8" s="1137" t="s">
        <v>22</v>
      </c>
      <c r="AZ8" s="1137" t="s">
        <v>22</v>
      </c>
      <c r="BA8" s="1137" t="s">
        <v>22</v>
      </c>
      <c r="BB8" s="1137" t="s">
        <v>22</v>
      </c>
      <c r="BC8" s="1137" t="s">
        <v>22</v>
      </c>
      <c r="BD8" s="1137" t="s">
        <v>22</v>
      </c>
      <c r="BE8" s="1137" t="s">
        <v>22</v>
      </c>
      <c r="BF8" s="1137" t="s">
        <v>22</v>
      </c>
      <c r="BG8" s="1137" t="s">
        <v>22</v>
      </c>
      <c r="CE8" s="1632">
        <v>11</v>
      </c>
    </row>
    <row s="1643" customFormat="1" customHeight="1" ht="30" hidden="1">
      <c r="A9" s="1168"/>
      <c r="B9" s="1168"/>
      <c r="C9" s="1168"/>
      <c r="E9" s="1168"/>
      <c r="H9" s="1643"/>
      <c r="L9" s="890"/>
      <c r="M9" s="890" t="s">
        <v>333</v>
      </c>
      <c r="N9" s="890" t="s">
        <v>337</v>
      </c>
      <c r="O9" s="890" t="s">
        <v>338</v>
      </c>
      <c r="P9" s="890" t="s">
        <v>339</v>
      </c>
      <c r="Q9" s="890" t="s">
        <v>340</v>
      </c>
      <c r="R9" s="890" t="s">
        <v>341</v>
      </c>
      <c r="S9" s="890" t="s">
        <v>342</v>
      </c>
      <c r="T9" s="890" t="s">
        <v>343</v>
      </c>
      <c r="U9" s="890" t="s">
        <v>344</v>
      </c>
      <c r="V9" s="890" t="s">
        <v>345</v>
      </c>
      <c r="W9" s="890" t="s">
        <v>346</v>
      </c>
      <c r="X9" s="890" t="s">
        <v>347</v>
      </c>
      <c r="Y9" s="890" t="s">
        <v>348</v>
      </c>
      <c r="Z9" s="890" t="s">
        <v>349</v>
      </c>
      <c r="AA9" s="890" t="s">
        <v>350</v>
      </c>
      <c r="AB9" s="890" t="s">
        <v>351</v>
      </c>
      <c r="AC9" s="890" t="s">
        <v>352</v>
      </c>
      <c r="AD9" s="890" t="s">
        <v>353</v>
      </c>
      <c r="AE9" s="890" t="s">
        <v>354</v>
      </c>
      <c r="AF9" s="890" t="s">
        <v>355</v>
      </c>
      <c r="AG9" s="890" t="s">
        <v>356</v>
      </c>
      <c r="AH9" s="890" t="s">
        <v>357</v>
      </c>
      <c r="AI9" s="890" t="s">
        <v>358</v>
      </c>
      <c r="AJ9" s="890" t="s">
        <v>359</v>
      </c>
      <c r="AK9" s="890" t="s">
        <v>360</v>
      </c>
      <c r="AL9" s="890" t="s">
        <v>361</v>
      </c>
      <c r="AM9" s="890" t="s">
        <v>362</v>
      </c>
      <c r="AN9" s="890" t="s">
        <v>363</v>
      </c>
      <c r="AO9" s="890" t="s">
        <v>364</v>
      </c>
      <c r="AP9" s="890" t="s">
        <v>365</v>
      </c>
      <c r="AQ9" s="890" t="s">
        <v>366</v>
      </c>
      <c r="AR9" s="890" t="s">
        <v>367</v>
      </c>
      <c r="AS9" s="890" t="s">
        <v>368</v>
      </c>
      <c r="AT9" s="890" t="s">
        <v>369</v>
      </c>
      <c r="AU9" s="890" t="s">
        <v>370</v>
      </c>
      <c r="AV9" s="890" t="s">
        <v>371</v>
      </c>
      <c r="AW9" s="890" t="s">
        <v>372</v>
      </c>
      <c r="AX9" s="890" t="s">
        <v>373</v>
      </c>
      <c r="AY9" s="890" t="s">
        <v>374</v>
      </c>
      <c r="AZ9" s="890" t="s">
        <v>375</v>
      </c>
      <c r="BA9" s="890" t="s">
        <v>376</v>
      </c>
      <c r="BB9" s="890" t="s">
        <v>377</v>
      </c>
      <c r="BC9" s="890" t="s">
        <v>378</v>
      </c>
      <c r="BD9" s="890" t="s">
        <v>379</v>
      </c>
      <c r="BE9" s="890" t="s">
        <v>380</v>
      </c>
      <c r="BF9" s="890" t="s">
        <v>381</v>
      </c>
      <c r="BG9" s="890" t="s">
        <v>382</v>
      </c>
      <c r="CE9" s="1637">
        <v>1</v>
      </c>
    </row>
    <row customHeight="1" ht="11.549999999999999">
      <c r="E10" s="2051" t="s">
        <v>920</v>
      </c>
      <c r="I10" s="712"/>
      <c r="J10" s="2368" t="s">
        <v>324</v>
      </c>
      <c r="K10" s="2369"/>
      <c r="L10" s="2030" t="str">
        <f>IF(L9="","",INDEX(DIFFERENTIATION_UNMERGE_VD,MATCH(L9,DIFFERENTIATION_ID_DIFF,0)))</f>
        <v/>
      </c>
      <c r="M10" s="2030" t="str">
        <f>IF(M9="","",INDEX(DIFFERENTIATION_UNMERGE_VD,MATCH(M9,DIFFERENTIATION_ID_DIFF,0)))</f>
        <v>Водоотведение; Транспортировка; Подключение (технологическое присоединение) к централизованной системе водоотведения</v>
      </c>
      <c r="N10" s="2394" t="str">
        <f>IF(N9="","",INDEX(DIFFERENTIATION_UNMERGE_VD,MATCH(N9,DIFFERENTIATION_ID_DIFF,0)))</f>
        <v>Водоотведение; Транспортировка; Подключение (технологическое присоединение) к централизованной системе водоотведения</v>
      </c>
      <c r="O10" s="2394" t="str">
        <f>IF(O9="","",INDEX(DIFFERENTIATION_UNMERGE_VD,MATCH(O9,DIFFERENTIATION_ID_DIFF,0)))</f>
        <v>Водоотведение; Транспортировка; Подключение (технологическое присоединение) к централизованной системе водоотведения</v>
      </c>
      <c r="P10" s="2394" t="str">
        <f>IF(P9="","",INDEX(DIFFERENTIATION_UNMERGE_VD,MATCH(P9,DIFFERENTIATION_ID_DIFF,0)))</f>
        <v>Водоотведение; Транспортировка; Подключение (технологическое присоединение) к централизованной системе водоотведения</v>
      </c>
      <c r="Q10" s="2394" t="str">
        <f>IF(Q9="","",INDEX(DIFFERENTIATION_UNMERGE_VD,MATCH(Q9,DIFFERENTIATION_ID_DIFF,0)))</f>
        <v>Водоотведение; Транспортировка; Подключение (технологическое присоединение) к централизованной системе водоотведения</v>
      </c>
      <c r="R10" s="2394" t="str">
        <f>IF(R9="","",INDEX(DIFFERENTIATION_UNMERGE_VD,MATCH(R9,DIFFERENTIATION_ID_DIFF,0)))</f>
        <v>Водоотведение; Транспортировка; Подключение (технологическое присоединение) к централизованной системе водоотведения</v>
      </c>
      <c r="S10" s="2394" t="str">
        <f>IF(S9="","",INDEX(DIFFERENTIATION_UNMERGE_VD,MATCH(S9,DIFFERENTIATION_ID_DIFF,0)))</f>
        <v>Водоотведение; Транспортировка; Подключение (технологическое присоединение) к централизованной системе водоотведения</v>
      </c>
      <c r="T10" s="2394" t="str">
        <f>IF(T9="","",INDEX(DIFFERENTIATION_UNMERGE_VD,MATCH(T9,DIFFERENTIATION_ID_DIFF,0)))</f>
        <v>Водоотведение; Транспортировка; Подключение (технологическое присоединение) к централизованной системе водоотведения</v>
      </c>
      <c r="U10" s="2394" t="str">
        <f>IF(U9="","",INDEX(DIFFERENTIATION_UNMERGE_VD,MATCH(U9,DIFFERENTIATION_ID_DIFF,0)))</f>
        <v>Водоотведение; Транспортировка; Подключение (технологическое присоединение) к централизованной системе водоотведения</v>
      </c>
      <c r="V10" s="2394" t="str">
        <f>IF(V9="","",INDEX(DIFFERENTIATION_UNMERGE_VD,MATCH(V9,DIFFERENTIATION_ID_DIFF,0)))</f>
        <v>Водоотведение; Транспортировка; Подключение (технологическое присоединение) к централизованной системе водоотведения</v>
      </c>
      <c r="W10" s="2394" t="str">
        <f>IF(W9="","",INDEX(DIFFERENTIATION_UNMERGE_VD,MATCH(W9,DIFFERENTIATION_ID_DIFF,0)))</f>
        <v>Водоотведение; Транспортировка; Подключение (технологическое присоединение) к централизованной системе водоотведения</v>
      </c>
      <c r="X10" s="2394" t="str">
        <f>IF(X9="","",INDEX(DIFFERENTIATION_UNMERGE_VD,MATCH(X9,DIFFERENTIATION_ID_DIFF,0)))</f>
        <v>Водоотведение; Транспортировка; Подключение (технологическое присоединение) к централизованной системе водоотведения</v>
      </c>
      <c r="Y10" s="2394" t="str">
        <f>IF(Y9="","",INDEX(DIFFERENTIATION_UNMERGE_VD,MATCH(Y9,DIFFERENTIATION_ID_DIFF,0)))</f>
        <v>Водоотведение; Транспортировка; Подключение (технологическое присоединение) к централизованной системе водоотведения</v>
      </c>
      <c r="Z10" s="2394" t="str">
        <f>IF(Z9="","",INDEX(DIFFERENTIATION_UNMERGE_VD,MATCH(Z9,DIFFERENTIATION_ID_DIFF,0)))</f>
        <v>Водоотведение; Транспортировка; Подключение (технологическое присоединение) к централизованной системе водоотведения</v>
      </c>
      <c r="AA10" s="2394" t="str">
        <f>IF(AA9="","",INDEX(DIFFERENTIATION_UNMERGE_VD,MATCH(AA9,DIFFERENTIATION_ID_DIFF,0)))</f>
        <v>Водоотведение; Транспортировка; Подключение (технологическое присоединение) к централизованной системе водоотведения</v>
      </c>
      <c r="AB10" s="2394" t="str">
        <f>IF(AB9="","",INDEX(DIFFERENTIATION_UNMERGE_VD,MATCH(AB9,DIFFERENTIATION_ID_DIFF,0)))</f>
        <v>Водоотведение; Транспортировка; Подключение (технологическое присоединение) к централизованной системе водоотведения</v>
      </c>
      <c r="AC10" s="2394" t="str">
        <f>IF(AC9="","",INDEX(DIFFERENTIATION_UNMERGE_VD,MATCH(AC9,DIFFERENTIATION_ID_DIFF,0)))</f>
        <v>Водоотведение; Транспортировка; Подключение (технологическое присоединение) к централизованной системе водоотведения</v>
      </c>
      <c r="AD10" s="2394" t="str">
        <f>IF(AD9="","",INDEX(DIFFERENTIATION_UNMERGE_VD,MATCH(AD9,DIFFERENTIATION_ID_DIFF,0)))</f>
        <v>Водоотведение; Транспортировка; Подключение (технологическое присоединение) к централизованной системе водоотведения</v>
      </c>
      <c r="AE10" s="2394" t="str">
        <f>IF(AE9="","",INDEX(DIFFERENTIATION_UNMERGE_VD,MATCH(AE9,DIFFERENTIATION_ID_DIFF,0)))</f>
        <v>Водоотведение; Транспортировка; Подключение (технологическое присоединение) к централизованной системе водоотведения</v>
      </c>
      <c r="AF10" s="2394" t="str">
        <f>IF(AF9="","",INDEX(DIFFERENTIATION_UNMERGE_VD,MATCH(AF9,DIFFERENTIATION_ID_DIFF,0)))</f>
        <v>Водоотведение; Транспортировка; Подключение (технологическое присоединение) к централизованной системе водоотведения</v>
      </c>
      <c r="AG10" s="2394" t="str">
        <f>IF(AG9="","",INDEX(DIFFERENTIATION_UNMERGE_VD,MATCH(AG9,DIFFERENTIATION_ID_DIFF,0)))</f>
        <v>Водоотведение; Транспортировка; Подключение (технологическое присоединение) к централизованной системе водоотведения</v>
      </c>
      <c r="AH10" s="2394" t="str">
        <f>IF(AH9="","",INDEX(DIFFERENTIATION_UNMERGE_VD,MATCH(AH9,DIFFERENTIATION_ID_DIFF,0)))</f>
        <v>Водоотведение; Транспортировка; Подключение (технологическое присоединение) к централизованной системе водоотведения</v>
      </c>
      <c r="AI10" s="2394" t="str">
        <f>IF(AI9="","",INDEX(DIFFERENTIATION_UNMERGE_VD,MATCH(AI9,DIFFERENTIATION_ID_DIFF,0)))</f>
        <v>Водоотведение; Транспортировка; Подключение (технологическое присоединение) к централизованной системе водоотведения</v>
      </c>
      <c r="AJ10" s="2394" t="str">
        <f>IF(AJ9="","",INDEX(DIFFERENTIATION_UNMERGE_VD,MATCH(AJ9,DIFFERENTIATION_ID_DIFF,0)))</f>
        <v>Водоотведение; Транспортировка; Подключение (технологическое присоединение) к централизованной системе водоотведения</v>
      </c>
      <c r="AK10" s="2394" t="str">
        <f>IF(AK9="","",INDEX(DIFFERENTIATION_UNMERGE_VD,MATCH(AK9,DIFFERENTIATION_ID_DIFF,0)))</f>
        <v>Водоотведение; Транспортировка; Подключение (технологическое присоединение) к централизованной системе водоотведения</v>
      </c>
      <c r="AL10" s="2394" t="str">
        <f>IF(AL9="","",INDEX(DIFFERENTIATION_UNMERGE_VD,MATCH(AL9,DIFFERENTIATION_ID_DIFF,0)))</f>
        <v>Водоотведение; Транспортировка; Подключение (технологическое присоединение) к централизованной системе водоотведения</v>
      </c>
      <c r="AM10" s="2394" t="str">
        <f>IF(AM9="","",INDEX(DIFFERENTIATION_UNMERGE_VD,MATCH(AM9,DIFFERENTIATION_ID_DIFF,0)))</f>
        <v>Водоотведение; Транспортировка; Подключение (технологическое присоединение) к централизованной системе водоотведения</v>
      </c>
      <c r="AN10" s="2394" t="str">
        <f>IF(AN9="","",INDEX(DIFFERENTIATION_UNMERGE_VD,MATCH(AN9,DIFFERENTIATION_ID_DIFF,0)))</f>
        <v>Водоотведение; Транспортировка; Подключение (технологическое присоединение) к централизованной системе водоотведения</v>
      </c>
      <c r="AO10" s="2394" t="str">
        <f>IF(AO9="","",INDEX(DIFFERENTIATION_UNMERGE_VD,MATCH(AO9,DIFFERENTIATION_ID_DIFF,0)))</f>
        <v>Водоотведение; Транспортировка; Подключение (технологическое присоединение) к централизованной системе водоотведения</v>
      </c>
      <c r="AP10" s="2394" t="str">
        <f>IF(AP9="","",INDEX(DIFFERENTIATION_UNMERGE_VD,MATCH(AP9,DIFFERENTIATION_ID_DIFF,0)))</f>
        <v>Водоотведение; Транспортировка; Подключение (технологическое присоединение) к централизованной системе водоотведения</v>
      </c>
      <c r="AQ10" s="2394" t="str">
        <f>IF(AQ9="","",INDEX(DIFFERENTIATION_UNMERGE_VD,MATCH(AQ9,DIFFERENTIATION_ID_DIFF,0)))</f>
        <v>Водоотведение; Транспортировка; Подключение (технологическое присоединение) к централизованной системе водоотведения</v>
      </c>
      <c r="AR10" s="2394" t="str">
        <f>IF(AR9="","",INDEX(DIFFERENTIATION_UNMERGE_VD,MATCH(AR9,DIFFERENTIATION_ID_DIFF,0)))</f>
        <v>Водоотведение; Транспортировка; Подключение (технологическое присоединение) к централизованной системе водоотведения</v>
      </c>
      <c r="AS10" s="2394" t="str">
        <f>IF(AS9="","",INDEX(DIFFERENTIATION_UNMERGE_VD,MATCH(AS9,DIFFERENTIATION_ID_DIFF,0)))</f>
        <v>Водоотведение; Транспортировка; Подключение (технологическое присоединение) к централизованной системе водоотведения</v>
      </c>
      <c r="AT10" s="2394" t="str">
        <f>IF(AT9="","",INDEX(DIFFERENTIATION_UNMERGE_VD,MATCH(AT9,DIFFERENTIATION_ID_DIFF,0)))</f>
        <v>Водоотведение; Транспортировка; Подключение (технологическое присоединение) к централизованной системе водоотведения</v>
      </c>
      <c r="AU10" s="2394" t="str">
        <f>IF(AU9="","",INDEX(DIFFERENTIATION_UNMERGE_VD,MATCH(AU9,DIFFERENTIATION_ID_DIFF,0)))</f>
        <v>Водоотведение; Транспортировка; Подключение (технологическое присоединение) к централизованной системе водоотведения</v>
      </c>
      <c r="AV10" s="2394" t="str">
        <f>IF(AV9="","",INDEX(DIFFERENTIATION_UNMERGE_VD,MATCH(AV9,DIFFERENTIATION_ID_DIFF,0)))</f>
        <v>Водоотведение; Транспортировка; Подключение (технологическое присоединение) к централизованной системе водоотведения</v>
      </c>
      <c r="AW10" s="2394" t="str">
        <f>IF(AW9="","",INDEX(DIFFERENTIATION_UNMERGE_VD,MATCH(AW9,DIFFERENTIATION_ID_DIFF,0)))</f>
        <v>Водоотведение; Транспортировка; Подключение (технологическое присоединение) к централизованной системе водоотведения</v>
      </c>
      <c r="AX10" s="2394" t="str">
        <f>IF(AX9="","",INDEX(DIFFERENTIATION_UNMERGE_VD,MATCH(AX9,DIFFERENTIATION_ID_DIFF,0)))</f>
        <v>Водоотведение; Транспортировка; Подключение (технологическое присоединение) к централизованной системе водоотведения</v>
      </c>
      <c r="AY10" s="2394" t="str">
        <f>IF(AY9="","",INDEX(DIFFERENTIATION_UNMERGE_VD,MATCH(AY9,DIFFERENTIATION_ID_DIFF,0)))</f>
        <v>Водоотведение; Транспортировка; Подключение (технологическое присоединение) к централизованной системе водоотведения</v>
      </c>
      <c r="AZ10" s="2394" t="str">
        <f>IF(AZ9="","",INDEX(DIFFERENTIATION_UNMERGE_VD,MATCH(AZ9,DIFFERENTIATION_ID_DIFF,0)))</f>
        <v>Водоотведение; Транспортировка; Подключение (технологическое присоединение) к централизованной системе водоотведения</v>
      </c>
      <c r="BA10" s="2394" t="str">
        <f>IF(BA9="","",INDEX(DIFFERENTIATION_UNMERGE_VD,MATCH(BA9,DIFFERENTIATION_ID_DIFF,0)))</f>
        <v>Водоотведение; Транспортировка; Подключение (технологическое присоединение) к централизованной системе водоотведения</v>
      </c>
      <c r="BB10" s="2394" t="str">
        <f>IF(BB9="","",INDEX(DIFFERENTIATION_UNMERGE_VD,MATCH(BB9,DIFFERENTIATION_ID_DIFF,0)))</f>
        <v>Водоотведение; Транспортировка; Подключение (технологическое присоединение) к централизованной системе водоотведения</v>
      </c>
      <c r="BC10" s="2394" t="str">
        <f>IF(BC9="","",INDEX(DIFFERENTIATION_UNMERGE_VD,MATCH(BC9,DIFFERENTIATION_ID_DIFF,0)))</f>
        <v>Водоотведение; Транспортировка; Подключение (технологическое присоединение) к централизованной системе водоотведения</v>
      </c>
      <c r="BD10" s="2394" t="str">
        <f>IF(BD9="","",INDEX(DIFFERENTIATION_UNMERGE_VD,MATCH(BD9,DIFFERENTIATION_ID_DIFF,0)))</f>
        <v>Водоотведение; Транспортировка; Подключение (технологическое присоединение) к централизованной системе водоотведения</v>
      </c>
      <c r="BE10" s="2394" t="str">
        <f>IF(BE9="","",INDEX(DIFFERENTIATION_UNMERGE_VD,MATCH(BE9,DIFFERENTIATION_ID_DIFF,0)))</f>
        <v>Водоотведение; Транспортировка; Подключение (технологическое присоединение) к централизованной системе водоотведения</v>
      </c>
      <c r="BF10" s="2394" t="str">
        <f>IF(BF9="","",INDEX(DIFFERENTIATION_UNMERGE_VD,MATCH(BF9,DIFFERENTIATION_ID_DIFF,0)))</f>
        <v>Водоотведение; Транспортировка; Подключение (технологическое присоединение) к централизованной системе водоотведения</v>
      </c>
      <c r="BG10" s="2394" t="str">
        <f>IF(BG9="","",INDEX(DIFFERENTIATION_UNMERGE_VD,MATCH(BG9,DIFFERENTIATION_ID_DIFF,0)))</f>
        <v>Водоотведение; Транспортировка; Подключение (технологическое присоединение) к централизованной системе водоотведения</v>
      </c>
      <c r="BI10" s="2128" t="s">
        <v>556</v>
      </c>
      <c r="CE10" s="1632">
        <v>11</v>
      </c>
    </row>
    <row customHeight="1" ht="11.549999999999999">
      <c r="E11" s="2051" t="s">
        <v>921</v>
      </c>
      <c r="I11" s="712"/>
      <c r="J11" s="2368" t="s">
        <v>819</v>
      </c>
      <c r="K11" s="2369"/>
      <c r="L11" s="2030" t="str">
        <f>IF(L9="","",INDEX(DIFFERENTIATION_UNMERGE_AREA,MATCH(L9,DIFFERENTIATION_ID_DIFF,0)))</f>
        <v/>
      </c>
      <c r="M11" s="2030" t="str">
        <f>IF(M9="","",INDEX(DIFFERENTIATION_UNMERGE_AREA,MATCH(M9,DIFFERENTIATION_ID_DIFF,0)))</f>
        <v>Алексеевский муниципальный округ</v>
      </c>
      <c r="N11" s="2394" t="str">
        <f>IF(N9="","",INDEX(DIFFERENTIATION_UNMERGE_AREA,MATCH(N9,DIFFERENTIATION_ID_DIFF,0)))</f>
        <v>Беловское</v>
      </c>
      <c r="O11" s="2394" t="str">
        <f>IF(O9="","",INDEX(DIFFERENTIATION_UNMERGE_AREA,MATCH(O9,DIFFERENTIATION_ID_DIFF,0)))</f>
        <v>Беломестненское</v>
      </c>
      <c r="P11" s="2394" t="str">
        <f>IF(P9="","",INDEX(DIFFERENTIATION_UNMERGE_AREA,MATCH(P9,DIFFERENTIATION_ID_DIFF,0)))</f>
        <v>Веселолопанское</v>
      </c>
      <c r="Q11" s="2394" t="str">
        <f>IF(Q9="","",INDEX(DIFFERENTIATION_UNMERGE_AREA,MATCH(Q9,DIFFERENTIATION_ID_DIFF,0)))</f>
        <v>Головинское</v>
      </c>
      <c r="R11" s="2394" t="str">
        <f>IF(R9="","",INDEX(DIFFERENTIATION_UNMERGE_AREA,MATCH(R9,DIFFERENTIATION_ID_DIFF,0)))</f>
        <v>Дубовское</v>
      </c>
      <c r="S11" s="2394" t="str">
        <f>IF(S9="","",INDEX(DIFFERENTIATION_UNMERGE_AREA,MATCH(S9,DIFFERENTIATION_ID_DIFF,0)))</f>
        <v>Комсомольское</v>
      </c>
      <c r="T11" s="2394" t="str">
        <f>IF(T9="","",INDEX(DIFFERENTIATION_UNMERGE_AREA,MATCH(T9,DIFFERENTIATION_ID_DIFF,0)))</f>
        <v>Краснооктябрьское</v>
      </c>
      <c r="U11" s="2394" t="str">
        <f>IF(U9="","",INDEX(DIFFERENTIATION_UNMERGE_AREA,MATCH(U9,DIFFERENTIATION_ID_DIFF,0)))</f>
        <v>Майское</v>
      </c>
      <c r="V11" s="2394" t="str">
        <f>IF(V9="","",INDEX(DIFFERENTIATION_UNMERGE_AREA,MATCH(V9,DIFFERENTIATION_ID_DIFF,0)))</f>
        <v>Никольское</v>
      </c>
      <c r="W11" s="2394" t="str">
        <f>IF(W9="","",INDEX(DIFFERENTIATION_UNMERGE_AREA,MATCH(W9,DIFFERENTIATION_ID_DIFF,0)))</f>
        <v>Новосадовское</v>
      </c>
      <c r="X11" s="2394" t="str">
        <f>IF(X9="","",INDEX(DIFFERENTIATION_UNMERGE_AREA,MATCH(X9,DIFFERENTIATION_ID_DIFF,0)))</f>
        <v>Стрелецкое</v>
      </c>
      <c r="Y11" s="2394" t="str">
        <f>IF(Y9="","",INDEX(DIFFERENTIATION_UNMERGE_AREA,MATCH(Y9,DIFFERENTIATION_ID_DIFF,0)))</f>
        <v>Тавровское</v>
      </c>
      <c r="Z11" s="2394" t="str">
        <f>IF(Z9="","",INDEX(DIFFERENTIATION_UNMERGE_AREA,MATCH(Z9,DIFFERENTIATION_ID_DIFF,0)))</f>
        <v>Яснозоренское</v>
      </c>
      <c r="AA11" s="2394" t="str">
        <f>IF(AA9="","",INDEX(DIFFERENTIATION_UNMERGE_AREA,MATCH(AA9,DIFFERENTIATION_ID_DIFF,0)))</f>
        <v>поселок Октябрьский</v>
      </c>
      <c r="AB11" s="2394" t="str">
        <f>IF(AB9="","",INDEX(DIFFERENTIATION_UNMERGE_AREA,MATCH(AB9,DIFFERENTIATION_ID_DIFF,0)))</f>
        <v>поселок Разумное</v>
      </c>
      <c r="AC11" s="2394" t="str">
        <f>IF(AC9="","",INDEX(DIFFERENTIATION_UNMERGE_AREA,MATCH(AC9,DIFFERENTIATION_ID_DIFF,0)))</f>
        <v>поселок Северный</v>
      </c>
      <c r="AD11" s="2394" t="str">
        <f>IF(AD9="","",INDEX(DIFFERENTIATION_UNMERGE_AREA,MATCH(AD9,DIFFERENTIATION_ID_DIFF,0)))</f>
        <v>поселок Борисовка</v>
      </c>
      <c r="AE11" s="2394" t="str">
        <f>IF(AE9="","",INDEX(DIFFERENTIATION_UNMERGE_AREA,MATCH(AE9,DIFFERENTIATION_ID_DIFF,0)))</f>
        <v>Валуйский муниципальный округ</v>
      </c>
      <c r="AF11" s="2394" t="str">
        <f>IF(AF9="","",INDEX(DIFFERENTIATION_UNMERGE_AREA,MATCH(AF9,DIFFERENTIATION_ID_DIFF,0)))</f>
        <v>поселок Вейделевка</v>
      </c>
      <c r="AG11" s="2394" t="str">
        <f>IF(AG9="","",INDEX(DIFFERENTIATION_UNMERGE_AREA,MATCH(AG9,DIFFERENTIATION_ID_DIFF,0)))</f>
        <v>Поселок Пятницкое</v>
      </c>
      <c r="AH11" s="2394" t="str">
        <f>IF(AH9="","",INDEX(DIFFERENTIATION_UNMERGE_AREA,MATCH(AH9,DIFFERENTIATION_ID_DIFF,0)))</f>
        <v>поселок Волоконовка</v>
      </c>
      <c r="AI11" s="2394" t="str">
        <f>IF(AI9="","",INDEX(DIFFERENTIATION_UNMERGE_AREA,MATCH(AI9,DIFFERENTIATION_ID_DIFF,0)))</f>
        <v>Грайворонский муниципальный округ</v>
      </c>
      <c r="AJ11" s="2394" t="str">
        <f>IF(AJ9="","",INDEX(DIFFERENTIATION_UNMERGE_AREA,MATCH(AJ9,DIFFERENTIATION_ID_DIFF,0)))</f>
        <v>Верхопенское</v>
      </c>
      <c r="AK11" s="2394" t="str">
        <f>IF(AK9="","",INDEX(DIFFERENTIATION_UNMERGE_AREA,MATCH(AK9,DIFFERENTIATION_ID_DIFF,0)))</f>
        <v>поселок Ивня</v>
      </c>
      <c r="AL11" s="2394" t="str">
        <f>IF(AL9="","",INDEX(DIFFERENTIATION_UNMERGE_AREA,MATCH(AL9,DIFFERENTIATION_ID_DIFF,0)))</f>
        <v>Алексеевское</v>
      </c>
      <c r="AM11" s="2394" t="str">
        <f>IF(AM9="","",INDEX(DIFFERENTIATION_UNMERGE_AREA,MATCH(AM9,DIFFERENTIATION_ID_DIFF,0)))</f>
        <v>Бехтеевское</v>
      </c>
      <c r="AN11" s="2394" t="str">
        <f>IF(AN9="","",INDEX(DIFFERENTIATION_UNMERGE_AREA,MATCH(AN9,DIFFERENTIATION_ID_DIFF,0)))</f>
        <v>Погореловское</v>
      </c>
      <c r="AO11" s="2394" t="str">
        <f>IF(AO9="","",INDEX(DIFFERENTIATION_UNMERGE_AREA,MATCH(AO9,DIFFERENTIATION_ID_DIFF,0)))</f>
        <v>Поповское</v>
      </c>
      <c r="AP11" s="2394" t="str">
        <f>IF(AP9="","",INDEX(DIFFERENTIATION_UNMERGE_AREA,MATCH(AP9,DIFFERENTIATION_ID_DIFF,0)))</f>
        <v>город Короча</v>
      </c>
      <c r="AQ11" s="2394" t="str">
        <f>IF(AQ9="","",INDEX(DIFFERENTIATION_UNMERGE_AREA,MATCH(AQ9,DIFFERENTIATION_ID_DIFF,0)))</f>
        <v>Красненское</v>
      </c>
      <c r="AR11" s="2394" t="str">
        <f>IF(AR9="","",INDEX(DIFFERENTIATION_UNMERGE_AREA,MATCH(AR9,DIFFERENTIATION_ID_DIFF,0)))</f>
        <v>Веселовское</v>
      </c>
      <c r="AS11" s="2394" t="str">
        <f>IF(AS9="","",INDEX(DIFFERENTIATION_UNMERGE_AREA,MATCH(AS9,DIFFERENTIATION_ID_DIFF,0)))</f>
        <v>Засосенское</v>
      </c>
      <c r="AT11" s="2394" t="str">
        <f>IF(AT9="","",INDEX(DIFFERENTIATION_UNMERGE_AREA,MATCH(AT9,DIFFERENTIATION_ID_DIFF,0)))</f>
        <v>Ливенское</v>
      </c>
      <c r="AU11" s="2394" t="str">
        <f>IF(AU9="","",INDEX(DIFFERENTIATION_UNMERGE_AREA,MATCH(AU9,DIFFERENTIATION_ID_DIFF,0)))</f>
        <v>Никитовское</v>
      </c>
      <c r="AV11" s="2394" t="str">
        <f>IF(AV9="","",INDEX(DIFFERENTIATION_UNMERGE_AREA,MATCH(AV9,DIFFERENTIATION_ID_DIFF,0)))</f>
        <v>Новооскольский муниципальный округ</v>
      </c>
      <c r="AW11" s="2394" t="str">
        <f>IF(AW9="","",INDEX(DIFFERENTIATION_UNMERGE_AREA,MATCH(AW9,DIFFERENTIATION_ID_DIFF,0)))</f>
        <v>Колотиловское</v>
      </c>
      <c r="AX11" s="2394" t="str">
        <f>IF(AX9="","",INDEX(DIFFERENTIATION_UNMERGE_AREA,MATCH(AX9,DIFFERENTIATION_ID_DIFF,0)))</f>
        <v>поселок Красная Яруга</v>
      </c>
      <c r="AY11" s="2394" t="str">
        <f>IF(AY9="","",INDEX(DIFFERENTIATION_UNMERGE_AREA,MATCH(AY9,DIFFERENTIATION_ID_DIFF,0)))</f>
        <v>поселок Прохоровка</v>
      </c>
      <c r="AZ11" s="2394" t="str">
        <f>IF(AZ9="","",INDEX(DIFFERENTIATION_UNMERGE_AREA,MATCH(AZ9,DIFFERENTIATION_ID_DIFF,0)))</f>
        <v>поселок Пролетарский</v>
      </c>
      <c r="BA11" s="2394" t="str">
        <f>IF(BA9="","",INDEX(DIFFERENTIATION_UNMERGE_AREA,MATCH(BA9,DIFFERENTIATION_ID_DIFF,0)))</f>
        <v>поселок Ракитное</v>
      </c>
      <c r="BB11" s="2394" t="str">
        <f>IF(BB9="","",INDEX(DIFFERENTIATION_UNMERGE_AREA,MATCH(BB9,DIFFERENTIATION_ID_DIFF,0)))</f>
        <v>поселок Чернянка</v>
      </c>
      <c r="BC11" s="2394" t="str">
        <f>IF(BC9="","",INDEX(DIFFERENTIATION_UNMERGE_AREA,MATCH(BC9,DIFFERENTIATION_ID_DIFF,0)))</f>
        <v>Шебекинский муниципальный округ</v>
      </c>
      <c r="BD11" s="2394" t="str">
        <f>IF(BD9="","",INDEX(DIFFERENTIATION_UNMERGE_AREA,MATCH(BD9,DIFFERENTIATION_ID_DIFF,0)))</f>
        <v>Яковлевский муниципальный округ</v>
      </c>
      <c r="BE11" s="2394" t="str">
        <f>IF(BE9="","",INDEX(DIFFERENTIATION_UNMERGE_AREA,MATCH(BE9,DIFFERENTIATION_ID_DIFF,0)))</f>
        <v>город Белгород</v>
      </c>
      <c r="BF11" s="2394" t="str">
        <f>IF(BF9="","",INDEX(DIFFERENTIATION_UNMERGE_AREA,MATCH(BF9,DIFFERENTIATION_ID_DIFF,0)))</f>
        <v>Губкинский городской округ</v>
      </c>
      <c r="BG11" s="2394" t="str">
        <f>IF(BG9="","",INDEX(DIFFERENTIATION_UNMERGE_AREA,MATCH(BG9,DIFFERENTIATION_ID_DIFF,0)))</f>
        <v>Старооскольский городской округ</v>
      </c>
      <c r="BI11" s="2128"/>
      <c r="CE11" s="1632">
        <v>11</v>
      </c>
    </row>
    <row customHeight="1" ht="11.549999999999999">
      <c r="E12" s="2051" t="s">
        <v>922</v>
      </c>
      <c r="I12" s="1663"/>
      <c r="J12" s="2368" t="s">
        <v>820</v>
      </c>
      <c r="K12" s="2369"/>
      <c r="L12" s="2030" t="str">
        <f>IF(L9="","",INDEX(DIFFERENTIATION_UNMERGE_SYSTEM,MATCH(L9,DIFFERENTIATION_ID_DIFF,0)))</f>
        <v/>
      </c>
      <c r="M12" s="2030" t="str">
        <f>IF(M9="","",INDEX(DIFFERENTIATION_UNMERGE_SYSTEM,MATCH(M9,DIFFERENTIATION_ID_DIFF,0)))</f>
        <v>без дифференциации</v>
      </c>
      <c r="N12" s="2394" t="str">
        <f>IF(N9="","",INDEX(DIFFERENTIATION_UNMERGE_SYSTEM,MATCH(N9,DIFFERENTIATION_ID_DIFF,0)))</f>
        <v>без дифференциации</v>
      </c>
      <c r="O12" s="2394" t="str">
        <f>IF(O9="","",INDEX(DIFFERENTIATION_UNMERGE_SYSTEM,MATCH(O9,DIFFERENTIATION_ID_DIFF,0)))</f>
        <v>без дифференциации</v>
      </c>
      <c r="P12" s="2394" t="str">
        <f>IF(P9="","",INDEX(DIFFERENTIATION_UNMERGE_SYSTEM,MATCH(P9,DIFFERENTIATION_ID_DIFF,0)))</f>
        <v>без дифференциации</v>
      </c>
      <c r="Q12" s="2394" t="str">
        <f>IF(Q9="","",INDEX(DIFFERENTIATION_UNMERGE_SYSTEM,MATCH(Q9,DIFFERENTIATION_ID_DIFF,0)))</f>
        <v>без дифференциации</v>
      </c>
      <c r="R12" s="2394" t="str">
        <f>IF(R9="","",INDEX(DIFFERENTIATION_UNMERGE_SYSTEM,MATCH(R9,DIFFERENTIATION_ID_DIFF,0)))</f>
        <v>без дифференциации</v>
      </c>
      <c r="S12" s="2394" t="str">
        <f>IF(S9="","",INDEX(DIFFERENTIATION_UNMERGE_SYSTEM,MATCH(S9,DIFFERENTIATION_ID_DIFF,0)))</f>
        <v>без дифференциации</v>
      </c>
      <c r="T12" s="2394" t="str">
        <f>IF(T9="","",INDEX(DIFFERENTIATION_UNMERGE_SYSTEM,MATCH(T9,DIFFERENTIATION_ID_DIFF,0)))</f>
        <v>без дифференциации</v>
      </c>
      <c r="U12" s="2394" t="str">
        <f>IF(U9="","",INDEX(DIFFERENTIATION_UNMERGE_SYSTEM,MATCH(U9,DIFFERENTIATION_ID_DIFF,0)))</f>
        <v>без дифференциации</v>
      </c>
      <c r="V12" s="2394" t="str">
        <f>IF(V9="","",INDEX(DIFFERENTIATION_UNMERGE_SYSTEM,MATCH(V9,DIFFERENTIATION_ID_DIFF,0)))</f>
        <v>без дифференциации</v>
      </c>
      <c r="W12" s="2394" t="str">
        <f>IF(W9="","",INDEX(DIFFERENTIATION_UNMERGE_SYSTEM,MATCH(W9,DIFFERENTIATION_ID_DIFF,0)))</f>
        <v>без дифференциации</v>
      </c>
      <c r="X12" s="2394" t="str">
        <f>IF(X9="","",INDEX(DIFFERENTIATION_UNMERGE_SYSTEM,MATCH(X9,DIFFERENTIATION_ID_DIFF,0)))</f>
        <v>без дифференциации</v>
      </c>
      <c r="Y12" s="2394" t="str">
        <f>IF(Y9="","",INDEX(DIFFERENTIATION_UNMERGE_SYSTEM,MATCH(Y9,DIFFERENTIATION_ID_DIFF,0)))</f>
        <v>без дифференциации</v>
      </c>
      <c r="Z12" s="2394" t="str">
        <f>IF(Z9="","",INDEX(DIFFERENTIATION_UNMERGE_SYSTEM,MATCH(Z9,DIFFERENTIATION_ID_DIFF,0)))</f>
        <v>без дифференциации</v>
      </c>
      <c r="AA12" s="2394" t="str">
        <f>IF(AA9="","",INDEX(DIFFERENTIATION_UNMERGE_SYSTEM,MATCH(AA9,DIFFERENTIATION_ID_DIFF,0)))</f>
        <v>без дифференциации</v>
      </c>
      <c r="AB12" s="2394" t="str">
        <f>IF(AB9="","",INDEX(DIFFERENTIATION_UNMERGE_SYSTEM,MATCH(AB9,DIFFERENTIATION_ID_DIFF,0)))</f>
        <v>без дифференциации</v>
      </c>
      <c r="AC12" s="2394" t="str">
        <f>IF(AC9="","",INDEX(DIFFERENTIATION_UNMERGE_SYSTEM,MATCH(AC9,DIFFERENTIATION_ID_DIFF,0)))</f>
        <v>без дифференциации</v>
      </c>
      <c r="AD12" s="2394" t="str">
        <f>IF(AD9="","",INDEX(DIFFERENTIATION_UNMERGE_SYSTEM,MATCH(AD9,DIFFERENTIATION_ID_DIFF,0)))</f>
        <v>без дифференциации</v>
      </c>
      <c r="AE12" s="2394" t="str">
        <f>IF(AE9="","",INDEX(DIFFERENTIATION_UNMERGE_SYSTEM,MATCH(AE9,DIFFERENTIATION_ID_DIFF,0)))</f>
        <v>без дифференциации</v>
      </c>
      <c r="AF12" s="2394" t="str">
        <f>IF(AF9="","",INDEX(DIFFERENTIATION_UNMERGE_SYSTEM,MATCH(AF9,DIFFERENTIATION_ID_DIFF,0)))</f>
        <v>без дифференциации</v>
      </c>
      <c r="AG12" s="2394" t="str">
        <f>IF(AG9="","",INDEX(DIFFERENTIATION_UNMERGE_SYSTEM,MATCH(AG9,DIFFERENTIATION_ID_DIFF,0)))</f>
        <v>без дифференциации</v>
      </c>
      <c r="AH12" s="2394" t="str">
        <f>IF(AH9="","",INDEX(DIFFERENTIATION_UNMERGE_SYSTEM,MATCH(AH9,DIFFERENTIATION_ID_DIFF,0)))</f>
        <v>без дифференциации</v>
      </c>
      <c r="AI12" s="2394" t="str">
        <f>IF(AI9="","",INDEX(DIFFERENTIATION_UNMERGE_SYSTEM,MATCH(AI9,DIFFERENTIATION_ID_DIFF,0)))</f>
        <v>без дифференциации</v>
      </c>
      <c r="AJ12" s="2394" t="str">
        <f>IF(AJ9="","",INDEX(DIFFERENTIATION_UNMERGE_SYSTEM,MATCH(AJ9,DIFFERENTIATION_ID_DIFF,0)))</f>
        <v>без дифференциации</v>
      </c>
      <c r="AK12" s="2394" t="str">
        <f>IF(AK9="","",INDEX(DIFFERENTIATION_UNMERGE_SYSTEM,MATCH(AK9,DIFFERENTIATION_ID_DIFF,0)))</f>
        <v>без дифференциации</v>
      </c>
      <c r="AL12" s="2394" t="str">
        <f>IF(AL9="","",INDEX(DIFFERENTIATION_UNMERGE_SYSTEM,MATCH(AL9,DIFFERENTIATION_ID_DIFF,0)))</f>
        <v>без дифференциации</v>
      </c>
      <c r="AM12" s="2394" t="str">
        <f>IF(AM9="","",INDEX(DIFFERENTIATION_UNMERGE_SYSTEM,MATCH(AM9,DIFFERENTIATION_ID_DIFF,0)))</f>
        <v>без дифференциации</v>
      </c>
      <c r="AN12" s="2394" t="str">
        <f>IF(AN9="","",INDEX(DIFFERENTIATION_UNMERGE_SYSTEM,MATCH(AN9,DIFFERENTIATION_ID_DIFF,0)))</f>
        <v>без дифференциации</v>
      </c>
      <c r="AO12" s="2394" t="str">
        <f>IF(AO9="","",INDEX(DIFFERENTIATION_UNMERGE_SYSTEM,MATCH(AO9,DIFFERENTIATION_ID_DIFF,0)))</f>
        <v>без дифференциации</v>
      </c>
      <c r="AP12" s="2394" t="str">
        <f>IF(AP9="","",INDEX(DIFFERENTIATION_UNMERGE_SYSTEM,MATCH(AP9,DIFFERENTIATION_ID_DIFF,0)))</f>
        <v>без дифференциации</v>
      </c>
      <c r="AQ12" s="2394" t="str">
        <f>IF(AQ9="","",INDEX(DIFFERENTIATION_UNMERGE_SYSTEM,MATCH(AQ9,DIFFERENTIATION_ID_DIFF,0)))</f>
        <v>без дифференциации</v>
      </c>
      <c r="AR12" s="2394" t="str">
        <f>IF(AR9="","",INDEX(DIFFERENTIATION_UNMERGE_SYSTEM,MATCH(AR9,DIFFERENTIATION_ID_DIFF,0)))</f>
        <v>без дифференциации</v>
      </c>
      <c r="AS12" s="2394" t="str">
        <f>IF(AS9="","",INDEX(DIFFERENTIATION_UNMERGE_SYSTEM,MATCH(AS9,DIFFERENTIATION_ID_DIFF,0)))</f>
        <v>без дифференциации</v>
      </c>
      <c r="AT12" s="2394" t="str">
        <f>IF(AT9="","",INDEX(DIFFERENTIATION_UNMERGE_SYSTEM,MATCH(AT9,DIFFERENTIATION_ID_DIFF,0)))</f>
        <v>без дифференциации</v>
      </c>
      <c r="AU12" s="2394" t="str">
        <f>IF(AU9="","",INDEX(DIFFERENTIATION_UNMERGE_SYSTEM,MATCH(AU9,DIFFERENTIATION_ID_DIFF,0)))</f>
        <v>без дифференциации</v>
      </c>
      <c r="AV12" s="2394" t="str">
        <f>IF(AV9="","",INDEX(DIFFERENTIATION_UNMERGE_SYSTEM,MATCH(AV9,DIFFERENTIATION_ID_DIFF,0)))</f>
        <v>без дифференциации</v>
      </c>
      <c r="AW12" s="2394" t="str">
        <f>IF(AW9="","",INDEX(DIFFERENTIATION_UNMERGE_SYSTEM,MATCH(AW9,DIFFERENTIATION_ID_DIFF,0)))</f>
        <v>без дифференциации</v>
      </c>
      <c r="AX12" s="2394" t="str">
        <f>IF(AX9="","",INDEX(DIFFERENTIATION_UNMERGE_SYSTEM,MATCH(AX9,DIFFERENTIATION_ID_DIFF,0)))</f>
        <v>без дифференциации</v>
      </c>
      <c r="AY12" s="2394" t="str">
        <f>IF(AY9="","",INDEX(DIFFERENTIATION_UNMERGE_SYSTEM,MATCH(AY9,DIFFERENTIATION_ID_DIFF,0)))</f>
        <v>без дифференциации</v>
      </c>
      <c r="AZ12" s="2394" t="str">
        <f>IF(AZ9="","",INDEX(DIFFERENTIATION_UNMERGE_SYSTEM,MATCH(AZ9,DIFFERENTIATION_ID_DIFF,0)))</f>
        <v>без дифференциации</v>
      </c>
      <c r="BA12" s="2394" t="str">
        <f>IF(BA9="","",INDEX(DIFFERENTIATION_UNMERGE_SYSTEM,MATCH(BA9,DIFFERENTIATION_ID_DIFF,0)))</f>
        <v>без дифференциации</v>
      </c>
      <c r="BB12" s="2394" t="str">
        <f>IF(BB9="","",INDEX(DIFFERENTIATION_UNMERGE_SYSTEM,MATCH(BB9,DIFFERENTIATION_ID_DIFF,0)))</f>
        <v>без дифференциации</v>
      </c>
      <c r="BC12" s="2394" t="str">
        <f>IF(BC9="","",INDEX(DIFFERENTIATION_UNMERGE_SYSTEM,MATCH(BC9,DIFFERENTIATION_ID_DIFF,0)))</f>
        <v>без дифференциации</v>
      </c>
      <c r="BD12" s="2394" t="str">
        <f>IF(BD9="","",INDEX(DIFFERENTIATION_UNMERGE_SYSTEM,MATCH(BD9,DIFFERENTIATION_ID_DIFF,0)))</f>
        <v>без дифференциации</v>
      </c>
      <c r="BE12" s="2394" t="str">
        <f>IF(BE9="","",INDEX(DIFFERENTIATION_UNMERGE_SYSTEM,MATCH(BE9,DIFFERENTIATION_ID_DIFF,0)))</f>
        <v>без дифференциации</v>
      </c>
      <c r="BF12" s="2394" t="str">
        <f>IF(BF9="","",INDEX(DIFFERENTIATION_UNMERGE_SYSTEM,MATCH(BF9,DIFFERENTIATION_ID_DIFF,0)))</f>
        <v>без дифференциации</v>
      </c>
      <c r="BG12" s="2394" t="str">
        <f>IF(BG9="","",INDEX(DIFFERENTIATION_UNMERGE_SYSTEM,MATCH(BG9,DIFFERENTIATION_ID_DIFF,0)))</f>
        <v>без дифференциации</v>
      </c>
      <c r="BI12" s="2128"/>
      <c r="CE12" s="1632">
        <v>11</v>
      </c>
    </row>
    <row customHeight="1" ht="11.549999999999999">
      <c r="E13" s="2051" t="s">
        <v>923</v>
      </c>
      <c r="F13" s="2051" t="s">
        <v>924</v>
      </c>
      <c r="I13" s="2370" t="s">
        <v>555</v>
      </c>
      <c r="J13" s="2371"/>
      <c r="K13" s="2371"/>
      <c r="L13" s="2028"/>
      <c r="M13" s="2068"/>
      <c r="N13" s="2368"/>
      <c r="O13" s="2368"/>
      <c r="P13" s="2368"/>
      <c r="Q13" s="2368"/>
      <c r="R13" s="2368"/>
      <c r="S13" s="2368"/>
      <c r="T13" s="2368"/>
      <c r="U13" s="2368"/>
      <c r="V13" s="2368"/>
      <c r="W13" s="2368"/>
      <c r="X13" s="2368"/>
      <c r="Y13" s="2368"/>
      <c r="Z13" s="2368"/>
      <c r="AA13" s="2368"/>
      <c r="AB13" s="2368"/>
      <c r="AC13" s="2368"/>
      <c r="AD13" s="2368"/>
      <c r="AE13" s="2368"/>
      <c r="AF13" s="2368"/>
      <c r="AG13" s="2368"/>
      <c r="AH13" s="2368"/>
      <c r="AI13" s="2368"/>
      <c r="AJ13" s="2368"/>
      <c r="AK13" s="2368"/>
      <c r="AL13" s="2368"/>
      <c r="AM13" s="2368"/>
      <c r="AN13" s="2368"/>
      <c r="AO13" s="2368"/>
      <c r="AP13" s="2368"/>
      <c r="AQ13" s="2368"/>
      <c r="AR13" s="2368"/>
      <c r="AS13" s="2368"/>
      <c r="AT13" s="2368"/>
      <c r="AU13" s="2368"/>
      <c r="AV13" s="2368"/>
      <c r="AW13" s="2368"/>
      <c r="AX13" s="2368"/>
      <c r="AY13" s="2368"/>
      <c r="AZ13" s="2368"/>
      <c r="BA13" s="2368"/>
      <c r="BB13" s="2368"/>
      <c r="BC13" s="2368"/>
      <c r="BD13" s="2368"/>
      <c r="BE13" s="2368"/>
      <c r="BF13" s="2368"/>
      <c r="BG13" s="2368"/>
      <c r="BI13" s="2128"/>
      <c r="CE13" s="1632">
        <v>11</v>
      </c>
    </row>
    <row customHeight="1" ht="24">
      <c r="I14" s="2021" t="s">
        <v>87</v>
      </c>
      <c r="J14" s="2021" t="s">
        <v>557</v>
      </c>
      <c r="K14" s="2021" t="s">
        <v>821</v>
      </c>
      <c r="L14" s="2061" t="s">
        <v>558</v>
      </c>
      <c r="M14" s="2062" t="s">
        <v>558</v>
      </c>
      <c r="N14" s="2263" t="s">
        <v>558</v>
      </c>
      <c r="O14" s="2263" t="s">
        <v>558</v>
      </c>
      <c r="P14" s="2263" t="s">
        <v>558</v>
      </c>
      <c r="Q14" s="2263" t="s">
        <v>558</v>
      </c>
      <c r="R14" s="2263" t="s">
        <v>558</v>
      </c>
      <c r="S14" s="2263" t="s">
        <v>558</v>
      </c>
      <c r="T14" s="2263" t="s">
        <v>558</v>
      </c>
      <c r="U14" s="2263" t="s">
        <v>558</v>
      </c>
      <c r="V14" s="2263" t="s">
        <v>558</v>
      </c>
      <c r="W14" s="2263" t="s">
        <v>558</v>
      </c>
      <c r="X14" s="2263" t="s">
        <v>558</v>
      </c>
      <c r="Y14" s="2263" t="s">
        <v>558</v>
      </c>
      <c r="Z14" s="2263" t="s">
        <v>558</v>
      </c>
      <c r="AA14" s="2263" t="s">
        <v>558</v>
      </c>
      <c r="AB14" s="2263" t="s">
        <v>558</v>
      </c>
      <c r="AC14" s="2263" t="s">
        <v>558</v>
      </c>
      <c r="AD14" s="2263" t="s">
        <v>558</v>
      </c>
      <c r="AE14" s="2263" t="s">
        <v>558</v>
      </c>
      <c r="AF14" s="2263" t="s">
        <v>558</v>
      </c>
      <c r="AG14" s="2263" t="s">
        <v>558</v>
      </c>
      <c r="AH14" s="2263" t="s">
        <v>558</v>
      </c>
      <c r="AI14" s="2263" t="s">
        <v>558</v>
      </c>
      <c r="AJ14" s="2263" t="s">
        <v>558</v>
      </c>
      <c r="AK14" s="2263" t="s">
        <v>558</v>
      </c>
      <c r="AL14" s="2263" t="s">
        <v>558</v>
      </c>
      <c r="AM14" s="2263" t="s">
        <v>558</v>
      </c>
      <c r="AN14" s="2263" t="s">
        <v>558</v>
      </c>
      <c r="AO14" s="2263" t="s">
        <v>558</v>
      </c>
      <c r="AP14" s="2263" t="s">
        <v>558</v>
      </c>
      <c r="AQ14" s="2263" t="s">
        <v>558</v>
      </c>
      <c r="AR14" s="2263" t="s">
        <v>558</v>
      </c>
      <c r="AS14" s="2263" t="s">
        <v>558</v>
      </c>
      <c r="AT14" s="2263" t="s">
        <v>558</v>
      </c>
      <c r="AU14" s="2263" t="s">
        <v>558</v>
      </c>
      <c r="AV14" s="2263" t="s">
        <v>558</v>
      </c>
      <c r="AW14" s="2263" t="s">
        <v>558</v>
      </c>
      <c r="AX14" s="2263" t="s">
        <v>558</v>
      </c>
      <c r="AY14" s="2263" t="s">
        <v>558</v>
      </c>
      <c r="AZ14" s="2263" t="s">
        <v>558</v>
      </c>
      <c r="BA14" s="2263" t="s">
        <v>558</v>
      </c>
      <c r="BB14" s="2263" t="s">
        <v>558</v>
      </c>
      <c r="BC14" s="2263" t="s">
        <v>558</v>
      </c>
      <c r="BD14" s="2263" t="s">
        <v>558</v>
      </c>
      <c r="BE14" s="2263" t="s">
        <v>558</v>
      </c>
      <c r="BF14" s="2263" t="s">
        <v>558</v>
      </c>
      <c r="BG14" s="2263" t="s">
        <v>558</v>
      </c>
      <c r="BI14" s="2128"/>
      <c r="CE14" s="1632">
        <v>23</v>
      </c>
    </row>
    <row customHeight="1" ht="24">
      <c r="A15" s="2055"/>
      <c r="B15" s="2054" t="s">
        <v>925</v>
      </c>
      <c r="C15" s="2054" t="s">
        <v>926</v>
      </c>
      <c r="D15" s="2053" t="s">
        <v>927</v>
      </c>
      <c r="E15" s="2057" t="s">
        <v>928</v>
      </c>
      <c r="F15" s="2057" t="s">
        <v>928</v>
      </c>
      <c r="G15" s="1637" t="s">
        <v>843</v>
      </c>
      <c r="H15" s="2022"/>
      <c r="I15" s="1631">
        <v>1</v>
      </c>
      <c r="J15" s="2023" t="s">
        <v>929</v>
      </c>
      <c r="K15" s="2021" t="s">
        <v>561</v>
      </c>
      <c r="L15" s="663"/>
      <c r="M15" s="819"/>
      <c r="N15" s="663"/>
      <c r="O15" s="663"/>
      <c r="P15" s="663"/>
      <c r="Q15" s="663"/>
      <c r="R15" s="663"/>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3"/>
      <c r="AP15" s="663"/>
      <c r="AQ15" s="663"/>
      <c r="AR15" s="663"/>
      <c r="AS15" s="663"/>
      <c r="AT15" s="663"/>
      <c r="AU15" s="663"/>
      <c r="AV15" s="663"/>
      <c r="AW15" s="663"/>
      <c r="AX15" s="663"/>
      <c r="AY15" s="663"/>
      <c r="AZ15" s="663"/>
      <c r="BA15" s="663"/>
      <c r="BB15" s="663"/>
      <c r="BC15" s="663"/>
      <c r="BD15" s="663"/>
      <c r="BE15" s="663"/>
      <c r="BF15" s="663"/>
      <c r="BG15" s="663"/>
      <c r="BH15" s="544" t="s">
        <v>930</v>
      </c>
      <c r="BI15" s="1526" t="s">
        <v>931</v>
      </c>
      <c r="BJ15" s="544" t="s">
        <v>930</v>
      </c>
      <c r="CE15" s="1632">
        <v>23</v>
      </c>
    </row>
    <row customHeight="1" ht="35.699999999999996">
      <c r="A16" s="2055"/>
      <c r="B16" s="2054" t="s">
        <v>932</v>
      </c>
      <c r="C16" s="2054" t="s">
        <v>933</v>
      </c>
      <c r="D16" s="2053" t="s">
        <v>917</v>
      </c>
      <c r="E16" s="2057" t="s">
        <v>928</v>
      </c>
      <c r="F16" s="2057" t="s">
        <v>928</v>
      </c>
      <c r="H16" s="2022"/>
      <c r="I16" s="1630">
        <v>2</v>
      </c>
      <c r="J16" s="2064" t="s">
        <v>934</v>
      </c>
      <c r="K16" s="2063" t="s">
        <v>811</v>
      </c>
      <c r="L16" s="2069"/>
      <c r="M16" s="1677"/>
      <c r="N16" s="2069"/>
      <c r="O16" s="2069"/>
      <c r="P16" s="2069"/>
      <c r="Q16" s="2069"/>
      <c r="R16" s="2069"/>
      <c r="S16" s="2069"/>
      <c r="T16" s="2069"/>
      <c r="U16" s="2069"/>
      <c r="V16" s="2069"/>
      <c r="W16" s="2069"/>
      <c r="X16" s="2069"/>
      <c r="Y16" s="2069"/>
      <c r="Z16" s="2069"/>
      <c r="AA16" s="2069"/>
      <c r="AB16" s="2069"/>
      <c r="AC16" s="2069"/>
      <c r="AD16" s="2069"/>
      <c r="AE16" s="2069"/>
      <c r="AF16" s="2069"/>
      <c r="AG16" s="2069"/>
      <c r="AH16" s="2069"/>
      <c r="AI16" s="2069"/>
      <c r="AJ16" s="2069"/>
      <c r="AK16" s="2069"/>
      <c r="AL16" s="2069"/>
      <c r="AM16" s="2069"/>
      <c r="AN16" s="2069"/>
      <c r="AO16" s="2069"/>
      <c r="AP16" s="2069"/>
      <c r="AQ16" s="2069"/>
      <c r="AR16" s="2069"/>
      <c r="AS16" s="2069"/>
      <c r="AT16" s="2069"/>
      <c r="AU16" s="2069"/>
      <c r="AV16" s="2069"/>
      <c r="AW16" s="2069"/>
      <c r="AX16" s="2069"/>
      <c r="AY16" s="2069"/>
      <c r="AZ16" s="2069"/>
      <c r="BA16" s="2069"/>
      <c r="BB16" s="2069"/>
      <c r="BC16" s="2069"/>
      <c r="BD16" s="2069"/>
      <c r="BE16" s="2069"/>
      <c r="BF16" s="2069"/>
      <c r="BG16" s="2069"/>
      <c r="BH16" s="544" t="s">
        <v>930</v>
      </c>
      <c r="BI16" s="1526" t="s">
        <v>935</v>
      </c>
      <c r="BJ16" s="544" t="s">
        <v>930</v>
      </c>
      <c r="CE16" s="1632">
        <v>34</v>
      </c>
    </row>
    <row s="1643" customFormat="1" customHeight="1" ht="17.25" hidden="1">
      <c r="A17" s="1168"/>
      <c r="B17" s="1168"/>
      <c r="C17" s="1168"/>
      <c r="D17" s="1168"/>
      <c r="E17" s="1168"/>
      <c r="H17" s="1325"/>
      <c r="I17" s="1014" t="s">
        <v>936</v>
      </c>
      <c r="J17" s="992"/>
      <c r="K17" s="1014"/>
      <c r="L17" s="993"/>
      <c r="M17" s="993"/>
      <c r="N17" s="993"/>
      <c r="O17" s="993"/>
      <c r="P17" s="993"/>
      <c r="Q17" s="993"/>
      <c r="R17" s="993"/>
      <c r="S17" s="993"/>
      <c r="T17" s="993"/>
      <c r="U17" s="993"/>
      <c r="V17" s="993"/>
      <c r="W17" s="993"/>
      <c r="X17" s="993"/>
      <c r="Y17" s="993"/>
      <c r="Z17" s="993"/>
      <c r="AA17" s="993"/>
      <c r="AB17" s="993"/>
      <c r="AC17" s="993"/>
      <c r="AD17" s="993"/>
      <c r="AE17" s="993"/>
      <c r="AF17" s="993"/>
      <c r="AG17" s="993"/>
      <c r="AH17" s="993"/>
      <c r="AI17" s="993"/>
      <c r="AJ17" s="993"/>
      <c r="AK17" s="993"/>
      <c r="AL17" s="993"/>
      <c r="AM17" s="993"/>
      <c r="AN17" s="993"/>
      <c r="AO17" s="993"/>
      <c r="AP17" s="993"/>
      <c r="AQ17" s="993"/>
      <c r="AR17" s="993"/>
      <c r="AS17" s="993"/>
      <c r="AT17" s="993"/>
      <c r="AU17" s="993"/>
      <c r="AV17" s="993"/>
      <c r="AW17" s="993"/>
      <c r="AX17" s="993"/>
      <c r="AY17" s="993"/>
      <c r="AZ17" s="993"/>
      <c r="BA17" s="993"/>
      <c r="BB17" s="993"/>
      <c r="BC17" s="993"/>
      <c r="BD17" s="993"/>
      <c r="BE17" s="993"/>
      <c r="BF17" s="993"/>
      <c r="BG17" s="993"/>
      <c r="BI17" s="1386"/>
      <c r="CE17" s="1637">
        <v>1</v>
      </c>
    </row>
    <row s="1367" customFormat="1" customHeight="1" ht="24">
      <c r="A18" s="988"/>
      <c r="B18" s="988"/>
      <c r="C18" s="988"/>
      <c r="D18" s="988"/>
      <c r="E18" s="988"/>
      <c r="G18" s="1637"/>
      <c r="H18" s="1634"/>
      <c r="I18" s="571"/>
      <c r="J18" s="572" t="s">
        <v>841</v>
      </c>
      <c r="K18" s="573"/>
      <c r="L18" s="2071"/>
      <c r="M18" s="574"/>
      <c r="N18" s="2634"/>
      <c r="O18" s="2634"/>
      <c r="P18" s="2634"/>
      <c r="Q18" s="2634"/>
      <c r="R18" s="2634"/>
      <c r="S18" s="2634"/>
      <c r="T18" s="2634"/>
      <c r="U18" s="2634"/>
      <c r="V18" s="2634"/>
      <c r="W18" s="2634"/>
      <c r="X18" s="2634"/>
      <c r="Y18" s="2634"/>
      <c r="Z18" s="2634"/>
      <c r="AA18" s="2634"/>
      <c r="AB18" s="2634"/>
      <c r="AC18" s="2634"/>
      <c r="AD18" s="2634"/>
      <c r="AE18" s="2634"/>
      <c r="AF18" s="2634"/>
      <c r="AG18" s="2634"/>
      <c r="AH18" s="2634"/>
      <c r="AI18" s="2634"/>
      <c r="AJ18" s="2634"/>
      <c r="AK18" s="2634"/>
      <c r="AL18" s="2634"/>
      <c r="AM18" s="2634"/>
      <c r="AN18" s="2634"/>
      <c r="AO18" s="2634"/>
      <c r="AP18" s="2634"/>
      <c r="AQ18" s="2634"/>
      <c r="AR18" s="2634"/>
      <c r="AS18" s="2634"/>
      <c r="AT18" s="2634"/>
      <c r="AU18" s="2634"/>
      <c r="AV18" s="2634"/>
      <c r="AW18" s="2634"/>
      <c r="AX18" s="2634"/>
      <c r="AY18" s="2634"/>
      <c r="AZ18" s="2634"/>
      <c r="BA18" s="2634"/>
      <c r="BB18" s="2634"/>
      <c r="BC18" s="2634"/>
      <c r="BD18" s="2634"/>
      <c r="BE18" s="2634"/>
      <c r="BF18" s="2634"/>
      <c r="BG18" s="2634"/>
      <c r="BH18" s="544"/>
      <c r="BI18" s="1526" t="s">
        <v>842</v>
      </c>
      <c r="BJ18" s="544"/>
      <c r="BK18" s="1637"/>
      <c r="BL18" s="1637"/>
      <c r="BQ18" s="1637"/>
      <c r="BT18" s="545"/>
      <c r="BZ18" s="1633"/>
      <c r="CA18" s="1633"/>
      <c r="CB18" s="1633"/>
      <c r="CC18" s="1633"/>
      <c r="CD18" s="1633"/>
      <c r="CE18" s="1367">
        <v>23</v>
      </c>
    </row>
    <row customHeight="1" ht="19.95">
      <c r="A19" s="2055"/>
      <c r="B19" s="2054" t="s">
        <v>937</v>
      </c>
      <c r="C19" s="2054" t="s">
        <v>938</v>
      </c>
      <c r="D19" s="2053" t="s">
        <v>917</v>
      </c>
      <c r="E19" s="2057" t="s">
        <v>928</v>
      </c>
      <c r="F19" s="2057" t="s">
        <v>928</v>
      </c>
      <c r="H19" s="2022"/>
      <c r="I19" s="1665">
        <v>3</v>
      </c>
      <c r="J19" s="2023" t="s">
        <v>938</v>
      </c>
      <c r="K19" s="2019" t="s">
        <v>811</v>
      </c>
      <c r="L19" s="728"/>
      <c r="M19" s="558"/>
      <c r="N19" s="728"/>
      <c r="O19" s="728"/>
      <c r="P19" s="728"/>
      <c r="Q19" s="728"/>
      <c r="R19" s="728"/>
      <c r="S19" s="728"/>
      <c r="T19" s="728"/>
      <c r="U19" s="728"/>
      <c r="V19" s="728"/>
      <c r="W19" s="728"/>
      <c r="X19" s="728"/>
      <c r="Y19" s="728"/>
      <c r="Z19" s="728"/>
      <c r="AA19" s="728"/>
      <c r="AB19" s="728"/>
      <c r="AC19" s="728"/>
      <c r="AD19" s="728"/>
      <c r="AE19" s="728"/>
      <c r="AF19" s="728"/>
      <c r="AG19" s="728"/>
      <c r="AH19" s="728"/>
      <c r="AI19" s="728"/>
      <c r="AJ19" s="728"/>
      <c r="AK19" s="728"/>
      <c r="AL19" s="728"/>
      <c r="AM19" s="728"/>
      <c r="AN19" s="728"/>
      <c r="AO19" s="728"/>
      <c r="AP19" s="728"/>
      <c r="AQ19" s="728"/>
      <c r="AR19" s="728"/>
      <c r="AS19" s="728"/>
      <c r="AT19" s="728"/>
      <c r="AU19" s="728"/>
      <c r="AV19" s="728"/>
      <c r="AW19" s="728"/>
      <c r="AX19" s="728"/>
      <c r="AY19" s="728"/>
      <c r="AZ19" s="728"/>
      <c r="BA19" s="728"/>
      <c r="BB19" s="728"/>
      <c r="BC19" s="728"/>
      <c r="BD19" s="728"/>
      <c r="BE19" s="728"/>
      <c r="BF19" s="728"/>
      <c r="BG19" s="728"/>
      <c r="BH19" s="544"/>
      <c r="BI19" s="1526" t="s">
        <v>939</v>
      </c>
      <c r="BJ19" s="544"/>
      <c r="CE19" s="1632">
        <v>19</v>
      </c>
    </row>
    <row customHeight="1" ht="77.7">
      <c r="A20" s="2055"/>
      <c r="B20" s="2054" t="s">
        <v>940</v>
      </c>
      <c r="C20" s="2054" t="s">
        <v>941</v>
      </c>
      <c r="D20" s="2053" t="s">
        <v>917</v>
      </c>
      <c r="E20" s="2057" t="s">
        <v>928</v>
      </c>
      <c r="F20" s="2057" t="s">
        <v>928</v>
      </c>
      <c r="H20" s="2022"/>
      <c r="I20" s="1665">
        <v>4</v>
      </c>
      <c r="J20" s="2023" t="s">
        <v>942</v>
      </c>
      <c r="K20" s="2019" t="s">
        <v>838</v>
      </c>
      <c r="L20" s="728"/>
      <c r="M20" s="55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8"/>
      <c r="AK20" s="728"/>
      <c r="AL20" s="728"/>
      <c r="AM20" s="728"/>
      <c r="AN20" s="728"/>
      <c r="AO20" s="728"/>
      <c r="AP20" s="728"/>
      <c r="AQ20" s="728"/>
      <c r="AR20" s="728"/>
      <c r="AS20" s="728"/>
      <c r="AT20" s="728"/>
      <c r="AU20" s="728"/>
      <c r="AV20" s="728"/>
      <c r="AW20" s="728"/>
      <c r="AX20" s="728"/>
      <c r="AY20" s="728"/>
      <c r="AZ20" s="728"/>
      <c r="BA20" s="728"/>
      <c r="BB20" s="728"/>
      <c r="BC20" s="728"/>
      <c r="BD20" s="728"/>
      <c r="BE20" s="728"/>
      <c r="BF20" s="728"/>
      <c r="BG20" s="728"/>
      <c r="BH20" s="544"/>
      <c r="BI20" s="1526"/>
      <c r="BJ20" s="544"/>
      <c r="CE20" s="1632">
        <v>74</v>
      </c>
    </row>
    <row customHeight="1" ht="35.699999999999996">
      <c r="A21" s="2055"/>
      <c r="B21" s="2054" t="s">
        <v>943</v>
      </c>
      <c r="C21" s="2054" t="s">
        <v>944</v>
      </c>
      <c r="D21" s="2053" t="s">
        <v>917</v>
      </c>
      <c r="E21" s="2057" t="s">
        <v>928</v>
      </c>
      <c r="F21" s="2057" t="s">
        <v>928</v>
      </c>
      <c r="H21" s="2022"/>
      <c r="I21" s="1665">
        <v>5</v>
      </c>
      <c r="J21" s="2023" t="s">
        <v>945</v>
      </c>
      <c r="K21" s="2019" t="s">
        <v>838</v>
      </c>
      <c r="L21" s="728"/>
      <c r="M21" s="558"/>
      <c r="N21" s="728"/>
      <c r="O21" s="728"/>
      <c r="P21" s="728"/>
      <c r="Q21" s="728"/>
      <c r="R21" s="728"/>
      <c r="S21" s="728"/>
      <c r="T21" s="728"/>
      <c r="U21" s="728"/>
      <c r="V21" s="728"/>
      <c r="W21" s="728"/>
      <c r="X21" s="728"/>
      <c r="Y21" s="728"/>
      <c r="Z21" s="728"/>
      <c r="AA21" s="728"/>
      <c r="AB21" s="728"/>
      <c r="AC21" s="728"/>
      <c r="AD21" s="728"/>
      <c r="AE21" s="728"/>
      <c r="AF21" s="728"/>
      <c r="AG21" s="728"/>
      <c r="AH21" s="728"/>
      <c r="AI21" s="728"/>
      <c r="AJ21" s="728"/>
      <c r="AK21" s="728"/>
      <c r="AL21" s="728"/>
      <c r="AM21" s="728"/>
      <c r="AN21" s="728"/>
      <c r="AO21" s="728"/>
      <c r="AP21" s="728"/>
      <c r="AQ21" s="728"/>
      <c r="AR21" s="728"/>
      <c r="AS21" s="728"/>
      <c r="AT21" s="728"/>
      <c r="AU21" s="728"/>
      <c r="AV21" s="728"/>
      <c r="AW21" s="728"/>
      <c r="AX21" s="728"/>
      <c r="AY21" s="728"/>
      <c r="AZ21" s="728"/>
      <c r="BA21" s="728"/>
      <c r="BB21" s="728"/>
      <c r="BC21" s="728"/>
      <c r="BD21" s="728"/>
      <c r="BE21" s="728"/>
      <c r="BF21" s="728"/>
      <c r="BG21" s="728"/>
      <c r="BH21" s="544"/>
      <c r="BI21" s="1526" t="s">
        <v>939</v>
      </c>
      <c r="BJ21" s="544"/>
      <c r="CE21" s="1632">
        <v>34</v>
      </c>
    </row>
    <row customHeight="1" ht="48.29999999999999">
      <c r="A22" s="2055"/>
      <c r="B22" s="2054" t="s">
        <v>946</v>
      </c>
      <c r="C22" s="2054" t="s">
        <v>947</v>
      </c>
      <c r="D22" s="2053" t="s">
        <v>917</v>
      </c>
      <c r="E22" s="2057" t="s">
        <v>928</v>
      </c>
      <c r="F22" s="2057" t="s">
        <v>928</v>
      </c>
      <c r="H22" s="2022"/>
      <c r="I22" s="1665">
        <v>6</v>
      </c>
      <c r="J22" s="2023" t="s">
        <v>948</v>
      </c>
      <c r="K22" s="2019" t="s">
        <v>838</v>
      </c>
      <c r="L22" s="728"/>
      <c r="M22" s="558"/>
      <c r="N22" s="728"/>
      <c r="O22" s="728"/>
      <c r="P22" s="728"/>
      <c r="Q22" s="728"/>
      <c r="R22" s="728"/>
      <c r="S22" s="728"/>
      <c r="T22" s="728"/>
      <c r="U22" s="728"/>
      <c r="V22" s="728"/>
      <c r="W22" s="728"/>
      <c r="X22" s="728"/>
      <c r="Y22" s="728"/>
      <c r="Z22" s="728"/>
      <c r="AA22" s="728"/>
      <c r="AB22" s="728"/>
      <c r="AC22" s="728"/>
      <c r="AD22" s="728"/>
      <c r="AE22" s="728"/>
      <c r="AF22" s="728"/>
      <c r="AG22" s="728"/>
      <c r="AH22" s="728"/>
      <c r="AI22" s="728"/>
      <c r="AJ22" s="728"/>
      <c r="AK22" s="728"/>
      <c r="AL22" s="728"/>
      <c r="AM22" s="728"/>
      <c r="AN22" s="728"/>
      <c r="AO22" s="728"/>
      <c r="AP22" s="728"/>
      <c r="AQ22" s="728"/>
      <c r="AR22" s="728"/>
      <c r="AS22" s="728"/>
      <c r="AT22" s="728"/>
      <c r="AU22" s="728"/>
      <c r="AV22" s="728"/>
      <c r="AW22" s="728"/>
      <c r="AX22" s="728"/>
      <c r="AY22" s="728"/>
      <c r="AZ22" s="728"/>
      <c r="BA22" s="728"/>
      <c r="BB22" s="728"/>
      <c r="BC22" s="728"/>
      <c r="BD22" s="728"/>
      <c r="BE22" s="728"/>
      <c r="BF22" s="728"/>
      <c r="BG22" s="728"/>
      <c r="BH22" s="544"/>
      <c r="BI22" s="1526" t="s">
        <v>949</v>
      </c>
      <c r="BJ22" s="544"/>
      <c r="CE22" s="1632">
        <v>46</v>
      </c>
    </row>
    <row customHeight="1" ht="19.95">
      <c r="A23" s="2055"/>
      <c r="B23" s="2054" t="s">
        <v>950</v>
      </c>
      <c r="C23" s="2054" t="s">
        <v>951</v>
      </c>
      <c r="D23" s="2053" t="s">
        <v>917</v>
      </c>
      <c r="E23" s="2057" t="s">
        <v>928</v>
      </c>
      <c r="F23" s="2057" t="s">
        <v>928</v>
      </c>
      <c r="H23" s="2022"/>
      <c r="I23" s="1665" t="s">
        <v>952</v>
      </c>
      <c r="J23" s="1525" t="s">
        <v>953</v>
      </c>
      <c r="K23" s="2019" t="s">
        <v>838</v>
      </c>
      <c r="L23" s="728"/>
      <c r="M23" s="558"/>
      <c r="N23" s="728"/>
      <c r="O23" s="728"/>
      <c r="P23" s="728"/>
      <c r="Q23" s="728"/>
      <c r="R23" s="728"/>
      <c r="S23" s="728"/>
      <c r="T23" s="728"/>
      <c r="U23" s="728"/>
      <c r="V23" s="728"/>
      <c r="W23" s="728"/>
      <c r="X23" s="728"/>
      <c r="Y23" s="728"/>
      <c r="Z23" s="728"/>
      <c r="AA23" s="728"/>
      <c r="AB23" s="728"/>
      <c r="AC23" s="728"/>
      <c r="AD23" s="728"/>
      <c r="AE23" s="728"/>
      <c r="AF23" s="728"/>
      <c r="AG23" s="728"/>
      <c r="AH23" s="728"/>
      <c r="AI23" s="728"/>
      <c r="AJ23" s="728"/>
      <c r="AK23" s="728"/>
      <c r="AL23" s="728"/>
      <c r="AM23" s="728"/>
      <c r="AN23" s="728"/>
      <c r="AO23" s="728"/>
      <c r="AP23" s="728"/>
      <c r="AQ23" s="728"/>
      <c r="AR23" s="728"/>
      <c r="AS23" s="728"/>
      <c r="AT23" s="728"/>
      <c r="AU23" s="728"/>
      <c r="AV23" s="728"/>
      <c r="AW23" s="728"/>
      <c r="AX23" s="728"/>
      <c r="AY23" s="728"/>
      <c r="AZ23" s="728"/>
      <c r="BA23" s="728"/>
      <c r="BB23" s="728"/>
      <c r="BC23" s="728"/>
      <c r="BD23" s="728"/>
      <c r="BE23" s="728"/>
      <c r="BF23" s="728"/>
      <c r="BG23" s="728"/>
      <c r="BH23" s="544"/>
      <c r="BI23" s="1526" t="s">
        <v>939</v>
      </c>
      <c r="BJ23" s="544"/>
      <c r="CE23" s="1632">
        <v>19</v>
      </c>
    </row>
    <row customHeight="1" ht="19.95">
      <c r="A24" s="2055"/>
      <c r="B24" s="2054" t="s">
        <v>954</v>
      </c>
      <c r="C24" s="2054" t="s">
        <v>955</v>
      </c>
      <c r="D24" s="2053" t="s">
        <v>917</v>
      </c>
      <c r="E24" s="2057" t="s">
        <v>928</v>
      </c>
      <c r="F24" s="2057" t="s">
        <v>928</v>
      </c>
      <c r="H24" s="2022"/>
      <c r="I24" s="1665" t="s">
        <v>956</v>
      </c>
      <c r="J24" s="1525" t="s">
        <v>957</v>
      </c>
      <c r="K24" s="2019" t="s">
        <v>838</v>
      </c>
      <c r="L24" s="728"/>
      <c r="M24" s="558"/>
      <c r="N24" s="728"/>
      <c r="O24" s="728"/>
      <c r="P24" s="728"/>
      <c r="Q24" s="728"/>
      <c r="R24" s="728"/>
      <c r="S24" s="728"/>
      <c r="T24" s="728"/>
      <c r="U24" s="728"/>
      <c r="V24" s="728"/>
      <c r="W24" s="728"/>
      <c r="X24" s="728"/>
      <c r="Y24" s="728"/>
      <c r="Z24" s="728"/>
      <c r="AA24" s="728"/>
      <c r="AB24" s="728"/>
      <c r="AC24" s="728"/>
      <c r="AD24" s="728"/>
      <c r="AE24" s="728"/>
      <c r="AF24" s="728"/>
      <c r="AG24" s="728"/>
      <c r="AH24" s="728"/>
      <c r="AI24" s="728"/>
      <c r="AJ24" s="728"/>
      <c r="AK24" s="728"/>
      <c r="AL24" s="728"/>
      <c r="AM24" s="728"/>
      <c r="AN24" s="728"/>
      <c r="AO24" s="728"/>
      <c r="AP24" s="728"/>
      <c r="AQ24" s="728"/>
      <c r="AR24" s="728"/>
      <c r="AS24" s="728"/>
      <c r="AT24" s="728"/>
      <c r="AU24" s="728"/>
      <c r="AV24" s="728"/>
      <c r="AW24" s="728"/>
      <c r="AX24" s="728"/>
      <c r="AY24" s="728"/>
      <c r="AZ24" s="728"/>
      <c r="BA24" s="728"/>
      <c r="BB24" s="728"/>
      <c r="BC24" s="728"/>
      <c r="BD24" s="728"/>
      <c r="BE24" s="728"/>
      <c r="BF24" s="728"/>
      <c r="BG24" s="728"/>
      <c r="BH24" s="544"/>
      <c r="BI24" s="1526"/>
      <c r="BJ24" s="544"/>
      <c r="CE24" s="1632">
        <v>19</v>
      </c>
    </row>
    <row customHeight="1" ht="24">
      <c r="A25" s="2055"/>
      <c r="B25" s="2054" t="s">
        <v>958</v>
      </c>
      <c r="C25" s="2054" t="s">
        <v>959</v>
      </c>
      <c r="D25" s="2053" t="s">
        <v>917</v>
      </c>
      <c r="E25" s="2057" t="s">
        <v>928</v>
      </c>
      <c r="F25" s="2057" t="s">
        <v>928</v>
      </c>
      <c r="H25" s="2022"/>
      <c r="I25" s="1665" t="s">
        <v>960</v>
      </c>
      <c r="J25" s="1525" t="s">
        <v>961</v>
      </c>
      <c r="K25" s="2019" t="s">
        <v>838</v>
      </c>
      <c r="L25" s="728"/>
      <c r="M25" s="558"/>
      <c r="N25" s="728"/>
      <c r="O25" s="728"/>
      <c r="P25" s="728"/>
      <c r="Q25" s="728"/>
      <c r="R25" s="728"/>
      <c r="S25" s="728"/>
      <c r="T25" s="728"/>
      <c r="U25" s="728"/>
      <c r="V25" s="728"/>
      <c r="W25" s="728"/>
      <c r="X25" s="728"/>
      <c r="Y25" s="728"/>
      <c r="Z25" s="728"/>
      <c r="AA25" s="728"/>
      <c r="AB25" s="728"/>
      <c r="AC25" s="728"/>
      <c r="AD25" s="728"/>
      <c r="AE25" s="728"/>
      <c r="AF25" s="728"/>
      <c r="AG25" s="728"/>
      <c r="AH25" s="728"/>
      <c r="AI25" s="728"/>
      <c r="AJ25" s="728"/>
      <c r="AK25" s="728"/>
      <c r="AL25" s="728"/>
      <c r="AM25" s="728"/>
      <c r="AN25" s="728"/>
      <c r="AO25" s="728"/>
      <c r="AP25" s="728"/>
      <c r="AQ25" s="728"/>
      <c r="AR25" s="728"/>
      <c r="AS25" s="728"/>
      <c r="AT25" s="728"/>
      <c r="AU25" s="728"/>
      <c r="AV25" s="728"/>
      <c r="AW25" s="728"/>
      <c r="AX25" s="728"/>
      <c r="AY25" s="728"/>
      <c r="AZ25" s="728"/>
      <c r="BA25" s="728"/>
      <c r="BB25" s="728"/>
      <c r="BC25" s="728"/>
      <c r="BD25" s="728"/>
      <c r="BE25" s="728"/>
      <c r="BF25" s="728"/>
      <c r="BG25" s="728"/>
      <c r="BH25" s="544"/>
      <c r="BI25" s="1526"/>
      <c r="BJ25" s="544"/>
      <c r="CE25" s="1632">
        <v>23</v>
      </c>
    </row>
    <row customHeight="1" ht="24">
      <c r="A26" s="2055"/>
      <c r="B26" s="2054" t="s">
        <v>962</v>
      </c>
      <c r="C26" s="2054" t="s">
        <v>963</v>
      </c>
      <c r="D26" s="2053" t="s">
        <v>917</v>
      </c>
      <c r="E26" s="2057" t="s">
        <v>928</v>
      </c>
      <c r="F26" s="2057" t="s">
        <v>928</v>
      </c>
      <c r="H26" s="2022"/>
      <c r="I26" s="1665">
        <v>7</v>
      </c>
      <c r="J26" s="2023" t="s">
        <v>963</v>
      </c>
      <c r="K26" s="2019" t="s">
        <v>964</v>
      </c>
      <c r="L26" s="728"/>
      <c r="M26" s="558"/>
      <c r="N26" s="728"/>
      <c r="O26" s="728"/>
      <c r="P26" s="728"/>
      <c r="Q26" s="728"/>
      <c r="R26" s="728"/>
      <c r="S26" s="728"/>
      <c r="T26" s="728"/>
      <c r="U26" s="728"/>
      <c r="V26" s="728"/>
      <c r="W26" s="728"/>
      <c r="X26" s="728"/>
      <c r="Y26" s="728"/>
      <c r="Z26" s="728"/>
      <c r="AA26" s="728"/>
      <c r="AB26" s="728"/>
      <c r="AC26" s="728"/>
      <c r="AD26" s="728"/>
      <c r="AE26" s="728"/>
      <c r="AF26" s="728"/>
      <c r="AG26" s="728"/>
      <c r="AH26" s="728"/>
      <c r="AI26" s="728"/>
      <c r="AJ26" s="728"/>
      <c r="AK26" s="728"/>
      <c r="AL26" s="728"/>
      <c r="AM26" s="728"/>
      <c r="AN26" s="728"/>
      <c r="AO26" s="728"/>
      <c r="AP26" s="728"/>
      <c r="AQ26" s="728"/>
      <c r="AR26" s="728"/>
      <c r="AS26" s="728"/>
      <c r="AT26" s="728"/>
      <c r="AU26" s="728"/>
      <c r="AV26" s="728"/>
      <c r="AW26" s="728"/>
      <c r="AX26" s="728"/>
      <c r="AY26" s="728"/>
      <c r="AZ26" s="728"/>
      <c r="BA26" s="728"/>
      <c r="BB26" s="728"/>
      <c r="BC26" s="728"/>
      <c r="BD26" s="728"/>
      <c r="BE26" s="728"/>
      <c r="BF26" s="728"/>
      <c r="BG26" s="728"/>
      <c r="BH26" s="544"/>
      <c r="BI26" s="1526"/>
      <c r="BJ26" s="544"/>
      <c r="CE26" s="1632">
        <v>23</v>
      </c>
    </row>
    <row customHeight="1" ht="24">
      <c r="A27" s="2055"/>
      <c r="B27" s="2054" t="s">
        <v>965</v>
      </c>
      <c r="C27" s="2054" t="s">
        <v>966</v>
      </c>
      <c r="D27" s="2053" t="s">
        <v>917</v>
      </c>
      <c r="E27" s="2057" t="s">
        <v>928</v>
      </c>
      <c r="F27" s="2057" t="s">
        <v>928</v>
      </c>
      <c r="H27" s="2022"/>
      <c r="I27" s="1665">
        <v>8</v>
      </c>
      <c r="J27" s="2023" t="s">
        <v>966</v>
      </c>
      <c r="K27" s="2019" t="s">
        <v>844</v>
      </c>
      <c r="L27" s="728"/>
      <c r="M27" s="558"/>
      <c r="N27" s="728"/>
      <c r="O27" s="728"/>
      <c r="P27" s="728"/>
      <c r="Q27" s="728"/>
      <c r="R27" s="728"/>
      <c r="S27" s="728"/>
      <c r="T27" s="728"/>
      <c r="U27" s="728"/>
      <c r="V27" s="728"/>
      <c r="W27" s="728"/>
      <c r="X27" s="728"/>
      <c r="Y27" s="728"/>
      <c r="Z27" s="728"/>
      <c r="AA27" s="728"/>
      <c r="AB27" s="728"/>
      <c r="AC27" s="728"/>
      <c r="AD27" s="728"/>
      <c r="AE27" s="728"/>
      <c r="AF27" s="728"/>
      <c r="AG27" s="728"/>
      <c r="AH27" s="728"/>
      <c r="AI27" s="728"/>
      <c r="AJ27" s="728"/>
      <c r="AK27" s="728"/>
      <c r="AL27" s="728"/>
      <c r="AM27" s="728"/>
      <c r="AN27" s="728"/>
      <c r="AO27" s="728"/>
      <c r="AP27" s="728"/>
      <c r="AQ27" s="728"/>
      <c r="AR27" s="728"/>
      <c r="AS27" s="728"/>
      <c r="AT27" s="728"/>
      <c r="AU27" s="728"/>
      <c r="AV27" s="728"/>
      <c r="AW27" s="728"/>
      <c r="AX27" s="728"/>
      <c r="AY27" s="728"/>
      <c r="AZ27" s="728"/>
      <c r="BA27" s="728"/>
      <c r="BB27" s="728"/>
      <c r="BC27" s="728"/>
      <c r="BD27" s="728"/>
      <c r="BE27" s="728"/>
      <c r="BF27" s="728"/>
      <c r="BG27" s="728"/>
      <c r="BH27" s="544"/>
      <c r="BI27" s="1526"/>
      <c r="BJ27" s="544"/>
      <c r="CE27" s="1632">
        <v>23</v>
      </c>
    </row>
    <row customHeight="1" ht="35.699999999999996">
      <c r="A28" s="2055"/>
      <c r="B28" s="2054" t="s">
        <v>967</v>
      </c>
      <c r="C28" s="2054" t="s">
        <v>968</v>
      </c>
      <c r="D28" s="2053" t="s">
        <v>917</v>
      </c>
      <c r="E28" s="2057" t="s">
        <v>928</v>
      </c>
      <c r="F28" s="2057" t="s">
        <v>928</v>
      </c>
      <c r="H28" s="2022"/>
      <c r="I28" s="1676">
        <v>9</v>
      </c>
      <c r="J28" s="2023" t="s">
        <v>969</v>
      </c>
      <c r="K28" s="2019" t="s">
        <v>815</v>
      </c>
      <c r="L28" s="728"/>
      <c r="M28" s="558"/>
      <c r="N28" s="728"/>
      <c r="O28" s="728"/>
      <c r="P28" s="728"/>
      <c r="Q28" s="728"/>
      <c r="R28" s="728"/>
      <c r="S28" s="728"/>
      <c r="T28" s="728"/>
      <c r="U28" s="728"/>
      <c r="V28" s="728"/>
      <c r="W28" s="728"/>
      <c r="X28" s="728"/>
      <c r="Y28" s="728"/>
      <c r="Z28" s="728"/>
      <c r="AA28" s="728"/>
      <c r="AB28" s="728"/>
      <c r="AC28" s="728"/>
      <c r="AD28" s="728"/>
      <c r="AE28" s="728"/>
      <c r="AF28" s="728"/>
      <c r="AG28" s="728"/>
      <c r="AH28" s="728"/>
      <c r="AI28" s="728"/>
      <c r="AJ28" s="728"/>
      <c r="AK28" s="728"/>
      <c r="AL28" s="728"/>
      <c r="AM28" s="728"/>
      <c r="AN28" s="728"/>
      <c r="AO28" s="728"/>
      <c r="AP28" s="728"/>
      <c r="AQ28" s="728"/>
      <c r="AR28" s="728"/>
      <c r="AS28" s="728"/>
      <c r="AT28" s="728"/>
      <c r="AU28" s="728"/>
      <c r="AV28" s="728"/>
      <c r="AW28" s="728"/>
      <c r="AX28" s="728"/>
      <c r="AY28" s="728"/>
      <c r="AZ28" s="728"/>
      <c r="BA28" s="728"/>
      <c r="BB28" s="728"/>
      <c r="BC28" s="728"/>
      <c r="BD28" s="728"/>
      <c r="BE28" s="728"/>
      <c r="BF28" s="728"/>
      <c r="BG28" s="728"/>
      <c r="BH28" s="544"/>
      <c r="BI28" s="1526"/>
      <c r="BJ28" s="544"/>
      <c r="CE28" s="1632">
        <v>34</v>
      </c>
    </row>
    <row customHeight="1" ht="35.699999999999996">
      <c r="A29" s="2055"/>
      <c r="B29" s="2054" t="s">
        <v>970</v>
      </c>
      <c r="C29" s="2054" t="s">
        <v>971</v>
      </c>
      <c r="D29" s="2053" t="s">
        <v>917</v>
      </c>
      <c r="E29" s="2057" t="s">
        <v>928</v>
      </c>
      <c r="F29" s="2057" t="s">
        <v>928</v>
      </c>
      <c r="H29" s="2022"/>
      <c r="I29" s="1676">
        <v>10</v>
      </c>
      <c r="J29" s="2023" t="s">
        <v>972</v>
      </c>
      <c r="K29" s="2019" t="s">
        <v>815</v>
      </c>
      <c r="L29" s="728"/>
      <c r="M29" s="558"/>
      <c r="N29" s="728"/>
      <c r="O29" s="728"/>
      <c r="P29" s="728"/>
      <c r="Q29" s="728"/>
      <c r="R29" s="728"/>
      <c r="S29" s="728"/>
      <c r="T29" s="728"/>
      <c r="U29" s="728"/>
      <c r="V29" s="728"/>
      <c r="W29" s="728"/>
      <c r="X29" s="728"/>
      <c r="Y29" s="728"/>
      <c r="Z29" s="728"/>
      <c r="AA29" s="728"/>
      <c r="AB29" s="728"/>
      <c r="AC29" s="728"/>
      <c r="AD29" s="728"/>
      <c r="AE29" s="728"/>
      <c r="AF29" s="728"/>
      <c r="AG29" s="728"/>
      <c r="AH29" s="728"/>
      <c r="AI29" s="728"/>
      <c r="AJ29" s="728"/>
      <c r="AK29" s="728"/>
      <c r="AL29" s="728"/>
      <c r="AM29" s="728"/>
      <c r="AN29" s="728"/>
      <c r="AO29" s="728"/>
      <c r="AP29" s="728"/>
      <c r="AQ29" s="728"/>
      <c r="AR29" s="728"/>
      <c r="AS29" s="728"/>
      <c r="AT29" s="728"/>
      <c r="AU29" s="728"/>
      <c r="AV29" s="728"/>
      <c r="AW29" s="728"/>
      <c r="AX29" s="728"/>
      <c r="AY29" s="728"/>
      <c r="AZ29" s="728"/>
      <c r="BA29" s="728"/>
      <c r="BB29" s="728"/>
      <c r="BC29" s="728"/>
      <c r="BD29" s="728"/>
      <c r="BE29" s="728"/>
      <c r="BF29" s="728"/>
      <c r="BG29" s="728"/>
      <c r="BH29" s="544"/>
      <c r="BI29" s="1526"/>
      <c r="BJ29" s="544"/>
      <c r="CE29" s="1632">
        <v>34</v>
      </c>
    </row>
    <row customHeight="1" ht="24">
      <c r="A30" s="2055"/>
      <c r="B30" s="2054" t="s">
        <v>973</v>
      </c>
      <c r="C30" s="2054" t="s">
        <v>974</v>
      </c>
      <c r="D30" s="2053" t="s">
        <v>917</v>
      </c>
      <c r="E30" s="2057" t="s">
        <v>928</v>
      </c>
      <c r="F30" s="2057" t="s">
        <v>928</v>
      </c>
      <c r="H30" s="2022"/>
      <c r="I30" s="1676">
        <v>11</v>
      </c>
      <c r="J30" s="2023" t="s">
        <v>974</v>
      </c>
      <c r="K30" s="2019" t="s">
        <v>845</v>
      </c>
      <c r="L30" s="2070"/>
      <c r="M30" s="1622"/>
      <c r="N30" s="2070"/>
      <c r="O30" s="2070"/>
      <c r="P30" s="2070"/>
      <c r="Q30" s="2070"/>
      <c r="R30" s="2070"/>
      <c r="S30" s="2070"/>
      <c r="T30" s="2070"/>
      <c r="U30" s="2070"/>
      <c r="V30" s="2070"/>
      <c r="W30" s="2070"/>
      <c r="X30" s="2070"/>
      <c r="Y30" s="2070"/>
      <c r="Z30" s="2070"/>
      <c r="AA30" s="2070"/>
      <c r="AB30" s="2070"/>
      <c r="AC30" s="2070"/>
      <c r="AD30" s="2070"/>
      <c r="AE30" s="2070"/>
      <c r="AF30" s="2070"/>
      <c r="AG30" s="2070"/>
      <c r="AH30" s="2070"/>
      <c r="AI30" s="2070"/>
      <c r="AJ30" s="2070"/>
      <c r="AK30" s="2070"/>
      <c r="AL30" s="2070"/>
      <c r="AM30" s="2070"/>
      <c r="AN30" s="2070"/>
      <c r="AO30" s="2070"/>
      <c r="AP30" s="2070"/>
      <c r="AQ30" s="2070"/>
      <c r="AR30" s="2070"/>
      <c r="AS30" s="2070"/>
      <c r="AT30" s="2070"/>
      <c r="AU30" s="2070"/>
      <c r="AV30" s="2070"/>
      <c r="AW30" s="2070"/>
      <c r="AX30" s="2070"/>
      <c r="AY30" s="2070"/>
      <c r="AZ30" s="2070"/>
      <c r="BA30" s="2070"/>
      <c r="BB30" s="2070"/>
      <c r="BC30" s="2070"/>
      <c r="BD30" s="2070"/>
      <c r="BE30" s="2070"/>
      <c r="BF30" s="2070"/>
      <c r="BG30" s="2070"/>
      <c r="BH30" s="544"/>
      <c r="BI30" s="1526"/>
      <c r="BJ30" s="544"/>
      <c r="CE30" s="1632">
        <v>23</v>
      </c>
    </row>
    <row customHeight="1" ht="24">
      <c r="A31" s="2055"/>
      <c r="B31" s="2054" t="s">
        <v>975</v>
      </c>
      <c r="C31" s="2054" t="s">
        <v>976</v>
      </c>
      <c r="D31" s="2053" t="s">
        <v>917</v>
      </c>
      <c r="E31" s="2057" t="s">
        <v>928</v>
      </c>
      <c r="F31" s="2057" t="s">
        <v>928</v>
      </c>
      <c r="H31" s="2022"/>
      <c r="I31" s="1676">
        <v>12</v>
      </c>
      <c r="J31" s="2023" t="s">
        <v>976</v>
      </c>
      <c r="K31" s="2019" t="s">
        <v>845</v>
      </c>
      <c r="L31" s="2070"/>
      <c r="M31" s="1622"/>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2070"/>
      <c r="AJ31" s="2070"/>
      <c r="AK31" s="2070"/>
      <c r="AL31" s="2070"/>
      <c r="AM31" s="2070"/>
      <c r="AN31" s="2070"/>
      <c r="AO31" s="2070"/>
      <c r="AP31" s="2070"/>
      <c r="AQ31" s="2070"/>
      <c r="AR31" s="2070"/>
      <c r="AS31" s="2070"/>
      <c r="AT31" s="2070"/>
      <c r="AU31" s="2070"/>
      <c r="AV31" s="2070"/>
      <c r="AW31" s="2070"/>
      <c r="AX31" s="2070"/>
      <c r="AY31" s="2070"/>
      <c r="AZ31" s="2070"/>
      <c r="BA31" s="2070"/>
      <c r="BB31" s="2070"/>
      <c r="BC31" s="2070"/>
      <c r="BD31" s="2070"/>
      <c r="BE31" s="2070"/>
      <c r="BF31" s="2070"/>
      <c r="BG31" s="2070"/>
      <c r="BH31" s="544"/>
      <c r="BI31" s="1526"/>
      <c r="BJ31" s="544"/>
      <c r="CE31" s="1632">
        <v>23</v>
      </c>
    </row>
    <row customHeight="1" ht="48.29999999999999">
      <c r="A32" s="2055"/>
      <c r="B32" s="2054" t="s">
        <v>977</v>
      </c>
      <c r="C32" s="2054" t="s">
        <v>978</v>
      </c>
      <c r="D32" s="2053" t="s">
        <v>917</v>
      </c>
      <c r="E32" s="2057" t="s">
        <v>928</v>
      </c>
      <c r="F32" s="2057" t="s">
        <v>928</v>
      </c>
      <c r="H32" s="2022"/>
      <c r="I32" s="1676">
        <v>13</v>
      </c>
      <c r="J32" s="2023" t="s">
        <v>979</v>
      </c>
      <c r="K32" s="2019" t="s">
        <v>855</v>
      </c>
      <c r="L32" s="728"/>
      <c r="M32" s="558"/>
      <c r="N32" s="728"/>
      <c r="O32" s="728"/>
      <c r="P32" s="728"/>
      <c r="Q32" s="728"/>
      <c r="R32" s="728"/>
      <c r="S32" s="728"/>
      <c r="T32" s="728"/>
      <c r="U32" s="728"/>
      <c r="V32" s="728"/>
      <c r="W32" s="728"/>
      <c r="X32" s="728"/>
      <c r="Y32" s="728"/>
      <c r="Z32" s="728"/>
      <c r="AA32" s="728"/>
      <c r="AB32" s="728"/>
      <c r="AC32" s="728"/>
      <c r="AD32" s="728"/>
      <c r="AE32" s="728"/>
      <c r="AF32" s="728"/>
      <c r="AG32" s="728"/>
      <c r="AH32" s="728"/>
      <c r="AI32" s="728"/>
      <c r="AJ32" s="728"/>
      <c r="AK32" s="728"/>
      <c r="AL32" s="728"/>
      <c r="AM32" s="728"/>
      <c r="AN32" s="728"/>
      <c r="AO32" s="728"/>
      <c r="AP32" s="728"/>
      <c r="AQ32" s="728"/>
      <c r="AR32" s="728"/>
      <c r="AS32" s="728"/>
      <c r="AT32" s="728"/>
      <c r="AU32" s="728"/>
      <c r="AV32" s="728"/>
      <c r="AW32" s="728"/>
      <c r="AX32" s="728"/>
      <c r="AY32" s="728"/>
      <c r="AZ32" s="728"/>
      <c r="BA32" s="728"/>
      <c r="BB32" s="728"/>
      <c r="BC32" s="728"/>
      <c r="BD32" s="728"/>
      <c r="BE32" s="728"/>
      <c r="BF32" s="728"/>
      <c r="BG32" s="728"/>
      <c r="BH32" s="544"/>
      <c r="BI32" s="1526" t="s">
        <v>939</v>
      </c>
      <c r="BJ32" s="544"/>
      <c r="CE32" s="1632">
        <v>46</v>
      </c>
    </row>
    <row s="1367" customFormat="1" customHeight="1" ht="48.29999999999999">
      <c r="A33" s="2055"/>
      <c r="B33" s="2054" t="s">
        <v>980</v>
      </c>
      <c r="C33" s="2054" t="s">
        <v>981</v>
      </c>
      <c r="D33" s="2053" t="s">
        <v>917</v>
      </c>
      <c r="E33" s="2057" t="s">
        <v>928</v>
      </c>
      <c r="F33" s="2057" t="s">
        <v>928</v>
      </c>
      <c r="G33" s="1637"/>
      <c r="H33" s="2022"/>
      <c r="I33" s="1676">
        <v>14</v>
      </c>
      <c r="J33" s="2035" t="s">
        <v>982</v>
      </c>
      <c r="K33" s="2024" t="s">
        <v>983</v>
      </c>
      <c r="L33" s="728"/>
      <c r="M33" s="558"/>
      <c r="N33" s="728"/>
      <c r="O33" s="728"/>
      <c r="P33" s="728"/>
      <c r="Q33" s="728"/>
      <c r="R33" s="728"/>
      <c r="S33" s="728"/>
      <c r="T33" s="728"/>
      <c r="U33" s="728"/>
      <c r="V33" s="728"/>
      <c r="W33" s="728"/>
      <c r="X33" s="728"/>
      <c r="Y33" s="728"/>
      <c r="Z33" s="728"/>
      <c r="AA33" s="728"/>
      <c r="AB33" s="728"/>
      <c r="AC33" s="728"/>
      <c r="AD33" s="728"/>
      <c r="AE33" s="728"/>
      <c r="AF33" s="728"/>
      <c r="AG33" s="728"/>
      <c r="AH33" s="728"/>
      <c r="AI33" s="728"/>
      <c r="AJ33" s="728"/>
      <c r="AK33" s="728"/>
      <c r="AL33" s="728"/>
      <c r="AM33" s="728"/>
      <c r="AN33" s="728"/>
      <c r="AO33" s="728"/>
      <c r="AP33" s="728"/>
      <c r="AQ33" s="728"/>
      <c r="AR33" s="728"/>
      <c r="AS33" s="728"/>
      <c r="AT33" s="728"/>
      <c r="AU33" s="728"/>
      <c r="AV33" s="728"/>
      <c r="AW33" s="728"/>
      <c r="AX33" s="728"/>
      <c r="AY33" s="728"/>
      <c r="AZ33" s="728"/>
      <c r="BA33" s="728"/>
      <c r="BB33" s="728"/>
      <c r="BC33" s="728"/>
      <c r="BD33" s="728"/>
      <c r="BE33" s="728"/>
      <c r="BF33" s="728"/>
      <c r="BG33" s="728"/>
      <c r="BH33" s="544"/>
      <c r="BI33" s="1526" t="s">
        <v>939</v>
      </c>
      <c r="BJ33" s="544"/>
      <c r="BK33" s="1637"/>
      <c r="BL33" s="1637"/>
      <c r="BQ33" s="1637"/>
      <c r="BT33" s="545"/>
      <c r="BZ33" s="1633"/>
      <c r="CA33" s="1633"/>
      <c r="CB33" s="1633"/>
      <c r="CC33" s="1633"/>
      <c r="CD33" s="1633"/>
      <c r="CE33" s="1367">
        <v>46</v>
      </c>
    </row>
    <row customHeight="1" ht="108">
      <c r="A34" s="2055"/>
      <c r="B34" s="2054" t="s">
        <v>984</v>
      </c>
      <c r="C34" s="2054" t="s">
        <v>985</v>
      </c>
      <c r="D34" s="2053" t="s">
        <v>927</v>
      </c>
      <c r="E34" s="2057" t="s">
        <v>928</v>
      </c>
      <c r="F34" s="2057" t="s">
        <v>928</v>
      </c>
      <c r="G34" s="1637" t="s">
        <v>843</v>
      </c>
      <c r="H34" s="2022"/>
      <c r="I34" s="2033">
        <v>15</v>
      </c>
      <c r="J34" s="2034" t="s">
        <v>986</v>
      </c>
      <c r="K34" s="2019" t="s">
        <v>561</v>
      </c>
      <c r="L34" s="386"/>
      <c r="M34" s="1165"/>
      <c r="N34" s="386"/>
      <c r="O34" s="386"/>
      <c r="P34" s="386"/>
      <c r="Q34" s="386"/>
      <c r="R34" s="386"/>
      <c r="S34" s="386"/>
      <c r="T34" s="386"/>
      <c r="U34" s="386"/>
      <c r="V34" s="386"/>
      <c r="W34" s="386"/>
      <c r="X34" s="386"/>
      <c r="Y34" s="386"/>
      <c r="Z34" s="386"/>
      <c r="AA34" s="386"/>
      <c r="AB34" s="386"/>
      <c r="AC34" s="386"/>
      <c r="AD34" s="386"/>
      <c r="AE34" s="386"/>
      <c r="AF34" s="386"/>
      <c r="AG34" s="386"/>
      <c r="AH34" s="386"/>
      <c r="AI34" s="386"/>
      <c r="AJ34" s="386"/>
      <c r="AK34" s="386"/>
      <c r="AL34" s="386"/>
      <c r="AM34" s="386"/>
      <c r="AN34" s="386"/>
      <c r="AO34" s="386"/>
      <c r="AP34" s="386"/>
      <c r="AQ34" s="386"/>
      <c r="AR34" s="386"/>
      <c r="AS34" s="386"/>
      <c r="AT34" s="386"/>
      <c r="AU34" s="386"/>
      <c r="AV34" s="386"/>
      <c r="AW34" s="386"/>
      <c r="AX34" s="386"/>
      <c r="AY34" s="386"/>
      <c r="AZ34" s="386"/>
      <c r="BA34" s="386"/>
      <c r="BB34" s="386"/>
      <c r="BC34" s="386"/>
      <c r="BD34" s="386"/>
      <c r="BE34" s="386"/>
      <c r="BF34" s="386"/>
      <c r="BG34" s="386"/>
      <c r="BH34" s="544"/>
      <c r="BI34" s="1526" t="s">
        <v>931</v>
      </c>
      <c r="BJ34" s="544"/>
      <c r="CE34" s="1632">
        <v>103</v>
      </c>
    </row>
    <row s="1642" customFormat="1" customHeight="1" ht="11.549999999999999">
      <c r="A35" s="988"/>
      <c r="B35" s="988"/>
      <c r="C35" s="988"/>
      <c r="D35" s="988"/>
      <c r="E35" s="988"/>
      <c r="F35" s="1637"/>
      <c r="G35" s="1637"/>
      <c r="H35" s="352"/>
      <c r="N35" s="1642"/>
      <c r="O35" s="1642"/>
      <c r="P35" s="1642"/>
      <c r="Q35" s="1642"/>
      <c r="R35" s="1642"/>
      <c r="S35" s="1642"/>
      <c r="T35" s="1642"/>
      <c r="U35" s="1642"/>
      <c r="V35" s="1642"/>
      <c r="W35" s="1642"/>
      <c r="X35" s="1642"/>
      <c r="Y35" s="1642"/>
      <c r="Z35" s="1642"/>
      <c r="AA35" s="1642"/>
      <c r="AB35" s="1642"/>
      <c r="AC35" s="1642"/>
      <c r="AD35" s="1642"/>
      <c r="AE35" s="1642"/>
      <c r="AF35" s="1642"/>
      <c r="AG35" s="1642"/>
      <c r="AH35" s="1642"/>
      <c r="AI35" s="1642"/>
      <c r="AJ35" s="1642"/>
      <c r="AK35" s="1642"/>
      <c r="AL35" s="1642"/>
      <c r="AM35" s="1642"/>
      <c r="AN35" s="1642"/>
      <c r="AO35" s="1642"/>
      <c r="AP35" s="1642"/>
      <c r="AQ35" s="1642"/>
      <c r="AR35" s="1642"/>
      <c r="AS35" s="1642"/>
      <c r="AT35" s="1642"/>
      <c r="AU35" s="1642"/>
      <c r="AV35" s="1642"/>
      <c r="AW35" s="1642"/>
      <c r="AX35" s="1642"/>
      <c r="AY35" s="1642"/>
      <c r="AZ35" s="1642"/>
      <c r="BA35" s="1642"/>
      <c r="BB35" s="1642"/>
      <c r="BC35" s="1642"/>
      <c r="BD35" s="1642"/>
      <c r="BE35" s="1642"/>
      <c r="BF35" s="1642"/>
      <c r="BG35" s="1642"/>
      <c r="BH35" s="1367"/>
      <c r="BJ35" s="1367"/>
      <c r="BK35" s="1637"/>
      <c r="BL35" s="1637"/>
      <c r="BM35" s="1367"/>
      <c r="BN35" s="1367"/>
      <c r="BO35" s="1367"/>
      <c r="BP35" s="1367"/>
      <c r="BQ35" s="1637"/>
      <c r="BR35" s="1367"/>
      <c r="BS35" s="1367"/>
      <c r="BT35" s="545"/>
      <c r="BU35" s="1367"/>
      <c r="BV35" s="1367"/>
      <c r="BW35" s="1367"/>
      <c r="BX35" s="1367"/>
      <c r="BY35" s="1367"/>
      <c r="BZ35" s="1633"/>
      <c r="CA35" s="623"/>
      <c r="CB35" s="623"/>
      <c r="CC35" s="623"/>
      <c r="CD35" s="623"/>
      <c r="CE35" s="1642">
        <v>11</v>
      </c>
    </row>
    <row s="1642" customFormat="1" customHeight="1" ht="11.549999999999999">
      <c r="A36" s="988"/>
      <c r="B36" s="988"/>
      <c r="C36" s="988"/>
      <c r="D36" s="988"/>
      <c r="E36" s="988"/>
      <c r="F36" s="1637"/>
      <c r="G36" s="1637"/>
      <c r="H36" s="352"/>
      <c r="N36" s="1642"/>
      <c r="O36" s="1642"/>
      <c r="P36" s="1642"/>
      <c r="Q36" s="1642"/>
      <c r="R36" s="1642"/>
      <c r="S36" s="1642"/>
      <c r="T36" s="1642"/>
      <c r="U36" s="1642"/>
      <c r="V36" s="1642"/>
      <c r="W36" s="1642"/>
      <c r="X36" s="1642"/>
      <c r="Y36" s="1642"/>
      <c r="Z36" s="1642"/>
      <c r="AA36" s="1642"/>
      <c r="AB36" s="1642"/>
      <c r="AC36" s="1642"/>
      <c r="AD36" s="1642"/>
      <c r="AE36" s="1642"/>
      <c r="AF36" s="1642"/>
      <c r="AG36" s="1642"/>
      <c r="AH36" s="1642"/>
      <c r="AI36" s="1642"/>
      <c r="AJ36" s="1642"/>
      <c r="AK36" s="1642"/>
      <c r="AL36" s="1642"/>
      <c r="AM36" s="1642"/>
      <c r="AN36" s="1642"/>
      <c r="AO36" s="1642"/>
      <c r="AP36" s="1642"/>
      <c r="AQ36" s="1642"/>
      <c r="AR36" s="1642"/>
      <c r="AS36" s="1642"/>
      <c r="AT36" s="1642"/>
      <c r="AU36" s="1642"/>
      <c r="AV36" s="1642"/>
      <c r="AW36" s="1642"/>
      <c r="AX36" s="1642"/>
      <c r="AY36" s="1642"/>
      <c r="AZ36" s="1642"/>
      <c r="BA36" s="1642"/>
      <c r="BB36" s="1642"/>
      <c r="BC36" s="1642"/>
      <c r="BD36" s="1642"/>
      <c r="BE36" s="1642"/>
      <c r="BF36" s="1642"/>
      <c r="BG36" s="1642"/>
      <c r="BH36" s="1367"/>
      <c r="BJ36" s="1367"/>
      <c r="BK36" s="1637"/>
      <c r="BL36" s="1637"/>
      <c r="BM36" s="1367"/>
      <c r="BN36" s="1367"/>
      <c r="BO36" s="1367"/>
      <c r="BP36" s="1367"/>
      <c r="BQ36" s="1637"/>
      <c r="BR36" s="1367"/>
      <c r="BS36" s="1367"/>
      <c r="BT36" s="545"/>
      <c r="BU36" s="1367"/>
      <c r="BV36" s="1367"/>
      <c r="BW36" s="1367"/>
      <c r="BX36" s="1367"/>
      <c r="BY36" s="1367"/>
      <c r="BZ36" s="1633"/>
      <c r="CA36" s="623"/>
      <c r="CB36" s="623"/>
      <c r="CC36" s="623"/>
      <c r="CD36" s="623"/>
      <c r="CE36" s="1642">
        <v>11</v>
      </c>
    </row>
    <row s="1642" customFormat="1" customHeight="1" ht="11.549999999999999">
      <c r="A37" s="988"/>
      <c r="B37" s="988"/>
      <c r="C37" s="988"/>
      <c r="D37" s="988"/>
      <c r="E37" s="988"/>
      <c r="F37" s="1637"/>
      <c r="G37" s="1637"/>
      <c r="H37" s="352"/>
      <c r="L37" s="623"/>
      <c r="M37" s="623"/>
      <c r="N37" s="623"/>
      <c r="O37" s="623"/>
      <c r="P37" s="623"/>
      <c r="Q37" s="623"/>
      <c r="R37" s="623"/>
      <c r="S37" s="623"/>
      <c r="T37" s="623"/>
      <c r="U37" s="623"/>
      <c r="V37" s="623"/>
      <c r="W37" s="623"/>
      <c r="X37" s="623"/>
      <c r="Y37" s="623"/>
      <c r="Z37" s="623"/>
      <c r="AA37" s="623"/>
      <c r="AB37" s="623"/>
      <c r="AC37" s="623"/>
      <c r="AD37" s="623"/>
      <c r="AE37" s="623"/>
      <c r="AF37" s="623"/>
      <c r="AG37" s="623"/>
      <c r="AH37" s="623"/>
      <c r="AI37" s="623"/>
      <c r="AJ37" s="623"/>
      <c r="AK37" s="623"/>
      <c r="AL37" s="623"/>
      <c r="AM37" s="623"/>
      <c r="AN37" s="623"/>
      <c r="AO37" s="623"/>
      <c r="AP37" s="623"/>
      <c r="AQ37" s="623"/>
      <c r="AR37" s="623"/>
      <c r="AS37" s="623"/>
      <c r="AT37" s="623"/>
      <c r="AU37" s="623"/>
      <c r="AV37" s="623"/>
      <c r="AW37" s="623"/>
      <c r="AX37" s="623"/>
      <c r="AY37" s="623"/>
      <c r="AZ37" s="623"/>
      <c r="BA37" s="623"/>
      <c r="BB37" s="623"/>
      <c r="BC37" s="623"/>
      <c r="BD37" s="623"/>
      <c r="BE37" s="623"/>
      <c r="BF37" s="623"/>
      <c r="BG37" s="623"/>
      <c r="BH37" s="1367"/>
      <c r="BJ37" s="1367"/>
      <c r="BK37" s="1637"/>
      <c r="BL37" s="1637"/>
      <c r="BM37" s="1367"/>
      <c r="BN37" s="1367"/>
      <c r="BO37" s="1367"/>
      <c r="BP37" s="1367"/>
      <c r="BQ37" s="1637"/>
      <c r="BR37" s="1367"/>
      <c r="BS37" s="1367"/>
      <c r="BT37" s="545"/>
      <c r="BU37" s="1367"/>
      <c r="BV37" s="1367"/>
      <c r="BW37" s="1367"/>
      <c r="BX37" s="1367"/>
      <c r="BY37" s="1367"/>
      <c r="BZ37" s="1633"/>
      <c r="CA37" s="623"/>
      <c r="CB37" s="623"/>
      <c r="CC37" s="623"/>
      <c r="CD37" s="623"/>
      <c r="CE37" s="1642">
        <v>11</v>
      </c>
    </row>
    <row s="1642" customFormat="1" customHeight="1" ht="11.549999999999999">
      <c r="A38" s="988"/>
      <c r="B38" s="988"/>
      <c r="C38" s="988"/>
      <c r="D38" s="988"/>
      <c r="E38" s="988"/>
      <c r="F38" s="1637"/>
      <c r="G38" s="1637"/>
      <c r="H38" s="352"/>
      <c r="N38" s="1642"/>
      <c r="O38" s="1642"/>
      <c r="P38" s="1642"/>
      <c r="Q38" s="1642"/>
      <c r="R38" s="1642"/>
      <c r="S38" s="1642"/>
      <c r="T38" s="1642"/>
      <c r="U38" s="1642"/>
      <c r="V38" s="1642"/>
      <c r="W38" s="1642"/>
      <c r="X38" s="1642"/>
      <c r="Y38" s="1642"/>
      <c r="Z38" s="1642"/>
      <c r="AA38" s="1642"/>
      <c r="AB38" s="1642"/>
      <c r="AC38" s="1642"/>
      <c r="AD38" s="1642"/>
      <c r="AE38" s="1642"/>
      <c r="AF38" s="1642"/>
      <c r="AG38" s="1642"/>
      <c r="AH38" s="1642"/>
      <c r="AI38" s="1642"/>
      <c r="AJ38" s="1642"/>
      <c r="AK38" s="1642"/>
      <c r="AL38" s="1642"/>
      <c r="AM38" s="1642"/>
      <c r="AN38" s="1642"/>
      <c r="AO38" s="1642"/>
      <c r="AP38" s="1642"/>
      <c r="AQ38" s="1642"/>
      <c r="AR38" s="1642"/>
      <c r="AS38" s="1642"/>
      <c r="AT38" s="1642"/>
      <c r="AU38" s="1642"/>
      <c r="AV38" s="1642"/>
      <c r="AW38" s="1642"/>
      <c r="AX38" s="1642"/>
      <c r="AY38" s="1642"/>
      <c r="AZ38" s="1642"/>
      <c r="BA38" s="1642"/>
      <c r="BB38" s="1642"/>
      <c r="BC38" s="1642"/>
      <c r="BD38" s="1642"/>
      <c r="BE38" s="1642"/>
      <c r="BF38" s="1642"/>
      <c r="BG38" s="1642"/>
      <c r="BH38" s="1367"/>
      <c r="BJ38" s="1367"/>
      <c r="BK38" s="1637"/>
      <c r="BL38" s="1637"/>
      <c r="BM38" s="1367"/>
      <c r="BN38" s="1367"/>
      <c r="BO38" s="1367"/>
      <c r="BP38" s="1367"/>
      <c r="BQ38" s="1637"/>
      <c r="BR38" s="1367"/>
      <c r="BS38" s="1367"/>
      <c r="BT38" s="545"/>
      <c r="BU38" s="1367"/>
      <c r="BV38" s="1367"/>
      <c r="BW38" s="1367"/>
      <c r="BX38" s="1367"/>
      <c r="BY38" s="1367"/>
      <c r="BZ38" s="1633"/>
      <c r="CA38" s="623"/>
      <c r="CB38" s="623"/>
      <c r="CC38" s="623"/>
      <c r="CD38" s="623"/>
      <c r="CE38" s="1642">
        <v>11</v>
      </c>
    </row>
    <row s="1642" customFormat="1" customHeight="1" ht="11.549999999999999">
      <c r="A39" s="988"/>
      <c r="B39" s="988"/>
      <c r="C39" s="988"/>
      <c r="D39" s="988"/>
      <c r="E39" s="988"/>
      <c r="F39" s="1637"/>
      <c r="G39" s="1637"/>
      <c r="H39" s="352"/>
      <c r="N39" s="1642"/>
      <c r="O39" s="1642"/>
      <c r="P39" s="1642"/>
      <c r="Q39" s="1642"/>
      <c r="R39" s="1642"/>
      <c r="S39" s="1642"/>
      <c r="T39" s="1642"/>
      <c r="U39" s="1642"/>
      <c r="V39" s="1642"/>
      <c r="W39" s="1642"/>
      <c r="X39" s="1642"/>
      <c r="Y39" s="1642"/>
      <c r="Z39" s="1642"/>
      <c r="AA39" s="1642"/>
      <c r="AB39" s="1642"/>
      <c r="AC39" s="1642"/>
      <c r="AD39" s="1642"/>
      <c r="AE39" s="1642"/>
      <c r="AF39" s="1642"/>
      <c r="AG39" s="1642"/>
      <c r="AH39" s="1642"/>
      <c r="AI39" s="1642"/>
      <c r="AJ39" s="1642"/>
      <c r="AK39" s="1642"/>
      <c r="AL39" s="1642"/>
      <c r="AM39" s="1642"/>
      <c r="AN39" s="1642"/>
      <c r="AO39" s="1642"/>
      <c r="AP39" s="1642"/>
      <c r="AQ39" s="1642"/>
      <c r="AR39" s="1642"/>
      <c r="AS39" s="1642"/>
      <c r="AT39" s="1642"/>
      <c r="AU39" s="1642"/>
      <c r="AV39" s="1642"/>
      <c r="AW39" s="1642"/>
      <c r="AX39" s="1642"/>
      <c r="AY39" s="1642"/>
      <c r="AZ39" s="1642"/>
      <c r="BA39" s="1642"/>
      <c r="BB39" s="1642"/>
      <c r="BC39" s="1642"/>
      <c r="BD39" s="1642"/>
      <c r="BE39" s="1642"/>
      <c r="BF39" s="1642"/>
      <c r="BG39" s="1642"/>
      <c r="BH39" s="1367"/>
      <c r="BJ39" s="1367"/>
      <c r="BK39" s="1637"/>
      <c r="BL39" s="1637"/>
      <c r="BM39" s="1367"/>
      <c r="BN39" s="1367"/>
      <c r="BO39" s="1367"/>
      <c r="BP39" s="1367"/>
      <c r="BQ39" s="1637"/>
      <c r="BR39" s="1367"/>
      <c r="BS39" s="1367"/>
      <c r="BT39" s="545"/>
      <c r="BU39" s="1367"/>
      <c r="BV39" s="1367"/>
      <c r="BW39" s="1367"/>
      <c r="BX39" s="1367"/>
      <c r="BY39" s="1367"/>
      <c r="BZ39" s="1633"/>
      <c r="CA39" s="623"/>
      <c r="CB39" s="623"/>
      <c r="CC39" s="623"/>
      <c r="CD39" s="623"/>
      <c r="CE39" s="1642">
        <v>11</v>
      </c>
    </row>
    <row s="1642" customFormat="1" customHeight="1" ht="11.549999999999999">
      <c r="A40" s="988"/>
      <c r="B40" s="988"/>
      <c r="C40" s="988"/>
      <c r="D40" s="988"/>
      <c r="E40" s="988"/>
      <c r="F40" s="1637"/>
      <c r="G40" s="1637"/>
      <c r="H40" s="352"/>
      <c r="N40" s="1642"/>
      <c r="O40" s="1642"/>
      <c r="P40" s="1642"/>
      <c r="Q40" s="1642"/>
      <c r="R40" s="1642"/>
      <c r="S40" s="1642"/>
      <c r="T40" s="1642"/>
      <c r="U40" s="1642"/>
      <c r="V40" s="1642"/>
      <c r="W40" s="1642"/>
      <c r="X40" s="1642"/>
      <c r="Y40" s="1642"/>
      <c r="Z40" s="1642"/>
      <c r="AA40" s="1642"/>
      <c r="AB40" s="1642"/>
      <c r="AC40" s="1642"/>
      <c r="AD40" s="1642"/>
      <c r="AE40" s="1642"/>
      <c r="AF40" s="1642"/>
      <c r="AG40" s="1642"/>
      <c r="AH40" s="1642"/>
      <c r="AI40" s="1642"/>
      <c r="AJ40" s="1642"/>
      <c r="AK40" s="1642"/>
      <c r="AL40" s="1642"/>
      <c r="AM40" s="1642"/>
      <c r="AN40" s="1642"/>
      <c r="AO40" s="1642"/>
      <c r="AP40" s="1642"/>
      <c r="AQ40" s="1642"/>
      <c r="AR40" s="1642"/>
      <c r="AS40" s="1642"/>
      <c r="AT40" s="1642"/>
      <c r="AU40" s="1642"/>
      <c r="AV40" s="1642"/>
      <c r="AW40" s="1642"/>
      <c r="AX40" s="1642"/>
      <c r="AY40" s="1642"/>
      <c r="AZ40" s="1642"/>
      <c r="BA40" s="1642"/>
      <c r="BB40" s="1642"/>
      <c r="BC40" s="1642"/>
      <c r="BD40" s="1642"/>
      <c r="BE40" s="1642"/>
      <c r="BF40" s="1642"/>
      <c r="BG40" s="1642"/>
      <c r="BH40" s="1367"/>
      <c r="BJ40" s="1367"/>
      <c r="BK40" s="1637"/>
      <c r="BL40" s="1637"/>
      <c r="BM40" s="1367"/>
      <c r="BN40" s="1367"/>
      <c r="BO40" s="1367"/>
      <c r="BP40" s="1367"/>
      <c r="BQ40" s="1637"/>
      <c r="BR40" s="1367"/>
      <c r="BS40" s="1367"/>
      <c r="BT40" s="545"/>
      <c r="BU40" s="1367"/>
      <c r="BV40" s="1367"/>
      <c r="BW40" s="1367"/>
      <c r="BX40" s="1367"/>
      <c r="BY40" s="1367"/>
      <c r="BZ40" s="1633"/>
      <c r="CA40" s="623"/>
      <c r="CB40" s="623"/>
      <c r="CC40" s="623"/>
      <c r="CD40" s="623"/>
      <c r="CE40" s="1642">
        <v>11</v>
      </c>
    </row>
    <row s="1642" customFormat="1" customHeight="1" ht="11.549999999999999">
      <c r="A41" s="988"/>
      <c r="B41" s="988"/>
      <c r="C41" s="988"/>
      <c r="D41" s="988"/>
      <c r="E41" s="988"/>
      <c r="F41" s="1637"/>
      <c r="G41" s="1637"/>
      <c r="H41" s="352"/>
      <c r="N41" s="1642"/>
      <c r="O41" s="1642"/>
      <c r="P41" s="1642"/>
      <c r="Q41" s="1642"/>
      <c r="R41" s="1642"/>
      <c r="S41" s="1642"/>
      <c r="T41" s="1642"/>
      <c r="U41" s="1642"/>
      <c r="V41" s="1642"/>
      <c r="W41" s="1642"/>
      <c r="X41" s="1642"/>
      <c r="Y41" s="1642"/>
      <c r="Z41" s="1642"/>
      <c r="AA41" s="1642"/>
      <c r="AB41" s="1642"/>
      <c r="AC41" s="1642"/>
      <c r="AD41" s="1642"/>
      <c r="AE41" s="1642"/>
      <c r="AF41" s="1642"/>
      <c r="AG41" s="1642"/>
      <c r="AH41" s="1642"/>
      <c r="AI41" s="1642"/>
      <c r="AJ41" s="1642"/>
      <c r="AK41" s="1642"/>
      <c r="AL41" s="1642"/>
      <c r="AM41" s="1642"/>
      <c r="AN41" s="1642"/>
      <c r="AO41" s="1642"/>
      <c r="AP41" s="1642"/>
      <c r="AQ41" s="1642"/>
      <c r="AR41" s="1642"/>
      <c r="AS41" s="1642"/>
      <c r="AT41" s="1642"/>
      <c r="AU41" s="1642"/>
      <c r="AV41" s="1642"/>
      <c r="AW41" s="1642"/>
      <c r="AX41" s="1642"/>
      <c r="AY41" s="1642"/>
      <c r="AZ41" s="1642"/>
      <c r="BA41" s="1642"/>
      <c r="BB41" s="1642"/>
      <c r="BC41" s="1642"/>
      <c r="BD41" s="1642"/>
      <c r="BE41" s="1642"/>
      <c r="BF41" s="1642"/>
      <c r="BG41" s="1642"/>
      <c r="BH41" s="1367"/>
      <c r="BJ41" s="1367"/>
      <c r="BK41" s="1637"/>
      <c r="BL41" s="1637"/>
      <c r="BM41" s="1367"/>
      <c r="BN41" s="1367"/>
      <c r="BO41" s="1367"/>
      <c r="BP41" s="1367"/>
      <c r="BQ41" s="1637"/>
      <c r="BR41" s="1367"/>
      <c r="BS41" s="1367"/>
      <c r="BT41" s="545"/>
      <c r="BU41" s="1367"/>
      <c r="BV41" s="1367"/>
      <c r="BW41" s="1367"/>
      <c r="BX41" s="1367"/>
      <c r="BY41" s="1367"/>
      <c r="BZ41" s="1633"/>
      <c r="CA41" s="623"/>
      <c r="CB41" s="623"/>
      <c r="CC41" s="623"/>
      <c r="CD41" s="623"/>
      <c r="CE41" s="1642">
        <v>11</v>
      </c>
    </row>
    <row s="1642" customFormat="1" customHeight="1" ht="11.549999999999999">
      <c r="A42" s="988"/>
      <c r="B42" s="988"/>
      <c r="C42" s="988"/>
      <c r="D42" s="988"/>
      <c r="E42" s="988"/>
      <c r="F42" s="1637"/>
      <c r="G42" s="1637"/>
      <c r="H42" s="35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1642"/>
      <c r="AJ42" s="1642"/>
      <c r="AK42" s="1642"/>
      <c r="AL42" s="1642"/>
      <c r="AM42" s="1642"/>
      <c r="AN42" s="1642"/>
      <c r="AO42" s="1642"/>
      <c r="AP42" s="1642"/>
      <c r="AQ42" s="1642"/>
      <c r="AR42" s="1642"/>
      <c r="AS42" s="1642"/>
      <c r="AT42" s="1642"/>
      <c r="AU42" s="1642"/>
      <c r="AV42" s="1642"/>
      <c r="AW42" s="1642"/>
      <c r="AX42" s="1642"/>
      <c r="AY42" s="1642"/>
      <c r="AZ42" s="1642"/>
      <c r="BA42" s="1642"/>
      <c r="BB42" s="1642"/>
      <c r="BC42" s="1642"/>
      <c r="BD42" s="1642"/>
      <c r="BE42" s="1642"/>
      <c r="BF42" s="1642"/>
      <c r="BG42" s="1642"/>
      <c r="BH42" s="1367"/>
      <c r="BJ42" s="1367"/>
      <c r="BK42" s="1637"/>
      <c r="BL42" s="1637"/>
      <c r="BM42" s="1367"/>
      <c r="BN42" s="1367"/>
      <c r="BO42" s="1367"/>
      <c r="BP42" s="1367"/>
      <c r="BQ42" s="1637"/>
      <c r="BR42" s="1367"/>
      <c r="BS42" s="1367"/>
      <c r="BT42" s="545"/>
      <c r="BU42" s="1367"/>
      <c r="BV42" s="1367"/>
      <c r="BW42" s="1367"/>
      <c r="BX42" s="1367"/>
      <c r="BY42" s="1367"/>
      <c r="BZ42" s="1633"/>
      <c r="CA42" s="623"/>
      <c r="CB42" s="623"/>
      <c r="CC42" s="623"/>
      <c r="CD42" s="623"/>
      <c r="CE42" s="1642">
        <v>11</v>
      </c>
    </row>
    <row s="1642" customFormat="1" customHeight="1" ht="11.549999999999999">
      <c r="A43" s="988"/>
      <c r="B43" s="988"/>
      <c r="C43" s="988"/>
      <c r="D43" s="988"/>
      <c r="E43" s="988"/>
      <c r="F43" s="1637"/>
      <c r="G43" s="1637"/>
      <c r="H43" s="352"/>
      <c r="N43" s="1642"/>
      <c r="O43" s="1642"/>
      <c r="P43" s="1642"/>
      <c r="Q43" s="1642"/>
      <c r="R43" s="1642"/>
      <c r="S43" s="1642"/>
      <c r="T43" s="1642"/>
      <c r="U43" s="1642"/>
      <c r="V43" s="1642"/>
      <c r="W43" s="1642"/>
      <c r="X43" s="1642"/>
      <c r="Y43" s="1642"/>
      <c r="Z43" s="1642"/>
      <c r="AA43" s="1642"/>
      <c r="AB43" s="1642"/>
      <c r="AC43" s="1642"/>
      <c r="AD43" s="1642"/>
      <c r="AE43" s="1642"/>
      <c r="AF43" s="1642"/>
      <c r="AG43" s="1642"/>
      <c r="AH43" s="1642"/>
      <c r="AI43" s="1642"/>
      <c r="AJ43" s="1642"/>
      <c r="AK43" s="1642"/>
      <c r="AL43" s="1642"/>
      <c r="AM43" s="1642"/>
      <c r="AN43" s="1642"/>
      <c r="AO43" s="1642"/>
      <c r="AP43" s="1642"/>
      <c r="AQ43" s="1642"/>
      <c r="AR43" s="1642"/>
      <c r="AS43" s="1642"/>
      <c r="AT43" s="1642"/>
      <c r="AU43" s="1642"/>
      <c r="AV43" s="1642"/>
      <c r="AW43" s="1642"/>
      <c r="AX43" s="1642"/>
      <c r="AY43" s="1642"/>
      <c r="AZ43" s="1642"/>
      <c r="BA43" s="1642"/>
      <c r="BB43" s="1642"/>
      <c r="BC43" s="1642"/>
      <c r="BD43" s="1642"/>
      <c r="BE43" s="1642"/>
      <c r="BF43" s="1642"/>
      <c r="BG43" s="1642"/>
      <c r="BH43" s="1367"/>
      <c r="BJ43" s="1367"/>
      <c r="BK43" s="1637"/>
      <c r="BL43" s="1637"/>
      <c r="BM43" s="1367"/>
      <c r="BN43" s="1367"/>
      <c r="BO43" s="1367"/>
      <c r="BP43" s="1367"/>
      <c r="BQ43" s="1637"/>
      <c r="BR43" s="1367"/>
      <c r="BS43" s="1367"/>
      <c r="BT43" s="545"/>
      <c r="BU43" s="1367"/>
      <c r="BV43" s="1367"/>
      <c r="BW43" s="1367"/>
      <c r="BX43" s="1367"/>
      <c r="BY43" s="1367"/>
      <c r="BZ43" s="1633"/>
      <c r="CA43" s="623"/>
      <c r="CB43" s="623"/>
      <c r="CC43" s="623"/>
      <c r="CD43" s="623"/>
      <c r="CE43" s="1642">
        <v>11</v>
      </c>
    </row>
    <row s="1642" customFormat="1" customHeight="1" ht="11.549999999999999">
      <c r="A44" s="988"/>
      <c r="B44" s="988"/>
      <c r="C44" s="988"/>
      <c r="D44" s="988"/>
      <c r="E44" s="988"/>
      <c r="F44" s="1637"/>
      <c r="G44" s="1637"/>
      <c r="H44" s="352"/>
      <c r="N44" s="1642"/>
      <c r="O44" s="1642"/>
      <c r="P44" s="1642"/>
      <c r="Q44" s="1642"/>
      <c r="R44" s="1642"/>
      <c r="S44" s="1642"/>
      <c r="T44" s="1642"/>
      <c r="U44" s="1642"/>
      <c r="V44" s="1642"/>
      <c r="W44" s="1642"/>
      <c r="X44" s="1642"/>
      <c r="Y44" s="1642"/>
      <c r="Z44" s="1642"/>
      <c r="AA44" s="1642"/>
      <c r="AB44" s="1642"/>
      <c r="AC44" s="1642"/>
      <c r="AD44" s="1642"/>
      <c r="AE44" s="1642"/>
      <c r="AF44" s="1642"/>
      <c r="AG44" s="1642"/>
      <c r="AH44" s="1642"/>
      <c r="AI44" s="1642"/>
      <c r="AJ44" s="1642"/>
      <c r="AK44" s="1642"/>
      <c r="AL44" s="1642"/>
      <c r="AM44" s="1642"/>
      <c r="AN44" s="1642"/>
      <c r="AO44" s="1642"/>
      <c r="AP44" s="1642"/>
      <c r="AQ44" s="1642"/>
      <c r="AR44" s="1642"/>
      <c r="AS44" s="1642"/>
      <c r="AT44" s="1642"/>
      <c r="AU44" s="1642"/>
      <c r="AV44" s="1642"/>
      <c r="AW44" s="1642"/>
      <c r="AX44" s="1642"/>
      <c r="AY44" s="1642"/>
      <c r="AZ44" s="1642"/>
      <c r="BA44" s="1642"/>
      <c r="BB44" s="1642"/>
      <c r="BC44" s="1642"/>
      <c r="BD44" s="1642"/>
      <c r="BE44" s="1642"/>
      <c r="BF44" s="1642"/>
      <c r="BG44" s="1642"/>
      <c r="BH44" s="1367"/>
      <c r="BJ44" s="1367"/>
      <c r="BK44" s="1637"/>
      <c r="BL44" s="1637"/>
      <c r="BM44" s="1367"/>
      <c r="BN44" s="1367"/>
      <c r="BO44" s="1367"/>
      <c r="BP44" s="1367"/>
      <c r="BQ44" s="1637"/>
      <c r="BR44" s="1367"/>
      <c r="BS44" s="1367"/>
      <c r="BT44" s="545"/>
      <c r="BU44" s="1367"/>
      <c r="BV44" s="1367"/>
      <c r="BW44" s="1367"/>
      <c r="BX44" s="1367"/>
      <c r="BY44" s="1367"/>
      <c r="BZ44" s="1633"/>
      <c r="CA44" s="623"/>
      <c r="CB44" s="623"/>
      <c r="CC44" s="623"/>
      <c r="CD44" s="623"/>
      <c r="CE44" s="1642">
        <v>11</v>
      </c>
    </row>
    <row s="1642" customFormat="1" customHeight="1" ht="11.549999999999999">
      <c r="A45" s="988"/>
      <c r="B45" s="988"/>
      <c r="C45" s="988"/>
      <c r="D45" s="988"/>
      <c r="E45" s="988"/>
      <c r="F45" s="1637"/>
      <c r="G45" s="1637"/>
      <c r="H45" s="352"/>
      <c r="N45" s="1642"/>
      <c r="O45" s="1642"/>
      <c r="P45" s="1642"/>
      <c r="Q45" s="1642"/>
      <c r="R45" s="1642"/>
      <c r="S45" s="1642"/>
      <c r="T45" s="1642"/>
      <c r="U45" s="1642"/>
      <c r="V45" s="1642"/>
      <c r="W45" s="1642"/>
      <c r="X45" s="1642"/>
      <c r="Y45" s="1642"/>
      <c r="Z45" s="1642"/>
      <c r="AA45" s="1642"/>
      <c r="AB45" s="1642"/>
      <c r="AC45" s="1642"/>
      <c r="AD45" s="1642"/>
      <c r="AE45" s="1642"/>
      <c r="AF45" s="1642"/>
      <c r="AG45" s="1642"/>
      <c r="AH45" s="1642"/>
      <c r="AI45" s="1642"/>
      <c r="AJ45" s="1642"/>
      <c r="AK45" s="1642"/>
      <c r="AL45" s="1642"/>
      <c r="AM45" s="1642"/>
      <c r="AN45" s="1642"/>
      <c r="AO45" s="1642"/>
      <c r="AP45" s="1642"/>
      <c r="AQ45" s="1642"/>
      <c r="AR45" s="1642"/>
      <c r="AS45" s="1642"/>
      <c r="AT45" s="1642"/>
      <c r="AU45" s="1642"/>
      <c r="AV45" s="1642"/>
      <c r="AW45" s="1642"/>
      <c r="AX45" s="1642"/>
      <c r="AY45" s="1642"/>
      <c r="AZ45" s="1642"/>
      <c r="BA45" s="1642"/>
      <c r="BB45" s="1642"/>
      <c r="BC45" s="1642"/>
      <c r="BD45" s="1642"/>
      <c r="BE45" s="1642"/>
      <c r="BF45" s="1642"/>
      <c r="BG45" s="1642"/>
      <c r="BH45" s="1367"/>
      <c r="BJ45" s="1367"/>
      <c r="BK45" s="1637"/>
      <c r="BL45" s="1637"/>
      <c r="BM45" s="1367"/>
      <c r="BN45" s="1367"/>
      <c r="BO45" s="1367"/>
      <c r="BP45" s="1367"/>
      <c r="BQ45" s="1637"/>
      <c r="BR45" s="1367"/>
      <c r="BS45" s="1367"/>
      <c r="BT45" s="545"/>
      <c r="BU45" s="1367"/>
      <c r="BV45" s="1367"/>
      <c r="BW45" s="1367"/>
      <c r="BX45" s="1367"/>
      <c r="BY45" s="1367"/>
      <c r="BZ45" s="1633"/>
      <c r="CA45" s="623"/>
      <c r="CB45" s="623"/>
      <c r="CC45" s="623"/>
      <c r="CD45" s="623"/>
      <c r="CE45" s="1642">
        <v>11</v>
      </c>
    </row>
    <row s="1642" customFormat="1" customHeight="1" ht="11.549999999999999">
      <c r="A46" s="988"/>
      <c r="B46" s="988"/>
      <c r="C46" s="988"/>
      <c r="D46" s="988"/>
      <c r="E46" s="988"/>
      <c r="F46" s="1637"/>
      <c r="G46" s="1637"/>
      <c r="H46" s="352"/>
      <c r="N46" s="1642"/>
      <c r="O46" s="1642"/>
      <c r="P46" s="1642"/>
      <c r="Q46" s="1642"/>
      <c r="R46" s="1642"/>
      <c r="S46" s="1642"/>
      <c r="T46" s="1642"/>
      <c r="U46" s="1642"/>
      <c r="V46" s="1642"/>
      <c r="W46" s="1642"/>
      <c r="X46" s="1642"/>
      <c r="Y46" s="1642"/>
      <c r="Z46" s="1642"/>
      <c r="AA46" s="1642"/>
      <c r="AB46" s="1642"/>
      <c r="AC46" s="1642"/>
      <c r="AD46" s="1642"/>
      <c r="AE46" s="1642"/>
      <c r="AF46" s="1642"/>
      <c r="AG46" s="1642"/>
      <c r="AH46" s="1642"/>
      <c r="AI46" s="1642"/>
      <c r="AJ46" s="1642"/>
      <c r="AK46" s="1642"/>
      <c r="AL46" s="1642"/>
      <c r="AM46" s="1642"/>
      <c r="AN46" s="1642"/>
      <c r="AO46" s="1642"/>
      <c r="AP46" s="1642"/>
      <c r="AQ46" s="1642"/>
      <c r="AR46" s="1642"/>
      <c r="AS46" s="1642"/>
      <c r="AT46" s="1642"/>
      <c r="AU46" s="1642"/>
      <c r="AV46" s="1642"/>
      <c r="AW46" s="1642"/>
      <c r="AX46" s="1642"/>
      <c r="AY46" s="1642"/>
      <c r="AZ46" s="1642"/>
      <c r="BA46" s="1642"/>
      <c r="BB46" s="1642"/>
      <c r="BC46" s="1642"/>
      <c r="BD46" s="1642"/>
      <c r="BE46" s="1642"/>
      <c r="BF46" s="1642"/>
      <c r="BG46" s="1642"/>
      <c r="BH46" s="1367"/>
      <c r="BJ46" s="1367"/>
      <c r="BK46" s="1637"/>
      <c r="BL46" s="1637"/>
      <c r="BM46" s="1367"/>
      <c r="BN46" s="1367"/>
      <c r="BO46" s="1367"/>
      <c r="BP46" s="1367"/>
      <c r="BQ46" s="1637"/>
      <c r="BR46" s="1367"/>
      <c r="BS46" s="1367"/>
      <c r="BT46" s="545"/>
      <c r="BU46" s="1367"/>
      <c r="BV46" s="1367"/>
      <c r="BW46" s="1367"/>
      <c r="BX46" s="1367"/>
      <c r="BY46" s="1367"/>
      <c r="BZ46" s="1633"/>
      <c r="CA46" s="623"/>
      <c r="CB46" s="623"/>
      <c r="CC46" s="623"/>
      <c r="CD46" s="623"/>
      <c r="CE46" s="1642">
        <v>11</v>
      </c>
    </row>
    <row s="1642" customFormat="1" customHeight="1" ht="11.549999999999999">
      <c r="A47" s="988"/>
      <c r="B47" s="988"/>
      <c r="C47" s="988"/>
      <c r="D47" s="988"/>
      <c r="E47" s="988"/>
      <c r="F47" s="1637"/>
      <c r="G47" s="1637"/>
      <c r="H47" s="352"/>
      <c r="N47" s="1642"/>
      <c r="O47" s="1642"/>
      <c r="P47" s="1642"/>
      <c r="Q47" s="1642"/>
      <c r="R47" s="1642"/>
      <c r="S47" s="1642"/>
      <c r="T47" s="1642"/>
      <c r="U47" s="1642"/>
      <c r="V47" s="1642"/>
      <c r="W47" s="1642"/>
      <c r="X47" s="1642"/>
      <c r="Y47" s="1642"/>
      <c r="Z47" s="1642"/>
      <c r="AA47" s="1642"/>
      <c r="AB47" s="1642"/>
      <c r="AC47" s="1642"/>
      <c r="AD47" s="1642"/>
      <c r="AE47" s="1642"/>
      <c r="AF47" s="1642"/>
      <c r="AG47" s="1642"/>
      <c r="AH47" s="1642"/>
      <c r="AI47" s="1642"/>
      <c r="AJ47" s="1642"/>
      <c r="AK47" s="1642"/>
      <c r="AL47" s="1642"/>
      <c r="AM47" s="1642"/>
      <c r="AN47" s="1642"/>
      <c r="AO47" s="1642"/>
      <c r="AP47" s="1642"/>
      <c r="AQ47" s="1642"/>
      <c r="AR47" s="1642"/>
      <c r="AS47" s="1642"/>
      <c r="AT47" s="1642"/>
      <c r="AU47" s="1642"/>
      <c r="AV47" s="1642"/>
      <c r="AW47" s="1642"/>
      <c r="AX47" s="1642"/>
      <c r="AY47" s="1642"/>
      <c r="AZ47" s="1642"/>
      <c r="BA47" s="1642"/>
      <c r="BB47" s="1642"/>
      <c r="BC47" s="1642"/>
      <c r="BD47" s="1642"/>
      <c r="BE47" s="1642"/>
      <c r="BF47" s="1642"/>
      <c r="BG47" s="1642"/>
      <c r="BH47" s="1367"/>
      <c r="BJ47" s="1367"/>
      <c r="BK47" s="1637"/>
      <c r="BL47" s="1637"/>
      <c r="BM47" s="1367"/>
      <c r="BN47" s="1367"/>
      <c r="BO47" s="1367"/>
      <c r="BP47" s="1367"/>
      <c r="BQ47" s="1637"/>
      <c r="BR47" s="1367"/>
      <c r="BS47" s="1367"/>
      <c r="BT47" s="545"/>
      <c r="BU47" s="1367"/>
      <c r="BV47" s="1367"/>
      <c r="BW47" s="1367"/>
      <c r="BX47" s="1367"/>
      <c r="BY47" s="1367"/>
      <c r="BZ47" s="1633"/>
      <c r="CA47" s="623"/>
      <c r="CB47" s="623"/>
      <c r="CC47" s="623"/>
      <c r="CD47" s="623"/>
      <c r="CE47" s="1642">
        <v>11</v>
      </c>
    </row>
    <row s="1642" customFormat="1" customHeight="1" ht="11.549999999999999">
      <c r="A48" s="988"/>
      <c r="B48" s="988"/>
      <c r="C48" s="988"/>
      <c r="D48" s="988"/>
      <c r="E48" s="988"/>
      <c r="F48" s="1637"/>
      <c r="G48" s="1637"/>
      <c r="H48" s="352"/>
      <c r="N48" s="1642"/>
      <c r="O48" s="1642"/>
      <c r="P48" s="1642"/>
      <c r="Q48" s="1642"/>
      <c r="R48" s="1642"/>
      <c r="S48" s="1642"/>
      <c r="T48" s="1642"/>
      <c r="U48" s="1642"/>
      <c r="V48" s="1642"/>
      <c r="W48" s="1642"/>
      <c r="X48" s="1642"/>
      <c r="Y48" s="1642"/>
      <c r="Z48" s="1642"/>
      <c r="AA48" s="1642"/>
      <c r="AB48" s="1642"/>
      <c r="AC48" s="1642"/>
      <c r="AD48" s="1642"/>
      <c r="AE48" s="1642"/>
      <c r="AF48" s="1642"/>
      <c r="AG48" s="1642"/>
      <c r="AH48" s="1642"/>
      <c r="AI48" s="1642"/>
      <c r="AJ48" s="1642"/>
      <c r="AK48" s="1642"/>
      <c r="AL48" s="1642"/>
      <c r="AM48" s="1642"/>
      <c r="AN48" s="1642"/>
      <c r="AO48" s="1642"/>
      <c r="AP48" s="1642"/>
      <c r="AQ48" s="1642"/>
      <c r="AR48" s="1642"/>
      <c r="AS48" s="1642"/>
      <c r="AT48" s="1642"/>
      <c r="AU48" s="1642"/>
      <c r="AV48" s="1642"/>
      <c r="AW48" s="1642"/>
      <c r="AX48" s="1642"/>
      <c r="AY48" s="1642"/>
      <c r="AZ48" s="1642"/>
      <c r="BA48" s="1642"/>
      <c r="BB48" s="1642"/>
      <c r="BC48" s="1642"/>
      <c r="BD48" s="1642"/>
      <c r="BE48" s="1642"/>
      <c r="BF48" s="1642"/>
      <c r="BG48" s="1642"/>
      <c r="BH48" s="1367"/>
      <c r="BJ48" s="1367"/>
      <c r="BK48" s="1637"/>
      <c r="BL48" s="1637"/>
      <c r="BM48" s="1367"/>
      <c r="BN48" s="1367"/>
      <c r="BO48" s="1367"/>
      <c r="BP48" s="1367"/>
      <c r="BQ48" s="1637"/>
      <c r="BR48" s="1367"/>
      <c r="BS48" s="1367"/>
      <c r="BT48" s="545"/>
      <c r="BU48" s="1367"/>
      <c r="BV48" s="1367"/>
      <c r="BW48" s="1367"/>
      <c r="BX48" s="1367"/>
      <c r="BY48" s="1367"/>
      <c r="BZ48" s="1633"/>
      <c r="CA48" s="623"/>
      <c r="CB48" s="623"/>
      <c r="CC48" s="623"/>
      <c r="CD48" s="623"/>
      <c r="CE48" s="1642">
        <v>11</v>
      </c>
    </row>
    <row s="1642" customFormat="1" customHeight="1" ht="11.549999999999999">
      <c r="A49" s="988"/>
      <c r="B49" s="988"/>
      <c r="C49" s="988"/>
      <c r="D49" s="988"/>
      <c r="E49" s="988"/>
      <c r="F49" s="1637"/>
      <c r="G49" s="1637"/>
      <c r="H49" s="35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642"/>
      <c r="AM49" s="1642"/>
      <c r="AN49" s="1642"/>
      <c r="AO49" s="1642"/>
      <c r="AP49" s="1642"/>
      <c r="AQ49" s="1642"/>
      <c r="AR49" s="1642"/>
      <c r="AS49" s="1642"/>
      <c r="AT49" s="1642"/>
      <c r="AU49" s="1642"/>
      <c r="AV49" s="1642"/>
      <c r="AW49" s="1642"/>
      <c r="AX49" s="1642"/>
      <c r="AY49" s="1642"/>
      <c r="AZ49" s="1642"/>
      <c r="BA49" s="1642"/>
      <c r="BB49" s="1642"/>
      <c r="BC49" s="1642"/>
      <c r="BD49" s="1642"/>
      <c r="BE49" s="1642"/>
      <c r="BF49" s="1642"/>
      <c r="BG49" s="1642"/>
      <c r="BH49" s="1367"/>
      <c r="BJ49" s="1367"/>
      <c r="BK49" s="1637"/>
      <c r="BL49" s="1637"/>
      <c r="BM49" s="1367"/>
      <c r="BN49" s="1367"/>
      <c r="BO49" s="1367"/>
      <c r="BP49" s="1367"/>
      <c r="BQ49" s="1637"/>
      <c r="BR49" s="1367"/>
      <c r="BS49" s="1367"/>
      <c r="BT49" s="545"/>
      <c r="BU49" s="1367"/>
      <c r="BV49" s="1367"/>
      <c r="BW49" s="1367"/>
      <c r="BX49" s="1367"/>
      <c r="BY49" s="1367"/>
      <c r="BZ49" s="1633"/>
      <c r="CA49" s="623"/>
      <c r="CB49" s="623"/>
      <c r="CC49" s="623"/>
      <c r="CD49" s="623"/>
      <c r="CE49" s="1642">
        <v>11</v>
      </c>
    </row>
    <row s="1642" customFormat="1" customHeight="1" ht="11.549999999999999">
      <c r="A50" s="988"/>
      <c r="B50" s="988"/>
      <c r="C50" s="988"/>
      <c r="D50" s="988"/>
      <c r="E50" s="988"/>
      <c r="F50" s="1637"/>
      <c r="G50" s="1637"/>
      <c r="H50" s="35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642"/>
      <c r="AM50" s="1642"/>
      <c r="AN50" s="1642"/>
      <c r="AO50" s="1642"/>
      <c r="AP50" s="1642"/>
      <c r="AQ50" s="1642"/>
      <c r="AR50" s="1642"/>
      <c r="AS50" s="1642"/>
      <c r="AT50" s="1642"/>
      <c r="AU50" s="1642"/>
      <c r="AV50" s="1642"/>
      <c r="AW50" s="1642"/>
      <c r="AX50" s="1642"/>
      <c r="AY50" s="1642"/>
      <c r="AZ50" s="1642"/>
      <c r="BA50" s="1642"/>
      <c r="BB50" s="1642"/>
      <c r="BC50" s="1642"/>
      <c r="BD50" s="1642"/>
      <c r="BE50" s="1642"/>
      <c r="BF50" s="1642"/>
      <c r="BG50" s="1642"/>
      <c r="BH50" s="1367"/>
      <c r="BJ50" s="1367"/>
      <c r="BK50" s="1637"/>
      <c r="BL50" s="1637"/>
      <c r="BM50" s="1367"/>
      <c r="BN50" s="1367"/>
      <c r="BO50" s="1367"/>
      <c r="BP50" s="1367"/>
      <c r="BQ50" s="1637"/>
      <c r="BR50" s="1367"/>
      <c r="BS50" s="1367"/>
      <c r="BT50" s="545"/>
      <c r="BU50" s="1367"/>
      <c r="BV50" s="1367"/>
      <c r="BW50" s="1367"/>
      <c r="BX50" s="1367"/>
      <c r="BY50" s="1367"/>
      <c r="BZ50" s="1633"/>
      <c r="CA50" s="623"/>
      <c r="CB50" s="623"/>
      <c r="CC50" s="623"/>
      <c r="CD50" s="623"/>
      <c r="CE50" s="1642">
        <v>11</v>
      </c>
    </row>
    <row s="1642" customFormat="1" customHeight="1" ht="11.549999999999999">
      <c r="A51" s="988"/>
      <c r="B51" s="988"/>
      <c r="C51" s="988"/>
      <c r="D51" s="988"/>
      <c r="E51" s="988"/>
      <c r="F51" s="1637"/>
      <c r="G51" s="1637"/>
      <c r="H51" s="35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642"/>
      <c r="AM51" s="1642"/>
      <c r="AN51" s="1642"/>
      <c r="AO51" s="1642"/>
      <c r="AP51" s="1642"/>
      <c r="AQ51" s="1642"/>
      <c r="AR51" s="1642"/>
      <c r="AS51" s="1642"/>
      <c r="AT51" s="1642"/>
      <c r="AU51" s="1642"/>
      <c r="AV51" s="1642"/>
      <c r="AW51" s="1642"/>
      <c r="AX51" s="1642"/>
      <c r="AY51" s="1642"/>
      <c r="AZ51" s="1642"/>
      <c r="BA51" s="1642"/>
      <c r="BB51" s="1642"/>
      <c r="BC51" s="1642"/>
      <c r="BD51" s="1642"/>
      <c r="BE51" s="1642"/>
      <c r="BF51" s="1642"/>
      <c r="BG51" s="1642"/>
      <c r="BH51" s="1367"/>
      <c r="BJ51" s="1367"/>
      <c r="BK51" s="1637"/>
      <c r="BL51" s="1637"/>
      <c r="BM51" s="1367"/>
      <c r="BN51" s="1367"/>
      <c r="BO51" s="1367"/>
      <c r="BP51" s="1367"/>
      <c r="BQ51" s="1637"/>
      <c r="BR51" s="1367"/>
      <c r="BS51" s="1367"/>
      <c r="BT51" s="545"/>
      <c r="BU51" s="1367"/>
      <c r="BV51" s="1367"/>
      <c r="BW51" s="1367"/>
      <c r="BX51" s="1367"/>
      <c r="BY51" s="1367"/>
      <c r="BZ51" s="1633"/>
      <c r="CA51" s="623"/>
      <c r="CB51" s="623"/>
      <c r="CC51" s="623"/>
      <c r="CD51" s="623"/>
      <c r="CE51" s="1642">
        <v>11</v>
      </c>
    </row>
    <row s="1642" customFormat="1" customHeight="1" ht="11.549999999999999">
      <c r="A52" s="988"/>
      <c r="B52" s="988"/>
      <c r="C52" s="988"/>
      <c r="D52" s="988"/>
      <c r="E52" s="988"/>
      <c r="F52" s="1637"/>
      <c r="G52" s="1637"/>
      <c r="H52" s="35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642"/>
      <c r="AM52" s="1642"/>
      <c r="AN52" s="1642"/>
      <c r="AO52" s="1642"/>
      <c r="AP52" s="1642"/>
      <c r="AQ52" s="1642"/>
      <c r="AR52" s="1642"/>
      <c r="AS52" s="1642"/>
      <c r="AT52" s="1642"/>
      <c r="AU52" s="1642"/>
      <c r="AV52" s="1642"/>
      <c r="AW52" s="1642"/>
      <c r="AX52" s="1642"/>
      <c r="AY52" s="1642"/>
      <c r="AZ52" s="1642"/>
      <c r="BA52" s="1642"/>
      <c r="BB52" s="1642"/>
      <c r="BC52" s="1642"/>
      <c r="BD52" s="1642"/>
      <c r="BE52" s="1642"/>
      <c r="BF52" s="1642"/>
      <c r="BG52" s="1642"/>
      <c r="BH52" s="1367"/>
      <c r="BJ52" s="1367"/>
      <c r="BK52" s="1637"/>
      <c r="BL52" s="1637"/>
      <c r="BM52" s="1367"/>
      <c r="BN52" s="1367"/>
      <c r="BO52" s="1367"/>
      <c r="BP52" s="1367"/>
      <c r="BQ52" s="1637"/>
      <c r="BR52" s="1367"/>
      <c r="BS52" s="1367"/>
      <c r="BT52" s="545"/>
      <c r="BU52" s="1367"/>
      <c r="BV52" s="1367"/>
      <c r="BW52" s="1367"/>
      <c r="BX52" s="1367"/>
      <c r="BY52" s="1367"/>
      <c r="BZ52" s="1633"/>
      <c r="CA52" s="623"/>
      <c r="CB52" s="623"/>
      <c r="CC52" s="623"/>
      <c r="CD52" s="623"/>
      <c r="CE52" s="1642">
        <v>11</v>
      </c>
    </row>
    <row s="1642" customFormat="1" customHeight="1" ht="11.549999999999999">
      <c r="A53" s="988"/>
      <c r="B53" s="988"/>
      <c r="C53" s="988"/>
      <c r="D53" s="988"/>
      <c r="E53" s="988"/>
      <c r="F53" s="1637"/>
      <c r="G53" s="1637"/>
      <c r="H53" s="35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D53" s="1642"/>
      <c r="BE53" s="1642"/>
      <c r="BF53" s="1642"/>
      <c r="BG53" s="1642"/>
      <c r="BH53" s="1367"/>
      <c r="BJ53" s="1367"/>
      <c r="BK53" s="1637"/>
      <c r="BL53" s="1637"/>
      <c r="BM53" s="1367"/>
      <c r="BN53" s="1367"/>
      <c r="BO53" s="1367"/>
      <c r="BP53" s="1367"/>
      <c r="BQ53" s="1637"/>
      <c r="BR53" s="1367"/>
      <c r="BS53" s="1367"/>
      <c r="BT53" s="545"/>
      <c r="BU53" s="1367"/>
      <c r="BV53" s="1367"/>
      <c r="BW53" s="1367"/>
      <c r="BX53" s="1367"/>
      <c r="BY53" s="1367"/>
      <c r="BZ53" s="1633"/>
      <c r="CA53" s="623"/>
      <c r="CB53" s="623"/>
      <c r="CC53" s="623"/>
      <c r="CD53" s="623"/>
      <c r="CE53" s="1642">
        <v>11</v>
      </c>
    </row>
    <row s="1642" customFormat="1" customHeight="1" ht="11.549999999999999">
      <c r="A54" s="988"/>
      <c r="B54" s="988"/>
      <c r="C54" s="988"/>
      <c r="D54" s="988"/>
      <c r="E54" s="988"/>
      <c r="F54" s="1637"/>
      <c r="G54" s="1637"/>
      <c r="H54" s="35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D54" s="1642"/>
      <c r="BE54" s="1642"/>
      <c r="BF54" s="1642"/>
      <c r="BG54" s="1642"/>
      <c r="BH54" s="1367"/>
      <c r="BJ54" s="1367"/>
      <c r="BK54" s="1637"/>
      <c r="BL54" s="1637"/>
      <c r="BM54" s="1367"/>
      <c r="BN54" s="1367"/>
      <c r="BO54" s="1367"/>
      <c r="BP54" s="1367"/>
      <c r="BQ54" s="1637"/>
      <c r="BR54" s="1367"/>
      <c r="BS54" s="1367"/>
      <c r="BT54" s="545"/>
      <c r="BU54" s="1367"/>
      <c r="BV54" s="1367"/>
      <c r="BW54" s="1367"/>
      <c r="BX54" s="1367"/>
      <c r="BY54" s="1367"/>
      <c r="BZ54" s="1633"/>
      <c r="CA54" s="623"/>
      <c r="CB54" s="623"/>
      <c r="CC54" s="623"/>
      <c r="CD54" s="623"/>
      <c r="CE54" s="1642">
        <v>11</v>
      </c>
    </row>
    <row s="1642" customFormat="1" customHeight="1" ht="11.549999999999999">
      <c r="A55" s="988"/>
      <c r="B55" s="988"/>
      <c r="C55" s="988"/>
      <c r="D55" s="988"/>
      <c r="E55" s="988"/>
      <c r="F55" s="1637"/>
      <c r="G55" s="1637"/>
      <c r="H55" s="35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D55" s="1642"/>
      <c r="BE55" s="1642"/>
      <c r="BF55" s="1642"/>
      <c r="BG55" s="1642"/>
      <c r="BH55" s="1367"/>
      <c r="BJ55" s="1367"/>
      <c r="BK55" s="1637"/>
      <c r="BL55" s="1637"/>
      <c r="BM55" s="1367"/>
      <c r="BN55" s="1367"/>
      <c r="BO55" s="1367"/>
      <c r="BP55" s="1367"/>
      <c r="BQ55" s="1637"/>
      <c r="BR55" s="1367"/>
      <c r="BS55" s="1367"/>
      <c r="BT55" s="545"/>
      <c r="BU55" s="1367"/>
      <c r="BV55" s="1367"/>
      <c r="BW55" s="1367"/>
      <c r="BX55" s="1367"/>
      <c r="BY55" s="1367"/>
      <c r="BZ55" s="1633"/>
      <c r="CA55" s="623"/>
      <c r="CB55" s="623"/>
      <c r="CC55" s="623"/>
      <c r="CD55" s="623"/>
      <c r="CE55" s="1642">
        <v>11</v>
      </c>
    </row>
    <row s="1642" customFormat="1" customHeight="1" ht="11.549999999999999">
      <c r="A56" s="988"/>
      <c r="B56" s="988"/>
      <c r="C56" s="988"/>
      <c r="D56" s="988"/>
      <c r="E56" s="988"/>
      <c r="F56" s="1637"/>
      <c r="G56" s="1637"/>
      <c r="H56" s="352"/>
      <c r="N56" s="1642"/>
      <c r="O56" s="1642"/>
      <c r="P56" s="1642"/>
      <c r="Q56" s="1642"/>
      <c r="R56" s="1642"/>
      <c r="S56" s="1642"/>
      <c r="T56" s="1642"/>
      <c r="U56" s="1642"/>
      <c r="V56" s="1642"/>
      <c r="W56" s="1642"/>
      <c r="X56" s="1642"/>
      <c r="Y56" s="1642"/>
      <c r="Z56" s="1642"/>
      <c r="AA56" s="1642"/>
      <c r="AB56" s="1642"/>
      <c r="AC56" s="1642"/>
      <c r="AD56" s="1642"/>
      <c r="AE56" s="1642"/>
      <c r="AF56" s="1642"/>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D56" s="1642"/>
      <c r="BE56" s="1642"/>
      <c r="BF56" s="1642"/>
      <c r="BG56" s="1642"/>
      <c r="BH56" s="1367"/>
      <c r="BJ56" s="1367"/>
      <c r="BK56" s="1637"/>
      <c r="BL56" s="1637"/>
      <c r="BM56" s="1367"/>
      <c r="BN56" s="1367"/>
      <c r="BO56" s="1367"/>
      <c r="BP56" s="1367"/>
      <c r="BQ56" s="1637"/>
      <c r="BR56" s="1367"/>
      <c r="BS56" s="1367"/>
      <c r="BT56" s="545"/>
      <c r="BU56" s="1367"/>
      <c r="BV56" s="1367"/>
      <c r="BW56" s="1367"/>
      <c r="BX56" s="1367"/>
      <c r="BY56" s="1367"/>
      <c r="BZ56" s="1633"/>
      <c r="CA56" s="623"/>
      <c r="CB56" s="623"/>
      <c r="CC56" s="623"/>
      <c r="CD56" s="623"/>
      <c r="CE56" s="1642">
        <v>11</v>
      </c>
    </row>
    <row s="1642" customFormat="1" customHeight="1" ht="11.549999999999999">
      <c r="A57" s="988"/>
      <c r="B57" s="988"/>
      <c r="C57" s="988"/>
      <c r="D57" s="988"/>
      <c r="E57" s="988"/>
      <c r="F57" s="1637"/>
      <c r="G57" s="1637"/>
      <c r="H57" s="35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642"/>
      <c r="AM57" s="1642"/>
      <c r="AN57" s="1642"/>
      <c r="AO57" s="1642"/>
      <c r="AP57" s="1642"/>
      <c r="AQ57" s="1642"/>
      <c r="AR57" s="1642"/>
      <c r="AS57" s="1642"/>
      <c r="AT57" s="1642"/>
      <c r="AU57" s="1642"/>
      <c r="AV57" s="1642"/>
      <c r="AW57" s="1642"/>
      <c r="AX57" s="1642"/>
      <c r="AY57" s="1642"/>
      <c r="AZ57" s="1642"/>
      <c r="BA57" s="1642"/>
      <c r="BB57" s="1642"/>
      <c r="BC57" s="1642"/>
      <c r="BD57" s="1642"/>
      <c r="BE57" s="1642"/>
      <c r="BF57" s="1642"/>
      <c r="BG57" s="1642"/>
      <c r="BH57" s="1367"/>
      <c r="BJ57" s="1367"/>
      <c r="BK57" s="1637"/>
      <c r="BL57" s="1637"/>
      <c r="BM57" s="1367"/>
      <c r="BN57" s="1367"/>
      <c r="BO57" s="1367"/>
      <c r="BP57" s="1367"/>
      <c r="BQ57" s="1637"/>
      <c r="BR57" s="1367"/>
      <c r="BS57" s="1367"/>
      <c r="BT57" s="545"/>
      <c r="BU57" s="1367"/>
      <c r="BV57" s="1367"/>
      <c r="BW57" s="1367"/>
      <c r="BX57" s="1367"/>
      <c r="BY57" s="1367"/>
      <c r="BZ57" s="1633"/>
      <c r="CA57" s="623"/>
      <c r="CB57" s="623"/>
      <c r="CC57" s="623"/>
      <c r="CD57" s="623"/>
      <c r="CE57" s="1642">
        <v>11</v>
      </c>
    </row>
    <row s="1642" customFormat="1" customHeight="1" ht="11.549999999999999">
      <c r="A58" s="988"/>
      <c r="B58" s="988"/>
      <c r="C58" s="988"/>
      <c r="D58" s="988"/>
      <c r="E58" s="988"/>
      <c r="F58" s="1637"/>
      <c r="G58" s="1637"/>
      <c r="H58" s="35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642"/>
      <c r="AM58" s="1642"/>
      <c r="AN58" s="1642"/>
      <c r="AO58" s="1642"/>
      <c r="AP58" s="1642"/>
      <c r="AQ58" s="1642"/>
      <c r="AR58" s="1642"/>
      <c r="AS58" s="1642"/>
      <c r="AT58" s="1642"/>
      <c r="AU58" s="1642"/>
      <c r="AV58" s="1642"/>
      <c r="AW58" s="1642"/>
      <c r="AX58" s="1642"/>
      <c r="AY58" s="1642"/>
      <c r="AZ58" s="1642"/>
      <c r="BA58" s="1642"/>
      <c r="BB58" s="1642"/>
      <c r="BC58" s="1642"/>
      <c r="BD58" s="1642"/>
      <c r="BE58" s="1642"/>
      <c r="BF58" s="1642"/>
      <c r="BG58" s="1642"/>
      <c r="BH58" s="1367"/>
      <c r="BJ58" s="1367"/>
      <c r="BK58" s="1637"/>
      <c r="BL58" s="1637"/>
      <c r="BM58" s="1367"/>
      <c r="BN58" s="1367"/>
      <c r="BO58" s="1367"/>
      <c r="BP58" s="1367"/>
      <c r="BQ58" s="1637"/>
      <c r="BR58" s="1367"/>
      <c r="BS58" s="1367"/>
      <c r="BT58" s="545"/>
      <c r="BU58" s="1367"/>
      <c r="BV58" s="1367"/>
      <c r="BW58" s="1367"/>
      <c r="BX58" s="1367"/>
      <c r="BY58" s="1367"/>
      <c r="BZ58" s="1633"/>
      <c r="CA58" s="623"/>
      <c r="CB58" s="623"/>
      <c r="CC58" s="623"/>
      <c r="CD58" s="623"/>
      <c r="CE58" s="1642">
        <v>11</v>
      </c>
    </row>
    <row s="1642" customFormat="1" customHeight="1" ht="11.549999999999999">
      <c r="A59" s="988"/>
      <c r="B59" s="988"/>
      <c r="C59" s="988"/>
      <c r="D59" s="988"/>
      <c r="E59" s="988"/>
      <c r="F59" s="1637"/>
      <c r="G59" s="1637"/>
      <c r="H59" s="35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642"/>
      <c r="AM59" s="1642"/>
      <c r="AN59" s="1642"/>
      <c r="AO59" s="1642"/>
      <c r="AP59" s="1642"/>
      <c r="AQ59" s="1642"/>
      <c r="AR59" s="1642"/>
      <c r="AS59" s="1642"/>
      <c r="AT59" s="1642"/>
      <c r="AU59" s="1642"/>
      <c r="AV59" s="1642"/>
      <c r="AW59" s="1642"/>
      <c r="AX59" s="1642"/>
      <c r="AY59" s="1642"/>
      <c r="AZ59" s="1642"/>
      <c r="BA59" s="1642"/>
      <c r="BB59" s="1642"/>
      <c r="BC59" s="1642"/>
      <c r="BD59" s="1642"/>
      <c r="BE59" s="1642"/>
      <c r="BF59" s="1642"/>
      <c r="BG59" s="1642"/>
      <c r="BH59" s="1367"/>
      <c r="BJ59" s="1367"/>
      <c r="BK59" s="1637"/>
      <c r="BL59" s="1637"/>
      <c r="BM59" s="1367"/>
      <c r="BN59" s="1367"/>
      <c r="BO59" s="1367"/>
      <c r="BP59" s="1367"/>
      <c r="BQ59" s="1637"/>
      <c r="BR59" s="1367"/>
      <c r="BS59" s="1367"/>
      <c r="BT59" s="545"/>
      <c r="BU59" s="1367"/>
      <c r="BV59" s="1367"/>
      <c r="BW59" s="1367"/>
      <c r="BX59" s="1367"/>
      <c r="BY59" s="1367"/>
      <c r="BZ59" s="1633"/>
      <c r="CA59" s="623"/>
      <c r="CB59" s="623"/>
      <c r="CC59" s="623"/>
      <c r="CD59" s="623"/>
      <c r="CE59" s="1642">
        <v>11</v>
      </c>
    </row>
    <row s="1642" customFormat="1" customHeight="1" ht="11.549999999999999">
      <c r="A60" s="988"/>
      <c r="B60" s="988"/>
      <c r="C60" s="988"/>
      <c r="D60" s="988"/>
      <c r="E60" s="988"/>
      <c r="F60" s="1637"/>
      <c r="G60" s="1637"/>
      <c r="H60" s="35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c r="AO60" s="1642"/>
      <c r="AP60" s="1642"/>
      <c r="AQ60" s="1642"/>
      <c r="AR60" s="1642"/>
      <c r="AS60" s="1642"/>
      <c r="AT60" s="1642"/>
      <c r="AU60" s="1642"/>
      <c r="AV60" s="1642"/>
      <c r="AW60" s="1642"/>
      <c r="AX60" s="1642"/>
      <c r="AY60" s="1642"/>
      <c r="AZ60" s="1642"/>
      <c r="BA60" s="1642"/>
      <c r="BB60" s="1642"/>
      <c r="BC60" s="1642"/>
      <c r="BD60" s="1642"/>
      <c r="BE60" s="1642"/>
      <c r="BF60" s="1642"/>
      <c r="BG60" s="1642"/>
      <c r="BH60" s="1367"/>
      <c r="BJ60" s="1367"/>
      <c r="BK60" s="1637"/>
      <c r="BL60" s="1637"/>
      <c r="BM60" s="1367"/>
      <c r="BN60" s="1367"/>
      <c r="BO60" s="1367"/>
      <c r="BP60" s="1367"/>
      <c r="BQ60" s="1637"/>
      <c r="BR60" s="1367"/>
      <c r="BS60" s="1367"/>
      <c r="BT60" s="545"/>
      <c r="BU60" s="1367"/>
      <c r="BV60" s="1367"/>
      <c r="BW60" s="1367"/>
      <c r="BX60" s="1367"/>
      <c r="BY60" s="1367"/>
      <c r="BZ60" s="1633"/>
      <c r="CA60" s="623"/>
      <c r="CB60" s="623"/>
      <c r="CC60" s="623"/>
      <c r="CD60" s="623"/>
      <c r="CE60" s="1642">
        <v>11</v>
      </c>
    </row>
    <row s="1642" customFormat="1" customHeight="1" ht="11.549999999999999">
      <c r="A61" s="988"/>
      <c r="B61" s="988"/>
      <c r="C61" s="988"/>
      <c r="D61" s="988"/>
      <c r="E61" s="988"/>
      <c r="F61" s="1637"/>
      <c r="G61" s="1637"/>
      <c r="H61" s="352"/>
      <c r="N61" s="1642"/>
      <c r="O61" s="1642"/>
      <c r="P61" s="1642"/>
      <c r="Q61" s="1642"/>
      <c r="R61" s="1642"/>
      <c r="S61" s="1642"/>
      <c r="T61" s="1642"/>
      <c r="U61" s="1642"/>
      <c r="V61" s="1642"/>
      <c r="W61" s="1642"/>
      <c r="X61" s="1642"/>
      <c r="Y61" s="1642"/>
      <c r="Z61" s="1642"/>
      <c r="AA61" s="1642"/>
      <c r="AB61" s="1642"/>
      <c r="AC61" s="1642"/>
      <c r="AD61" s="1642"/>
      <c r="AE61" s="1642"/>
      <c r="AF61" s="1642"/>
      <c r="AG61" s="1642"/>
      <c r="AH61" s="1642"/>
      <c r="AI61" s="1642"/>
      <c r="AJ61" s="1642"/>
      <c r="AK61" s="1642"/>
      <c r="AL61" s="1642"/>
      <c r="AM61" s="1642"/>
      <c r="AN61" s="1642"/>
      <c r="AO61" s="1642"/>
      <c r="AP61" s="1642"/>
      <c r="AQ61" s="1642"/>
      <c r="AR61" s="1642"/>
      <c r="AS61" s="1642"/>
      <c r="AT61" s="1642"/>
      <c r="AU61" s="1642"/>
      <c r="AV61" s="1642"/>
      <c r="AW61" s="1642"/>
      <c r="AX61" s="1642"/>
      <c r="AY61" s="1642"/>
      <c r="AZ61" s="1642"/>
      <c r="BA61" s="1642"/>
      <c r="BB61" s="1642"/>
      <c r="BC61" s="1642"/>
      <c r="BD61" s="1642"/>
      <c r="BE61" s="1642"/>
      <c r="BF61" s="1642"/>
      <c r="BG61" s="1642"/>
      <c r="BH61" s="1367"/>
      <c r="BJ61" s="1367"/>
      <c r="BK61" s="1637"/>
      <c r="BL61" s="1637"/>
      <c r="BM61" s="1367"/>
      <c r="BN61" s="1367"/>
      <c r="BO61" s="1367"/>
      <c r="BP61" s="1367"/>
      <c r="BQ61" s="1637"/>
      <c r="BR61" s="1367"/>
      <c r="BS61" s="1367"/>
      <c r="BT61" s="545"/>
      <c r="BU61" s="1367"/>
      <c r="BV61" s="1367"/>
      <c r="BW61" s="1367"/>
      <c r="BX61" s="1367"/>
      <c r="BY61" s="1367"/>
      <c r="BZ61" s="1633"/>
      <c r="CA61" s="623"/>
      <c r="CB61" s="623"/>
      <c r="CC61" s="623"/>
      <c r="CD61" s="623"/>
      <c r="CE61" s="1642">
        <v>11</v>
      </c>
    </row>
    <row s="1642" customFormat="1" customHeight="1" ht="11.549999999999999">
      <c r="A62" s="988"/>
      <c r="B62" s="988"/>
      <c r="C62" s="988"/>
      <c r="D62" s="988"/>
      <c r="E62" s="988"/>
      <c r="F62" s="1637"/>
      <c r="G62" s="1637"/>
      <c r="H62" s="352"/>
      <c r="N62" s="1642"/>
      <c r="O62" s="1642"/>
      <c r="P62" s="1642"/>
      <c r="Q62" s="1642"/>
      <c r="R62" s="1642"/>
      <c r="S62" s="1642"/>
      <c r="T62" s="1642"/>
      <c r="U62" s="1642"/>
      <c r="V62" s="1642"/>
      <c r="W62" s="1642"/>
      <c r="X62" s="1642"/>
      <c r="Y62" s="1642"/>
      <c r="Z62" s="1642"/>
      <c r="AA62" s="1642"/>
      <c r="AB62" s="1642"/>
      <c r="AC62" s="1642"/>
      <c r="AD62" s="1642"/>
      <c r="AE62" s="1642"/>
      <c r="AF62" s="1642"/>
      <c r="AG62" s="1642"/>
      <c r="AH62" s="1642"/>
      <c r="AI62" s="1642"/>
      <c r="AJ62" s="1642"/>
      <c r="AK62" s="1642"/>
      <c r="AL62" s="1642"/>
      <c r="AM62" s="1642"/>
      <c r="AN62" s="1642"/>
      <c r="AO62" s="1642"/>
      <c r="AP62" s="1642"/>
      <c r="AQ62" s="1642"/>
      <c r="AR62" s="1642"/>
      <c r="AS62" s="1642"/>
      <c r="AT62" s="1642"/>
      <c r="AU62" s="1642"/>
      <c r="AV62" s="1642"/>
      <c r="AW62" s="1642"/>
      <c r="AX62" s="1642"/>
      <c r="AY62" s="1642"/>
      <c r="AZ62" s="1642"/>
      <c r="BA62" s="1642"/>
      <c r="BB62" s="1642"/>
      <c r="BC62" s="1642"/>
      <c r="BD62" s="1642"/>
      <c r="BE62" s="1642"/>
      <c r="BF62" s="1642"/>
      <c r="BG62" s="1642"/>
      <c r="BH62" s="1367"/>
      <c r="BJ62" s="1367"/>
      <c r="BK62" s="1637"/>
      <c r="BL62" s="1637"/>
      <c r="BM62" s="1367"/>
      <c r="BN62" s="1367"/>
      <c r="BO62" s="1367"/>
      <c r="BP62" s="1367"/>
      <c r="BQ62" s="1637"/>
      <c r="BR62" s="1367"/>
      <c r="BS62" s="1367"/>
      <c r="BT62" s="545"/>
      <c r="BU62" s="1367"/>
      <c r="BV62" s="1367"/>
      <c r="BW62" s="1367"/>
      <c r="BX62" s="1367"/>
      <c r="BY62" s="1367"/>
      <c r="BZ62" s="1633"/>
      <c r="CA62" s="623"/>
      <c r="CB62" s="623"/>
      <c r="CC62" s="623"/>
      <c r="CD62" s="623"/>
      <c r="CE62" s="1642">
        <v>11</v>
      </c>
    </row>
    <row s="1642" customFormat="1" customHeight="1" ht="11.549999999999999">
      <c r="A63" s="988"/>
      <c r="B63" s="988"/>
      <c r="C63" s="988"/>
      <c r="D63" s="988"/>
      <c r="E63" s="988"/>
      <c r="F63" s="1637"/>
      <c r="G63" s="1637"/>
      <c r="H63" s="352"/>
      <c r="N63" s="1642"/>
      <c r="O63" s="1642"/>
      <c r="P63" s="1642"/>
      <c r="Q63" s="1642"/>
      <c r="R63" s="1642"/>
      <c r="S63" s="1642"/>
      <c r="T63" s="1642"/>
      <c r="U63" s="1642"/>
      <c r="V63" s="1642"/>
      <c r="W63" s="1642"/>
      <c r="X63" s="1642"/>
      <c r="Y63" s="1642"/>
      <c r="Z63" s="1642"/>
      <c r="AA63" s="1642"/>
      <c r="AB63" s="1642"/>
      <c r="AC63" s="1642"/>
      <c r="AD63" s="1642"/>
      <c r="AE63" s="1642"/>
      <c r="AF63" s="1642"/>
      <c r="AG63" s="1642"/>
      <c r="AH63" s="1642"/>
      <c r="AI63" s="1642"/>
      <c r="AJ63" s="1642"/>
      <c r="AK63" s="1642"/>
      <c r="AL63" s="1642"/>
      <c r="AM63" s="1642"/>
      <c r="AN63" s="1642"/>
      <c r="AO63" s="1642"/>
      <c r="AP63" s="1642"/>
      <c r="AQ63" s="1642"/>
      <c r="AR63" s="1642"/>
      <c r="AS63" s="1642"/>
      <c r="AT63" s="1642"/>
      <c r="AU63" s="1642"/>
      <c r="AV63" s="1642"/>
      <c r="AW63" s="1642"/>
      <c r="AX63" s="1642"/>
      <c r="AY63" s="1642"/>
      <c r="AZ63" s="1642"/>
      <c r="BA63" s="1642"/>
      <c r="BB63" s="1642"/>
      <c r="BC63" s="1642"/>
      <c r="BD63" s="1642"/>
      <c r="BE63" s="1642"/>
      <c r="BF63" s="1642"/>
      <c r="BG63" s="1642"/>
      <c r="BH63" s="1367"/>
      <c r="BJ63" s="1367"/>
      <c r="BK63" s="1637"/>
      <c r="BL63" s="1637"/>
      <c r="BM63" s="1367"/>
      <c r="BN63" s="1367"/>
      <c r="BO63" s="1367"/>
      <c r="BP63" s="1367"/>
      <c r="BQ63" s="1637"/>
      <c r="BR63" s="1367"/>
      <c r="BS63" s="1367"/>
      <c r="BT63" s="545"/>
      <c r="BU63" s="1367"/>
      <c r="BV63" s="1367"/>
      <c r="BW63" s="1367"/>
      <c r="BX63" s="1367"/>
      <c r="BY63" s="1367"/>
      <c r="BZ63" s="1633"/>
      <c r="CA63" s="623"/>
      <c r="CB63" s="623"/>
      <c r="CC63" s="623"/>
      <c r="CD63" s="623"/>
      <c r="CE63" s="1642">
        <v>11</v>
      </c>
    </row>
    <row s="1642" customFormat="1" customHeight="1" ht="11.549999999999999">
      <c r="A64" s="988"/>
      <c r="B64" s="988"/>
      <c r="C64" s="988"/>
      <c r="D64" s="988"/>
      <c r="E64" s="988"/>
      <c r="F64" s="1637"/>
      <c r="G64" s="1637"/>
      <c r="H64" s="35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c r="AI64" s="1642"/>
      <c r="AJ64" s="1642"/>
      <c r="AK64" s="1642"/>
      <c r="AL64" s="1642"/>
      <c r="AM64" s="1642"/>
      <c r="AN64" s="1642"/>
      <c r="AO64" s="1642"/>
      <c r="AP64" s="1642"/>
      <c r="AQ64" s="1642"/>
      <c r="AR64" s="1642"/>
      <c r="AS64" s="1642"/>
      <c r="AT64" s="1642"/>
      <c r="AU64" s="1642"/>
      <c r="AV64" s="1642"/>
      <c r="AW64" s="1642"/>
      <c r="AX64" s="1642"/>
      <c r="AY64" s="1642"/>
      <c r="AZ64" s="1642"/>
      <c r="BA64" s="1642"/>
      <c r="BB64" s="1642"/>
      <c r="BC64" s="1642"/>
      <c r="BD64" s="1642"/>
      <c r="BE64" s="1642"/>
      <c r="BF64" s="1642"/>
      <c r="BG64" s="1642"/>
      <c r="BH64" s="1367"/>
      <c r="BJ64" s="1367"/>
      <c r="BK64" s="1637"/>
      <c r="BL64" s="1637"/>
      <c r="BM64" s="1367"/>
      <c r="BN64" s="1367"/>
      <c r="BO64" s="1367"/>
      <c r="BP64" s="1367"/>
      <c r="BQ64" s="1637"/>
      <c r="BR64" s="1367"/>
      <c r="BS64" s="1367"/>
      <c r="BT64" s="545"/>
      <c r="BU64" s="1367"/>
      <c r="BV64" s="1367"/>
      <c r="BW64" s="1367"/>
      <c r="BX64" s="1367"/>
      <c r="BY64" s="1367"/>
      <c r="BZ64" s="1633"/>
      <c r="CA64" s="623"/>
      <c r="CB64" s="623"/>
      <c r="CC64" s="623"/>
      <c r="CD64" s="623"/>
      <c r="CE64" s="1642">
        <v>11</v>
      </c>
    </row>
    <row s="1642" customFormat="1" customHeight="1" ht="11.549999999999999">
      <c r="A65" s="988"/>
      <c r="B65" s="988"/>
      <c r="C65" s="988"/>
      <c r="D65" s="988"/>
      <c r="E65" s="988"/>
      <c r="F65" s="1637"/>
      <c r="G65" s="1637"/>
      <c r="H65" s="35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c r="AI65" s="1642"/>
      <c r="AJ65" s="1642"/>
      <c r="AK65" s="1642"/>
      <c r="AL65" s="1642"/>
      <c r="AM65" s="1642"/>
      <c r="AN65" s="1642"/>
      <c r="AO65" s="1642"/>
      <c r="AP65" s="1642"/>
      <c r="AQ65" s="1642"/>
      <c r="AR65" s="1642"/>
      <c r="AS65" s="1642"/>
      <c r="AT65" s="1642"/>
      <c r="AU65" s="1642"/>
      <c r="AV65" s="1642"/>
      <c r="AW65" s="1642"/>
      <c r="AX65" s="1642"/>
      <c r="AY65" s="1642"/>
      <c r="AZ65" s="1642"/>
      <c r="BA65" s="1642"/>
      <c r="BB65" s="1642"/>
      <c r="BC65" s="1642"/>
      <c r="BD65" s="1642"/>
      <c r="BE65" s="1642"/>
      <c r="BF65" s="1642"/>
      <c r="BG65" s="1642"/>
      <c r="BH65" s="1367"/>
      <c r="BJ65" s="1367"/>
      <c r="BK65" s="1637"/>
      <c r="BL65" s="1637"/>
      <c r="BM65" s="1367"/>
      <c r="BN65" s="1367"/>
      <c r="BO65" s="1367"/>
      <c r="BP65" s="1367"/>
      <c r="BQ65" s="1637"/>
      <c r="BR65" s="1367"/>
      <c r="BS65" s="1367"/>
      <c r="BT65" s="545"/>
      <c r="BU65" s="1367"/>
      <c r="BV65" s="1367"/>
      <c r="BW65" s="1367"/>
      <c r="BX65" s="1367"/>
      <c r="BY65" s="1367"/>
      <c r="BZ65" s="1633"/>
      <c r="CA65" s="623"/>
      <c r="CB65" s="623"/>
      <c r="CC65" s="623"/>
      <c r="CD65" s="623"/>
      <c r="CE65" s="1642">
        <v>11</v>
      </c>
    </row>
    <row s="1642" customFormat="1" customHeight="1" ht="11.549999999999999">
      <c r="A66" s="988"/>
      <c r="B66" s="988"/>
      <c r="C66" s="988"/>
      <c r="D66" s="988"/>
      <c r="E66" s="988"/>
      <c r="F66" s="1637"/>
      <c r="G66" s="1637"/>
      <c r="H66" s="352"/>
      <c r="N66" s="1642"/>
      <c r="O66" s="1642"/>
      <c r="P66" s="1642"/>
      <c r="Q66" s="1642"/>
      <c r="R66" s="1642"/>
      <c r="S66" s="1642"/>
      <c r="T66" s="1642"/>
      <c r="U66" s="1642"/>
      <c r="V66" s="1642"/>
      <c r="W66" s="1642"/>
      <c r="X66" s="1642"/>
      <c r="Y66" s="1642"/>
      <c r="Z66" s="1642"/>
      <c r="AA66" s="1642"/>
      <c r="AB66" s="1642"/>
      <c r="AC66" s="1642"/>
      <c r="AD66" s="1642"/>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2"/>
      <c r="BA66" s="1642"/>
      <c r="BB66" s="1642"/>
      <c r="BC66" s="1642"/>
      <c r="BD66" s="1642"/>
      <c r="BE66" s="1642"/>
      <c r="BF66" s="1642"/>
      <c r="BG66" s="1642"/>
      <c r="BH66" s="1367"/>
      <c r="BJ66" s="1367"/>
      <c r="BK66" s="1637"/>
      <c r="BL66" s="1637"/>
      <c r="BM66" s="1367"/>
      <c r="BN66" s="1367"/>
      <c r="BO66" s="1367"/>
      <c r="BP66" s="1367"/>
      <c r="BQ66" s="1637"/>
      <c r="BR66" s="1367"/>
      <c r="BS66" s="1367"/>
      <c r="BT66" s="545"/>
      <c r="BU66" s="1367"/>
      <c r="BV66" s="1367"/>
      <c r="BW66" s="1367"/>
      <c r="BX66" s="1367"/>
      <c r="BY66" s="1367"/>
      <c r="BZ66" s="1633"/>
      <c r="CA66" s="623"/>
      <c r="CB66" s="623"/>
      <c r="CC66" s="623"/>
      <c r="CD66" s="623"/>
      <c r="CE66" s="1642">
        <v>11</v>
      </c>
    </row>
    <row s="1642" customFormat="1" customHeight="1" ht="11.549999999999999">
      <c r="A67" s="988"/>
      <c r="B67" s="988"/>
      <c r="C67" s="988"/>
      <c r="D67" s="988"/>
      <c r="E67" s="988"/>
      <c r="F67" s="1637"/>
      <c r="G67" s="1637"/>
      <c r="H67" s="352"/>
      <c r="N67" s="1642"/>
      <c r="O67" s="1642"/>
      <c r="P67" s="1642"/>
      <c r="Q67" s="1642"/>
      <c r="R67" s="1642"/>
      <c r="S67" s="1642"/>
      <c r="T67" s="1642"/>
      <c r="U67" s="1642"/>
      <c r="V67" s="1642"/>
      <c r="W67" s="1642"/>
      <c r="X67" s="1642"/>
      <c r="Y67" s="1642"/>
      <c r="Z67" s="1642"/>
      <c r="AA67" s="1642"/>
      <c r="AB67" s="1642"/>
      <c r="AC67" s="1642"/>
      <c r="AD67" s="1642"/>
      <c r="AE67" s="1642"/>
      <c r="AF67" s="1642"/>
      <c r="AG67" s="1642"/>
      <c r="AH67" s="1642"/>
      <c r="AI67" s="1642"/>
      <c r="AJ67" s="1642"/>
      <c r="AK67" s="1642"/>
      <c r="AL67" s="1642"/>
      <c r="AM67" s="1642"/>
      <c r="AN67" s="1642"/>
      <c r="AO67" s="1642"/>
      <c r="AP67" s="1642"/>
      <c r="AQ67" s="1642"/>
      <c r="AR67" s="1642"/>
      <c r="AS67" s="1642"/>
      <c r="AT67" s="1642"/>
      <c r="AU67" s="1642"/>
      <c r="AV67" s="1642"/>
      <c r="AW67" s="1642"/>
      <c r="AX67" s="1642"/>
      <c r="AY67" s="1642"/>
      <c r="AZ67" s="1642"/>
      <c r="BA67" s="1642"/>
      <c r="BB67" s="1642"/>
      <c r="BC67" s="1642"/>
      <c r="BD67" s="1642"/>
      <c r="BE67" s="1642"/>
      <c r="BF67" s="1642"/>
      <c r="BG67" s="1642"/>
      <c r="BH67" s="1367"/>
      <c r="BJ67" s="1367"/>
      <c r="BK67" s="1637"/>
      <c r="BL67" s="1637"/>
      <c r="BM67" s="1367"/>
      <c r="BN67" s="1367"/>
      <c r="BO67" s="1367"/>
      <c r="BP67" s="1367"/>
      <c r="BQ67" s="1637"/>
      <c r="BR67" s="1367"/>
      <c r="BS67" s="1367"/>
      <c r="BT67" s="545"/>
      <c r="BU67" s="1367"/>
      <c r="BV67" s="1367"/>
      <c r="BW67" s="1367"/>
      <c r="BX67" s="1367"/>
      <c r="BY67" s="1367"/>
      <c r="BZ67" s="1633"/>
      <c r="CA67" s="623"/>
      <c r="CB67" s="623"/>
      <c r="CC67" s="623"/>
      <c r="CD67" s="623"/>
      <c r="CE67" s="1642">
        <v>11</v>
      </c>
    </row>
    <row s="1642" customFormat="1" customHeight="1" ht="11.549999999999999">
      <c r="A68" s="988"/>
      <c r="B68" s="988"/>
      <c r="C68" s="988"/>
      <c r="D68" s="988"/>
      <c r="E68" s="988"/>
      <c r="F68" s="1637"/>
      <c r="G68" s="1637"/>
      <c r="H68" s="352"/>
      <c r="N68" s="1642"/>
      <c r="O68" s="1642"/>
      <c r="P68" s="1642"/>
      <c r="Q68" s="1642"/>
      <c r="R68" s="1642"/>
      <c r="S68" s="1642"/>
      <c r="T68" s="1642"/>
      <c r="U68" s="1642"/>
      <c r="V68" s="1642"/>
      <c r="W68" s="1642"/>
      <c r="X68" s="1642"/>
      <c r="Y68" s="1642"/>
      <c r="Z68" s="1642"/>
      <c r="AA68" s="1642"/>
      <c r="AB68" s="1642"/>
      <c r="AC68" s="1642"/>
      <c r="AD68" s="1642"/>
      <c r="AE68" s="1642"/>
      <c r="AF68" s="1642"/>
      <c r="AG68" s="1642"/>
      <c r="AH68" s="1642"/>
      <c r="AI68" s="1642"/>
      <c r="AJ68" s="1642"/>
      <c r="AK68" s="1642"/>
      <c r="AL68" s="1642"/>
      <c r="AM68" s="1642"/>
      <c r="AN68" s="1642"/>
      <c r="AO68" s="1642"/>
      <c r="AP68" s="1642"/>
      <c r="AQ68" s="1642"/>
      <c r="AR68" s="1642"/>
      <c r="AS68" s="1642"/>
      <c r="AT68" s="1642"/>
      <c r="AU68" s="1642"/>
      <c r="AV68" s="1642"/>
      <c r="AW68" s="1642"/>
      <c r="AX68" s="1642"/>
      <c r="AY68" s="1642"/>
      <c r="AZ68" s="1642"/>
      <c r="BA68" s="1642"/>
      <c r="BB68" s="1642"/>
      <c r="BC68" s="1642"/>
      <c r="BD68" s="1642"/>
      <c r="BE68" s="1642"/>
      <c r="BF68" s="1642"/>
      <c r="BG68" s="1642"/>
      <c r="BH68" s="1367"/>
      <c r="BJ68" s="1367"/>
      <c r="BK68" s="1637"/>
      <c r="BL68" s="1637"/>
      <c r="BM68" s="1367"/>
      <c r="BN68" s="1367"/>
      <c r="BO68" s="1367"/>
      <c r="BP68" s="1367"/>
      <c r="BQ68" s="1637"/>
      <c r="BR68" s="1367"/>
      <c r="BS68" s="1367"/>
      <c r="BT68" s="545"/>
      <c r="BU68" s="1367"/>
      <c r="BV68" s="1367"/>
      <c r="BW68" s="1367"/>
      <c r="BX68" s="1367"/>
      <c r="BY68" s="1367"/>
      <c r="BZ68" s="1633"/>
      <c r="CA68" s="623"/>
      <c r="CB68" s="623"/>
      <c r="CC68" s="623"/>
      <c r="CD68" s="623"/>
      <c r="CE68" s="1642">
        <v>11</v>
      </c>
    </row>
    <row s="1642" customFormat="1" customHeight="1" ht="11.549999999999999">
      <c r="A69" s="988"/>
      <c r="B69" s="988"/>
      <c r="C69" s="988"/>
      <c r="D69" s="988"/>
      <c r="E69" s="988"/>
      <c r="F69" s="1637"/>
      <c r="G69" s="1637"/>
      <c r="H69" s="352"/>
      <c r="N69" s="1642"/>
      <c r="O69" s="1642"/>
      <c r="P69" s="1642"/>
      <c r="Q69" s="1642"/>
      <c r="R69" s="1642"/>
      <c r="S69" s="1642"/>
      <c r="T69" s="1642"/>
      <c r="U69" s="1642"/>
      <c r="V69" s="1642"/>
      <c r="W69" s="1642"/>
      <c r="X69" s="1642"/>
      <c r="Y69" s="1642"/>
      <c r="Z69" s="1642"/>
      <c r="AA69" s="1642"/>
      <c r="AB69" s="1642"/>
      <c r="AC69" s="1642"/>
      <c r="AD69" s="1642"/>
      <c r="AE69" s="1642"/>
      <c r="AF69" s="1642"/>
      <c r="AG69" s="1642"/>
      <c r="AH69" s="1642"/>
      <c r="AI69" s="1642"/>
      <c r="AJ69" s="1642"/>
      <c r="AK69" s="1642"/>
      <c r="AL69" s="1642"/>
      <c r="AM69" s="1642"/>
      <c r="AN69" s="1642"/>
      <c r="AO69" s="1642"/>
      <c r="AP69" s="1642"/>
      <c r="AQ69" s="1642"/>
      <c r="AR69" s="1642"/>
      <c r="AS69" s="1642"/>
      <c r="AT69" s="1642"/>
      <c r="AU69" s="1642"/>
      <c r="AV69" s="1642"/>
      <c r="AW69" s="1642"/>
      <c r="AX69" s="1642"/>
      <c r="AY69" s="1642"/>
      <c r="AZ69" s="1642"/>
      <c r="BA69" s="1642"/>
      <c r="BB69" s="1642"/>
      <c r="BC69" s="1642"/>
      <c r="BD69" s="1642"/>
      <c r="BE69" s="1642"/>
      <c r="BF69" s="1642"/>
      <c r="BG69" s="1642"/>
      <c r="BH69" s="1367"/>
      <c r="BJ69" s="1367"/>
      <c r="BK69" s="1637"/>
      <c r="BL69" s="1637"/>
      <c r="BM69" s="1367"/>
      <c r="BN69" s="1367"/>
      <c r="BO69" s="1367"/>
      <c r="BP69" s="1367"/>
      <c r="BQ69" s="1637"/>
      <c r="BR69" s="1367"/>
      <c r="BS69" s="1367"/>
      <c r="BT69" s="545"/>
      <c r="BU69" s="1367"/>
      <c r="BV69" s="1367"/>
      <c r="BW69" s="1367"/>
      <c r="BX69" s="1367"/>
      <c r="BY69" s="1367"/>
      <c r="BZ69" s="1633"/>
      <c r="CA69" s="623"/>
      <c r="CB69" s="623"/>
      <c r="CC69" s="623"/>
      <c r="CD69" s="623"/>
      <c r="CE69" s="1642">
        <v>11</v>
      </c>
    </row>
    <row s="1642" customFormat="1" customHeight="1" ht="11.549999999999999">
      <c r="A70" s="988"/>
      <c r="B70" s="988"/>
      <c r="C70" s="988"/>
      <c r="D70" s="988"/>
      <c r="E70" s="988"/>
      <c r="F70" s="1637"/>
      <c r="G70" s="1637"/>
      <c r="H70" s="352"/>
      <c r="N70" s="1642"/>
      <c r="O70" s="1642"/>
      <c r="P70" s="1642"/>
      <c r="Q70" s="1642"/>
      <c r="R70" s="1642"/>
      <c r="S70" s="1642"/>
      <c r="T70" s="1642"/>
      <c r="U70" s="1642"/>
      <c r="V70" s="1642"/>
      <c r="W70" s="1642"/>
      <c r="X70" s="1642"/>
      <c r="Y70" s="1642"/>
      <c r="Z70" s="1642"/>
      <c r="AA70" s="1642"/>
      <c r="AB70" s="1642"/>
      <c r="AC70" s="1642"/>
      <c r="AD70" s="1642"/>
      <c r="AE70" s="1642"/>
      <c r="AF70" s="1642"/>
      <c r="AG70" s="1642"/>
      <c r="AH70" s="1642"/>
      <c r="AI70" s="1642"/>
      <c r="AJ70" s="1642"/>
      <c r="AK70" s="1642"/>
      <c r="AL70" s="1642"/>
      <c r="AM70" s="1642"/>
      <c r="AN70" s="1642"/>
      <c r="AO70" s="1642"/>
      <c r="AP70" s="1642"/>
      <c r="AQ70" s="1642"/>
      <c r="AR70" s="1642"/>
      <c r="AS70" s="1642"/>
      <c r="AT70" s="1642"/>
      <c r="AU70" s="1642"/>
      <c r="AV70" s="1642"/>
      <c r="AW70" s="1642"/>
      <c r="AX70" s="1642"/>
      <c r="AY70" s="1642"/>
      <c r="AZ70" s="1642"/>
      <c r="BA70" s="1642"/>
      <c r="BB70" s="1642"/>
      <c r="BC70" s="1642"/>
      <c r="BD70" s="1642"/>
      <c r="BE70" s="1642"/>
      <c r="BF70" s="1642"/>
      <c r="BG70" s="1642"/>
      <c r="BH70" s="1367"/>
      <c r="BJ70" s="1367"/>
      <c r="BK70" s="1637"/>
      <c r="BL70" s="1637"/>
      <c r="BM70" s="1367"/>
      <c r="BN70" s="1367"/>
      <c r="BO70" s="1367"/>
      <c r="BP70" s="1367"/>
      <c r="BQ70" s="1637"/>
      <c r="BR70" s="1367"/>
      <c r="BS70" s="1367"/>
      <c r="BT70" s="545"/>
      <c r="BU70" s="1367"/>
      <c r="BV70" s="1367"/>
      <c r="BW70" s="1367"/>
      <c r="BX70" s="1367"/>
      <c r="BY70" s="1367"/>
      <c r="BZ70" s="1633"/>
      <c r="CA70" s="623"/>
      <c r="CB70" s="623"/>
      <c r="CC70" s="623"/>
      <c r="CD70" s="623"/>
      <c r="CE70" s="1642">
        <v>11</v>
      </c>
    </row>
    <row s="1642" customFormat="1" customHeight="1" ht="11.549999999999999">
      <c r="A71" s="988"/>
      <c r="B71" s="988"/>
      <c r="C71" s="988"/>
      <c r="D71" s="988"/>
      <c r="E71" s="988"/>
      <c r="F71" s="1637"/>
      <c r="G71" s="1637"/>
      <c r="H71" s="352"/>
      <c r="N71" s="1642"/>
      <c r="O71" s="1642"/>
      <c r="P71" s="1642"/>
      <c r="Q71" s="1642"/>
      <c r="R71" s="1642"/>
      <c r="S71" s="1642"/>
      <c r="T71" s="1642"/>
      <c r="U71" s="1642"/>
      <c r="V71" s="1642"/>
      <c r="W71" s="1642"/>
      <c r="X71" s="1642"/>
      <c r="Y71" s="1642"/>
      <c r="Z71" s="1642"/>
      <c r="AA71" s="1642"/>
      <c r="AB71" s="1642"/>
      <c r="AC71" s="1642"/>
      <c r="AD71" s="1642"/>
      <c r="AE71" s="1642"/>
      <c r="AF71" s="1642"/>
      <c r="AG71" s="1642"/>
      <c r="AH71" s="1642"/>
      <c r="AI71" s="1642"/>
      <c r="AJ71" s="1642"/>
      <c r="AK71" s="1642"/>
      <c r="AL71" s="1642"/>
      <c r="AM71" s="1642"/>
      <c r="AN71" s="1642"/>
      <c r="AO71" s="1642"/>
      <c r="AP71" s="1642"/>
      <c r="AQ71" s="1642"/>
      <c r="AR71" s="1642"/>
      <c r="AS71" s="1642"/>
      <c r="AT71" s="1642"/>
      <c r="AU71" s="1642"/>
      <c r="AV71" s="1642"/>
      <c r="AW71" s="1642"/>
      <c r="AX71" s="1642"/>
      <c r="AY71" s="1642"/>
      <c r="AZ71" s="1642"/>
      <c r="BA71" s="1642"/>
      <c r="BB71" s="1642"/>
      <c r="BC71" s="1642"/>
      <c r="BD71" s="1642"/>
      <c r="BE71" s="1642"/>
      <c r="BF71" s="1642"/>
      <c r="BG71" s="1642"/>
      <c r="BH71" s="1367"/>
      <c r="BJ71" s="1367"/>
      <c r="BK71" s="1637"/>
      <c r="BL71" s="1637"/>
      <c r="BM71" s="1367"/>
      <c r="BN71" s="1367"/>
      <c r="BO71" s="1367"/>
      <c r="BP71" s="1367"/>
      <c r="BQ71" s="1637"/>
      <c r="BR71" s="1367"/>
      <c r="BS71" s="1367"/>
      <c r="BT71" s="545"/>
      <c r="BU71" s="1367"/>
      <c r="BV71" s="1367"/>
      <c r="BW71" s="1367"/>
      <c r="BX71" s="1367"/>
      <c r="BY71" s="1367"/>
      <c r="BZ71" s="1633"/>
      <c r="CA71" s="623"/>
      <c r="CB71" s="623"/>
      <c r="CC71" s="623"/>
      <c r="CD71" s="623"/>
      <c r="CE71" s="1642">
        <v>11</v>
      </c>
    </row>
    <row s="1642" customFormat="1" customHeight="1" ht="11.549999999999999">
      <c r="A72" s="988"/>
      <c r="B72" s="988"/>
      <c r="C72" s="988"/>
      <c r="D72" s="988"/>
      <c r="E72" s="988"/>
      <c r="F72" s="1637"/>
      <c r="G72" s="1637"/>
      <c r="H72" s="352"/>
      <c r="N72" s="1642"/>
      <c r="O72" s="1642"/>
      <c r="P72" s="1642"/>
      <c r="Q72" s="1642"/>
      <c r="R72" s="1642"/>
      <c r="S72" s="1642"/>
      <c r="T72" s="1642"/>
      <c r="U72" s="1642"/>
      <c r="V72" s="1642"/>
      <c r="W72" s="1642"/>
      <c r="X72" s="1642"/>
      <c r="Y72" s="1642"/>
      <c r="Z72" s="1642"/>
      <c r="AA72" s="1642"/>
      <c r="AB72" s="1642"/>
      <c r="AC72" s="1642"/>
      <c r="AD72" s="1642"/>
      <c r="AE72" s="1642"/>
      <c r="AF72" s="1642"/>
      <c r="AG72" s="1642"/>
      <c r="AH72" s="1642"/>
      <c r="AI72" s="1642"/>
      <c r="AJ72" s="1642"/>
      <c r="AK72" s="1642"/>
      <c r="AL72" s="1642"/>
      <c r="AM72" s="1642"/>
      <c r="AN72" s="1642"/>
      <c r="AO72" s="1642"/>
      <c r="AP72" s="1642"/>
      <c r="AQ72" s="1642"/>
      <c r="AR72" s="1642"/>
      <c r="AS72" s="1642"/>
      <c r="AT72" s="1642"/>
      <c r="AU72" s="1642"/>
      <c r="AV72" s="1642"/>
      <c r="AW72" s="1642"/>
      <c r="AX72" s="1642"/>
      <c r="AY72" s="1642"/>
      <c r="AZ72" s="1642"/>
      <c r="BA72" s="1642"/>
      <c r="BB72" s="1642"/>
      <c r="BC72" s="1642"/>
      <c r="BD72" s="1642"/>
      <c r="BE72" s="1642"/>
      <c r="BF72" s="1642"/>
      <c r="BG72" s="1642"/>
      <c r="BH72" s="1367"/>
      <c r="BJ72" s="1367"/>
      <c r="BK72" s="1637"/>
      <c r="BL72" s="1637"/>
      <c r="BM72" s="1367"/>
      <c r="BN72" s="1367"/>
      <c r="BO72" s="1367"/>
      <c r="BP72" s="1367"/>
      <c r="BQ72" s="1637"/>
      <c r="BR72" s="1367"/>
      <c r="BS72" s="1367"/>
      <c r="BT72" s="545"/>
      <c r="BU72" s="1367"/>
      <c r="BV72" s="1367"/>
      <c r="BW72" s="1367"/>
      <c r="BX72" s="1367"/>
      <c r="BY72" s="1367"/>
      <c r="BZ72" s="1633"/>
      <c r="CA72" s="623"/>
      <c r="CB72" s="623"/>
      <c r="CC72" s="623"/>
      <c r="CD72" s="623"/>
      <c r="CE72" s="1642">
        <v>11</v>
      </c>
    </row>
    <row s="1642" customFormat="1" customHeight="1" ht="11.549999999999999">
      <c r="A73" s="988"/>
      <c r="B73" s="988"/>
      <c r="C73" s="988"/>
      <c r="D73" s="988"/>
      <c r="E73" s="988"/>
      <c r="F73" s="1637"/>
      <c r="G73" s="1637"/>
      <c r="H73" s="352"/>
      <c r="N73" s="1642"/>
      <c r="O73" s="1642"/>
      <c r="P73" s="1642"/>
      <c r="Q73" s="1642"/>
      <c r="R73" s="1642"/>
      <c r="S73" s="1642"/>
      <c r="T73" s="1642"/>
      <c r="U73" s="1642"/>
      <c r="V73" s="1642"/>
      <c r="W73" s="1642"/>
      <c r="X73" s="1642"/>
      <c r="Y73" s="1642"/>
      <c r="Z73" s="1642"/>
      <c r="AA73" s="1642"/>
      <c r="AB73" s="1642"/>
      <c r="AC73" s="1642"/>
      <c r="AD73" s="1642"/>
      <c r="AE73" s="1642"/>
      <c r="AF73" s="1642"/>
      <c r="AG73" s="1642"/>
      <c r="AH73" s="1642"/>
      <c r="AI73" s="1642"/>
      <c r="AJ73" s="1642"/>
      <c r="AK73" s="1642"/>
      <c r="AL73" s="1642"/>
      <c r="AM73" s="1642"/>
      <c r="AN73" s="1642"/>
      <c r="AO73" s="1642"/>
      <c r="AP73" s="1642"/>
      <c r="AQ73" s="1642"/>
      <c r="AR73" s="1642"/>
      <c r="AS73" s="1642"/>
      <c r="AT73" s="1642"/>
      <c r="AU73" s="1642"/>
      <c r="AV73" s="1642"/>
      <c r="AW73" s="1642"/>
      <c r="AX73" s="1642"/>
      <c r="AY73" s="1642"/>
      <c r="AZ73" s="1642"/>
      <c r="BA73" s="1642"/>
      <c r="BB73" s="1642"/>
      <c r="BC73" s="1642"/>
      <c r="BD73" s="1642"/>
      <c r="BE73" s="1642"/>
      <c r="BF73" s="1642"/>
      <c r="BG73" s="1642"/>
      <c r="BH73" s="1367"/>
      <c r="BJ73" s="1367"/>
      <c r="BK73" s="1637"/>
      <c r="BL73" s="1637"/>
      <c r="BM73" s="1367"/>
      <c r="BN73" s="1367"/>
      <c r="BO73" s="1367"/>
      <c r="BP73" s="1367"/>
      <c r="BQ73" s="1637"/>
      <c r="BR73" s="1367"/>
      <c r="BS73" s="1367"/>
      <c r="BT73" s="545"/>
      <c r="BU73" s="1367"/>
      <c r="BV73" s="1367"/>
      <c r="BW73" s="1367"/>
      <c r="BX73" s="1367"/>
      <c r="BY73" s="1367"/>
      <c r="BZ73" s="1633"/>
      <c r="CA73" s="623"/>
      <c r="CB73" s="623"/>
      <c r="CC73" s="623"/>
      <c r="CD73" s="623"/>
      <c r="CE73" s="1642">
        <v>11</v>
      </c>
    </row>
    <row s="1642" customFormat="1" customHeight="1" ht="11.549999999999999">
      <c r="A74" s="988"/>
      <c r="B74" s="988"/>
      <c r="C74" s="988"/>
      <c r="D74" s="988"/>
      <c r="E74" s="988"/>
      <c r="F74" s="1637"/>
      <c r="G74" s="1637"/>
      <c r="H74" s="352"/>
      <c r="N74" s="1642"/>
      <c r="O74" s="1642"/>
      <c r="P74" s="1642"/>
      <c r="Q74" s="1642"/>
      <c r="R74" s="1642"/>
      <c r="S74" s="1642"/>
      <c r="T74" s="1642"/>
      <c r="U74" s="1642"/>
      <c r="V74" s="1642"/>
      <c r="W74" s="1642"/>
      <c r="X74" s="1642"/>
      <c r="Y74" s="1642"/>
      <c r="Z74" s="1642"/>
      <c r="AA74" s="1642"/>
      <c r="AB74" s="1642"/>
      <c r="AC74" s="1642"/>
      <c r="AD74" s="1642"/>
      <c r="AE74" s="1642"/>
      <c r="AF74" s="1642"/>
      <c r="AG74" s="1642"/>
      <c r="AH74" s="1642"/>
      <c r="AI74" s="1642"/>
      <c r="AJ74" s="1642"/>
      <c r="AK74" s="1642"/>
      <c r="AL74" s="1642"/>
      <c r="AM74" s="1642"/>
      <c r="AN74" s="1642"/>
      <c r="AO74" s="1642"/>
      <c r="AP74" s="1642"/>
      <c r="AQ74" s="1642"/>
      <c r="AR74" s="1642"/>
      <c r="AS74" s="1642"/>
      <c r="AT74" s="1642"/>
      <c r="AU74" s="1642"/>
      <c r="AV74" s="1642"/>
      <c r="AW74" s="1642"/>
      <c r="AX74" s="1642"/>
      <c r="AY74" s="1642"/>
      <c r="AZ74" s="1642"/>
      <c r="BA74" s="1642"/>
      <c r="BB74" s="1642"/>
      <c r="BC74" s="1642"/>
      <c r="BD74" s="1642"/>
      <c r="BE74" s="1642"/>
      <c r="BF74" s="1642"/>
      <c r="BG74" s="1642"/>
      <c r="BH74" s="1367"/>
      <c r="BJ74" s="1367"/>
      <c r="BK74" s="1637"/>
      <c r="BL74" s="1637"/>
      <c r="BM74" s="1367"/>
      <c r="BN74" s="1367"/>
      <c r="BO74" s="1367"/>
      <c r="BP74" s="1367"/>
      <c r="BQ74" s="1637"/>
      <c r="BR74" s="1367"/>
      <c r="BS74" s="1367"/>
      <c r="BT74" s="545"/>
      <c r="BU74" s="1367"/>
      <c r="BV74" s="1367"/>
      <c r="BW74" s="1367"/>
      <c r="BX74" s="1367"/>
      <c r="BY74" s="1367"/>
      <c r="BZ74" s="1633"/>
      <c r="CA74" s="623"/>
      <c r="CB74" s="623"/>
      <c r="CC74" s="623"/>
      <c r="CD74" s="623"/>
      <c r="CE74" s="1642">
        <v>11</v>
      </c>
    </row>
    <row s="1642" customFormat="1" customHeight="1" ht="11.549999999999999">
      <c r="A75" s="988"/>
      <c r="B75" s="988"/>
      <c r="C75" s="988"/>
      <c r="D75" s="988"/>
      <c r="E75" s="988"/>
      <c r="F75" s="1637"/>
      <c r="G75" s="1637"/>
      <c r="H75" s="35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642"/>
      <c r="AM75" s="1642"/>
      <c r="AN75" s="1642"/>
      <c r="AO75" s="1642"/>
      <c r="AP75" s="1642"/>
      <c r="AQ75" s="1642"/>
      <c r="AR75" s="1642"/>
      <c r="AS75" s="1642"/>
      <c r="AT75" s="1642"/>
      <c r="AU75" s="1642"/>
      <c r="AV75" s="1642"/>
      <c r="AW75" s="1642"/>
      <c r="AX75" s="1642"/>
      <c r="AY75" s="1642"/>
      <c r="AZ75" s="1642"/>
      <c r="BA75" s="1642"/>
      <c r="BB75" s="1642"/>
      <c r="BC75" s="1642"/>
      <c r="BD75" s="1642"/>
      <c r="BE75" s="1642"/>
      <c r="BF75" s="1642"/>
      <c r="BG75" s="1642"/>
      <c r="BH75" s="1367"/>
      <c r="BJ75" s="1367"/>
      <c r="BK75" s="1637"/>
      <c r="BL75" s="1637"/>
      <c r="BM75" s="1367"/>
      <c r="BN75" s="1367"/>
      <c r="BO75" s="1367"/>
      <c r="BP75" s="1367"/>
      <c r="BQ75" s="1637"/>
      <c r="BR75" s="1367"/>
      <c r="BS75" s="1367"/>
      <c r="BT75" s="545"/>
      <c r="BU75" s="1367"/>
      <c r="BV75" s="1367"/>
      <c r="BW75" s="1367"/>
      <c r="BX75" s="1367"/>
      <c r="BY75" s="1367"/>
      <c r="BZ75" s="1633"/>
      <c r="CA75" s="623"/>
      <c r="CB75" s="623"/>
      <c r="CC75" s="623"/>
      <c r="CD75" s="623"/>
      <c r="CE75" s="1642">
        <v>11</v>
      </c>
    </row>
    <row s="1642" customFormat="1" customHeight="1" ht="11.549999999999999">
      <c r="A76" s="988"/>
      <c r="B76" s="988"/>
      <c r="C76" s="988"/>
      <c r="D76" s="988"/>
      <c r="E76" s="988"/>
      <c r="F76" s="1637"/>
      <c r="G76" s="1637"/>
      <c r="H76" s="35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642"/>
      <c r="AM76" s="1642"/>
      <c r="AN76" s="1642"/>
      <c r="AO76" s="1642"/>
      <c r="AP76" s="1642"/>
      <c r="AQ76" s="1642"/>
      <c r="AR76" s="1642"/>
      <c r="AS76" s="1642"/>
      <c r="AT76" s="1642"/>
      <c r="AU76" s="1642"/>
      <c r="AV76" s="1642"/>
      <c r="AW76" s="1642"/>
      <c r="AX76" s="1642"/>
      <c r="AY76" s="1642"/>
      <c r="AZ76" s="1642"/>
      <c r="BA76" s="1642"/>
      <c r="BB76" s="1642"/>
      <c r="BC76" s="1642"/>
      <c r="BD76" s="1642"/>
      <c r="BE76" s="1642"/>
      <c r="BF76" s="1642"/>
      <c r="BG76" s="1642"/>
      <c r="BH76" s="1367"/>
      <c r="BJ76" s="1367"/>
      <c r="BK76" s="1637"/>
      <c r="BL76" s="1637"/>
      <c r="BM76" s="1367"/>
      <c r="BN76" s="1367"/>
      <c r="BO76" s="1367"/>
      <c r="BP76" s="1367"/>
      <c r="BQ76" s="1637"/>
      <c r="BR76" s="1367"/>
      <c r="BS76" s="1367"/>
      <c r="BT76" s="545"/>
      <c r="BU76" s="1367"/>
      <c r="BV76" s="1367"/>
      <c r="BW76" s="1367"/>
      <c r="BX76" s="1367"/>
      <c r="BY76" s="1367"/>
      <c r="BZ76" s="1633"/>
      <c r="CA76" s="623"/>
      <c r="CB76" s="623"/>
      <c r="CC76" s="623"/>
      <c r="CD76" s="623"/>
      <c r="CE76" s="1642">
        <v>11</v>
      </c>
    </row>
    <row s="1642" customFormat="1" customHeight="1" ht="11.549999999999999">
      <c r="A77" s="988"/>
      <c r="B77" s="988"/>
      <c r="C77" s="988"/>
      <c r="D77" s="988"/>
      <c r="E77" s="988"/>
      <c r="F77" s="1637"/>
      <c r="G77" s="1637"/>
      <c r="H77" s="35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642"/>
      <c r="AM77" s="1642"/>
      <c r="AN77" s="1642"/>
      <c r="AO77" s="1642"/>
      <c r="AP77" s="1642"/>
      <c r="AQ77" s="1642"/>
      <c r="AR77" s="1642"/>
      <c r="AS77" s="1642"/>
      <c r="AT77" s="1642"/>
      <c r="AU77" s="1642"/>
      <c r="AV77" s="1642"/>
      <c r="AW77" s="1642"/>
      <c r="AX77" s="1642"/>
      <c r="AY77" s="1642"/>
      <c r="AZ77" s="1642"/>
      <c r="BA77" s="1642"/>
      <c r="BB77" s="1642"/>
      <c r="BC77" s="1642"/>
      <c r="BD77" s="1642"/>
      <c r="BE77" s="1642"/>
      <c r="BF77" s="1642"/>
      <c r="BG77" s="1642"/>
      <c r="BH77" s="1367"/>
      <c r="BJ77" s="1367"/>
      <c r="BK77" s="1637"/>
      <c r="BL77" s="1637"/>
      <c r="BM77" s="1367"/>
      <c r="BN77" s="1367"/>
      <c r="BO77" s="1367"/>
      <c r="BP77" s="1367"/>
      <c r="BQ77" s="1637"/>
      <c r="BR77" s="1367"/>
      <c r="BS77" s="1367"/>
      <c r="BT77" s="545"/>
      <c r="BU77" s="1367"/>
      <c r="BV77" s="1367"/>
      <c r="BW77" s="1367"/>
      <c r="BX77" s="1367"/>
      <c r="BY77" s="1367"/>
      <c r="BZ77" s="1633"/>
      <c r="CA77" s="623"/>
      <c r="CB77" s="623"/>
      <c r="CC77" s="623"/>
      <c r="CD77" s="623"/>
      <c r="CE77" s="1642">
        <v>11</v>
      </c>
    </row>
    <row s="1642" customFormat="1" customHeight="1" ht="11.549999999999999">
      <c r="A78" s="988"/>
      <c r="B78" s="988"/>
      <c r="C78" s="988"/>
      <c r="D78" s="988"/>
      <c r="E78" s="988"/>
      <c r="F78" s="1637"/>
      <c r="G78" s="1637"/>
      <c r="H78" s="35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642"/>
      <c r="AM78" s="1642"/>
      <c r="AN78" s="1642"/>
      <c r="AO78" s="1642"/>
      <c r="AP78" s="1642"/>
      <c r="AQ78" s="1642"/>
      <c r="AR78" s="1642"/>
      <c r="AS78" s="1642"/>
      <c r="AT78" s="1642"/>
      <c r="AU78" s="1642"/>
      <c r="AV78" s="1642"/>
      <c r="AW78" s="1642"/>
      <c r="AX78" s="1642"/>
      <c r="AY78" s="1642"/>
      <c r="AZ78" s="1642"/>
      <c r="BA78" s="1642"/>
      <c r="BB78" s="1642"/>
      <c r="BC78" s="1642"/>
      <c r="BD78" s="1642"/>
      <c r="BE78" s="1642"/>
      <c r="BF78" s="1642"/>
      <c r="BG78" s="1642"/>
      <c r="BH78" s="1367"/>
      <c r="BJ78" s="1367"/>
      <c r="BK78" s="1637"/>
      <c r="BL78" s="1637"/>
      <c r="BM78" s="1367"/>
      <c r="BN78" s="1367"/>
      <c r="BO78" s="1367"/>
      <c r="BP78" s="1367"/>
      <c r="BQ78" s="1637"/>
      <c r="BR78" s="1367"/>
      <c r="BS78" s="1367"/>
      <c r="BT78" s="545"/>
      <c r="BU78" s="1367"/>
      <c r="BV78" s="1367"/>
      <c r="BW78" s="1367"/>
      <c r="BX78" s="1367"/>
      <c r="BY78" s="1367"/>
      <c r="BZ78" s="1633"/>
      <c r="CA78" s="623"/>
      <c r="CB78" s="623"/>
      <c r="CC78" s="623"/>
      <c r="CD78" s="623"/>
      <c r="CE78" s="1642">
        <v>11</v>
      </c>
    </row>
    <row s="1642" customFormat="1" customHeight="1" ht="11.549999999999999">
      <c r="A79" s="988"/>
      <c r="B79" s="988"/>
      <c r="C79" s="988"/>
      <c r="D79" s="988"/>
      <c r="E79" s="988"/>
      <c r="F79" s="1637"/>
      <c r="G79" s="1637"/>
      <c r="H79" s="35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642"/>
      <c r="AM79" s="1642"/>
      <c r="AN79" s="1642"/>
      <c r="AO79" s="1642"/>
      <c r="AP79" s="1642"/>
      <c r="AQ79" s="1642"/>
      <c r="AR79" s="1642"/>
      <c r="AS79" s="1642"/>
      <c r="AT79" s="1642"/>
      <c r="AU79" s="1642"/>
      <c r="AV79" s="1642"/>
      <c r="AW79" s="1642"/>
      <c r="AX79" s="1642"/>
      <c r="AY79" s="1642"/>
      <c r="AZ79" s="1642"/>
      <c r="BA79" s="1642"/>
      <c r="BB79" s="1642"/>
      <c r="BC79" s="1642"/>
      <c r="BD79" s="1642"/>
      <c r="BE79" s="1642"/>
      <c r="BF79" s="1642"/>
      <c r="BG79" s="1642"/>
      <c r="BH79" s="1367"/>
      <c r="BJ79" s="1367"/>
      <c r="BK79" s="1637"/>
      <c r="BL79" s="1637"/>
      <c r="BM79" s="1367"/>
      <c r="BN79" s="1367"/>
      <c r="BO79" s="1367"/>
      <c r="BP79" s="1367"/>
      <c r="BQ79" s="1637"/>
      <c r="BR79" s="1367"/>
      <c r="BS79" s="1367"/>
      <c r="BT79" s="545"/>
      <c r="BU79" s="1367"/>
      <c r="BV79" s="1367"/>
      <c r="BW79" s="1367"/>
      <c r="BX79" s="1367"/>
      <c r="BY79" s="1367"/>
      <c r="BZ79" s="1633"/>
      <c r="CA79" s="623"/>
      <c r="CB79" s="623"/>
      <c r="CC79" s="623"/>
      <c r="CD79" s="623"/>
      <c r="CE79" s="1642">
        <v>11</v>
      </c>
    </row>
    <row s="1642" customFormat="1" customHeight="1" ht="11.549999999999999">
      <c r="A80" s="988"/>
      <c r="B80" s="988"/>
      <c r="C80" s="988"/>
      <c r="D80" s="988"/>
      <c r="E80" s="988"/>
      <c r="F80" s="1637"/>
      <c r="G80" s="1637"/>
      <c r="H80" s="35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642"/>
      <c r="AM80" s="1642"/>
      <c r="AN80" s="1642"/>
      <c r="AO80" s="1642"/>
      <c r="AP80" s="1642"/>
      <c r="AQ80" s="1642"/>
      <c r="AR80" s="1642"/>
      <c r="AS80" s="1642"/>
      <c r="AT80" s="1642"/>
      <c r="AU80" s="1642"/>
      <c r="AV80" s="1642"/>
      <c r="AW80" s="1642"/>
      <c r="AX80" s="1642"/>
      <c r="AY80" s="1642"/>
      <c r="AZ80" s="1642"/>
      <c r="BA80" s="1642"/>
      <c r="BB80" s="1642"/>
      <c r="BC80" s="1642"/>
      <c r="BD80" s="1642"/>
      <c r="BE80" s="1642"/>
      <c r="BF80" s="1642"/>
      <c r="BG80" s="1642"/>
      <c r="BH80" s="1367"/>
      <c r="BJ80" s="1367"/>
      <c r="BK80" s="1637"/>
      <c r="BL80" s="1637"/>
      <c r="BM80" s="1367"/>
      <c r="BN80" s="1367"/>
      <c r="BO80" s="1367"/>
      <c r="BP80" s="1367"/>
      <c r="BQ80" s="1637"/>
      <c r="BR80" s="1367"/>
      <c r="BS80" s="1367"/>
      <c r="BT80" s="545"/>
      <c r="BU80" s="1367"/>
      <c r="BV80" s="1367"/>
      <c r="BW80" s="1367"/>
      <c r="BX80" s="1367"/>
      <c r="BY80" s="1367"/>
      <c r="BZ80" s="1633"/>
      <c r="CA80" s="623"/>
      <c r="CB80" s="623"/>
      <c r="CC80" s="623"/>
      <c r="CD80" s="623"/>
      <c r="CE80" s="1642">
        <v>11</v>
      </c>
    </row>
    <row s="1642" customFormat="1" customHeight="1" ht="11.549999999999999">
      <c r="A81" s="988"/>
      <c r="B81" s="988"/>
      <c r="C81" s="988"/>
      <c r="D81" s="988"/>
      <c r="E81" s="988"/>
      <c r="F81" s="1637"/>
      <c r="G81" s="1637"/>
      <c r="H81" s="35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642"/>
      <c r="AM81" s="1642"/>
      <c r="AN81" s="1642"/>
      <c r="AO81" s="1642"/>
      <c r="AP81" s="1642"/>
      <c r="AQ81" s="1642"/>
      <c r="AR81" s="1642"/>
      <c r="AS81" s="1642"/>
      <c r="AT81" s="1642"/>
      <c r="AU81" s="1642"/>
      <c r="AV81" s="1642"/>
      <c r="AW81" s="1642"/>
      <c r="AX81" s="1642"/>
      <c r="AY81" s="1642"/>
      <c r="AZ81" s="1642"/>
      <c r="BA81" s="1642"/>
      <c r="BB81" s="1642"/>
      <c r="BC81" s="1642"/>
      <c r="BD81" s="1642"/>
      <c r="BE81" s="1642"/>
      <c r="BF81" s="1642"/>
      <c r="BG81" s="1642"/>
      <c r="BH81" s="1367"/>
      <c r="BJ81" s="1367"/>
      <c r="BK81" s="1637"/>
      <c r="BL81" s="1637"/>
      <c r="BM81" s="1367"/>
      <c r="BN81" s="1367"/>
      <c r="BO81" s="1367"/>
      <c r="BP81" s="1367"/>
      <c r="BQ81" s="1637"/>
      <c r="BR81" s="1367"/>
      <c r="BS81" s="1367"/>
      <c r="BT81" s="545"/>
      <c r="BU81" s="1367"/>
      <c r="BV81" s="1367"/>
      <c r="BW81" s="1367"/>
      <c r="BX81" s="1367"/>
      <c r="BY81" s="1367"/>
      <c r="BZ81" s="1633"/>
      <c r="CA81" s="623"/>
      <c r="CB81" s="623"/>
      <c r="CC81" s="623"/>
      <c r="CD81" s="623"/>
      <c r="CE81" s="1642">
        <v>11</v>
      </c>
    </row>
    <row s="1642" customFormat="1" customHeight="1" ht="11.549999999999999">
      <c r="A82" s="988"/>
      <c r="B82" s="988"/>
      <c r="C82" s="988"/>
      <c r="D82" s="988"/>
      <c r="E82" s="988"/>
      <c r="F82" s="1637"/>
      <c r="G82" s="1637"/>
      <c r="H82" s="35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642"/>
      <c r="AM82" s="1642"/>
      <c r="AN82" s="1642"/>
      <c r="AO82" s="1642"/>
      <c r="AP82" s="1642"/>
      <c r="AQ82" s="1642"/>
      <c r="AR82" s="1642"/>
      <c r="AS82" s="1642"/>
      <c r="AT82" s="1642"/>
      <c r="AU82" s="1642"/>
      <c r="AV82" s="1642"/>
      <c r="AW82" s="1642"/>
      <c r="AX82" s="1642"/>
      <c r="AY82" s="1642"/>
      <c r="AZ82" s="1642"/>
      <c r="BA82" s="1642"/>
      <c r="BB82" s="1642"/>
      <c r="BC82" s="1642"/>
      <c r="BD82" s="1642"/>
      <c r="BE82" s="1642"/>
      <c r="BF82" s="1642"/>
      <c r="BG82" s="1642"/>
      <c r="BH82" s="1367"/>
      <c r="BJ82" s="1367"/>
      <c r="BK82" s="1637"/>
      <c r="BL82" s="1637"/>
      <c r="BM82" s="1367"/>
      <c r="BN82" s="1367"/>
      <c r="BO82" s="1367"/>
      <c r="BP82" s="1367"/>
      <c r="BQ82" s="1637"/>
      <c r="BR82" s="1367"/>
      <c r="BS82" s="1367"/>
      <c r="BT82" s="545"/>
      <c r="BU82" s="1367"/>
      <c r="BV82" s="1367"/>
      <c r="BW82" s="1367"/>
      <c r="BX82" s="1367"/>
      <c r="BY82" s="1367"/>
      <c r="BZ82" s="1633"/>
      <c r="CA82" s="623"/>
      <c r="CB82" s="623"/>
      <c r="CC82" s="623"/>
      <c r="CD82" s="623"/>
      <c r="CE82" s="1642">
        <v>11</v>
      </c>
    </row>
    <row s="1642" customFormat="1" customHeight="1" ht="11.549999999999999">
      <c r="A83" s="988"/>
      <c r="B83" s="988"/>
      <c r="C83" s="988"/>
      <c r="D83" s="988"/>
      <c r="E83" s="988"/>
      <c r="F83" s="1637"/>
      <c r="G83" s="1637"/>
      <c r="H83" s="35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642"/>
      <c r="AM83" s="1642"/>
      <c r="AN83" s="1642"/>
      <c r="AO83" s="1642"/>
      <c r="AP83" s="1642"/>
      <c r="AQ83" s="1642"/>
      <c r="AR83" s="1642"/>
      <c r="AS83" s="1642"/>
      <c r="AT83" s="1642"/>
      <c r="AU83" s="1642"/>
      <c r="AV83" s="1642"/>
      <c r="AW83" s="1642"/>
      <c r="AX83" s="1642"/>
      <c r="AY83" s="1642"/>
      <c r="AZ83" s="1642"/>
      <c r="BA83" s="1642"/>
      <c r="BB83" s="1642"/>
      <c r="BC83" s="1642"/>
      <c r="BD83" s="1642"/>
      <c r="BE83" s="1642"/>
      <c r="BF83" s="1642"/>
      <c r="BG83" s="1642"/>
      <c r="BH83" s="1367"/>
      <c r="BJ83" s="1367"/>
      <c r="BK83" s="1637"/>
      <c r="BL83" s="1637"/>
      <c r="BM83" s="1367"/>
      <c r="BN83" s="1367"/>
      <c r="BO83" s="1367"/>
      <c r="BP83" s="1367"/>
      <c r="BQ83" s="1637"/>
      <c r="BR83" s="1367"/>
      <c r="BS83" s="1367"/>
      <c r="BT83" s="545"/>
      <c r="BU83" s="1367"/>
      <c r="BV83" s="1367"/>
      <c r="BW83" s="1367"/>
      <c r="BX83" s="1367"/>
      <c r="BY83" s="1367"/>
      <c r="BZ83" s="1633"/>
      <c r="CA83" s="623"/>
      <c r="CB83" s="623"/>
      <c r="CC83" s="623"/>
      <c r="CD83" s="623"/>
      <c r="CE83" s="1642">
        <v>11</v>
      </c>
    </row>
    <row s="1642" customFormat="1" customHeight="1" ht="11.549999999999999">
      <c r="A84" s="988"/>
      <c r="B84" s="988"/>
      <c r="C84" s="988"/>
      <c r="D84" s="988"/>
      <c r="E84" s="988"/>
      <c r="F84" s="1637"/>
      <c r="G84" s="1637"/>
      <c r="H84" s="35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642"/>
      <c r="AM84" s="1642"/>
      <c r="AN84" s="1642"/>
      <c r="AO84" s="1642"/>
      <c r="AP84" s="1642"/>
      <c r="AQ84" s="1642"/>
      <c r="AR84" s="1642"/>
      <c r="AS84" s="1642"/>
      <c r="AT84" s="1642"/>
      <c r="AU84" s="1642"/>
      <c r="AV84" s="1642"/>
      <c r="AW84" s="1642"/>
      <c r="AX84" s="1642"/>
      <c r="AY84" s="1642"/>
      <c r="AZ84" s="1642"/>
      <c r="BA84" s="1642"/>
      <c r="BB84" s="1642"/>
      <c r="BC84" s="1642"/>
      <c r="BD84" s="1642"/>
      <c r="BE84" s="1642"/>
      <c r="BF84" s="1642"/>
      <c r="BG84" s="1642"/>
      <c r="BH84" s="1367"/>
      <c r="BJ84" s="1367"/>
      <c r="BK84" s="1637"/>
      <c r="BL84" s="1637"/>
      <c r="BM84" s="1367"/>
      <c r="BN84" s="1367"/>
      <c r="BO84" s="1367"/>
      <c r="BP84" s="1367"/>
      <c r="BQ84" s="1637"/>
      <c r="BR84" s="1367"/>
      <c r="BS84" s="1367"/>
      <c r="BT84" s="545"/>
      <c r="BU84" s="1367"/>
      <c r="BV84" s="1367"/>
      <c r="BW84" s="1367"/>
      <c r="BX84" s="1367"/>
      <c r="BY84" s="1367"/>
      <c r="BZ84" s="1633"/>
      <c r="CA84" s="623"/>
      <c r="CB84" s="623"/>
      <c r="CC84" s="623"/>
      <c r="CD84" s="623"/>
      <c r="CE84" s="1642">
        <v>11</v>
      </c>
    </row>
    <row s="1642" customFormat="1" customHeight="1" ht="11.549999999999999">
      <c r="A85" s="988"/>
      <c r="B85" s="988"/>
      <c r="C85" s="988"/>
      <c r="D85" s="988"/>
      <c r="E85" s="988"/>
      <c r="F85" s="1637"/>
      <c r="G85" s="1637"/>
      <c r="H85" s="35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L85" s="1642"/>
      <c r="AM85" s="1642"/>
      <c r="AN85" s="1642"/>
      <c r="AO85" s="1642"/>
      <c r="AP85" s="1642"/>
      <c r="AQ85" s="1642"/>
      <c r="AR85" s="1642"/>
      <c r="AS85" s="1642"/>
      <c r="AT85" s="1642"/>
      <c r="AU85" s="1642"/>
      <c r="AV85" s="1642"/>
      <c r="AW85" s="1642"/>
      <c r="AX85" s="1642"/>
      <c r="AY85" s="1642"/>
      <c r="AZ85" s="1642"/>
      <c r="BA85" s="1642"/>
      <c r="BB85" s="1642"/>
      <c r="BC85" s="1642"/>
      <c r="BD85" s="1642"/>
      <c r="BE85" s="1642"/>
      <c r="BF85" s="1642"/>
      <c r="BG85" s="1642"/>
      <c r="BH85" s="1367"/>
      <c r="BJ85" s="1367"/>
      <c r="BK85" s="1637"/>
      <c r="BL85" s="1637"/>
      <c r="BM85" s="1367"/>
      <c r="BN85" s="1367"/>
      <c r="BO85" s="1367"/>
      <c r="BP85" s="1367"/>
      <c r="BQ85" s="1637"/>
      <c r="BR85" s="1367"/>
      <c r="BS85" s="1367"/>
      <c r="BT85" s="545"/>
      <c r="BU85" s="1367"/>
      <c r="BV85" s="1367"/>
      <c r="BW85" s="1367"/>
      <c r="BX85" s="1367"/>
      <c r="BY85" s="1367"/>
      <c r="BZ85" s="1633"/>
      <c r="CA85" s="623"/>
      <c r="CB85" s="623"/>
      <c r="CC85" s="623"/>
      <c r="CD85" s="623"/>
      <c r="CE85" s="1642">
        <v>11</v>
      </c>
    </row>
    <row s="1642" customFormat="1" customHeight="1" ht="11.549999999999999">
      <c r="A86" s="988"/>
      <c r="B86" s="988"/>
      <c r="C86" s="988"/>
      <c r="D86" s="988"/>
      <c r="E86" s="988"/>
      <c r="F86" s="1637"/>
      <c r="G86" s="1637"/>
      <c r="H86" s="352"/>
      <c r="N86" s="1642"/>
      <c r="O86" s="1642"/>
      <c r="P86" s="1642"/>
      <c r="Q86" s="1642"/>
      <c r="R86" s="1642"/>
      <c r="S86" s="1642"/>
      <c r="T86" s="1642"/>
      <c r="U86" s="1642"/>
      <c r="V86" s="1642"/>
      <c r="W86" s="1642"/>
      <c r="X86" s="1642"/>
      <c r="Y86" s="1642"/>
      <c r="Z86" s="1642"/>
      <c r="AA86" s="1642"/>
      <c r="AB86" s="1642"/>
      <c r="AC86" s="1642"/>
      <c r="AD86" s="1642"/>
      <c r="AE86" s="1642"/>
      <c r="AF86" s="1642"/>
      <c r="AG86" s="1642"/>
      <c r="AH86" s="1642"/>
      <c r="AI86" s="1642"/>
      <c r="AJ86" s="1642"/>
      <c r="AK86" s="1642"/>
      <c r="AL86" s="1642"/>
      <c r="AM86" s="1642"/>
      <c r="AN86" s="1642"/>
      <c r="AO86" s="1642"/>
      <c r="AP86" s="1642"/>
      <c r="AQ86" s="1642"/>
      <c r="AR86" s="1642"/>
      <c r="AS86" s="1642"/>
      <c r="AT86" s="1642"/>
      <c r="AU86" s="1642"/>
      <c r="AV86" s="1642"/>
      <c r="AW86" s="1642"/>
      <c r="AX86" s="1642"/>
      <c r="AY86" s="1642"/>
      <c r="AZ86" s="1642"/>
      <c r="BA86" s="1642"/>
      <c r="BB86" s="1642"/>
      <c r="BC86" s="1642"/>
      <c r="BD86" s="1642"/>
      <c r="BE86" s="1642"/>
      <c r="BF86" s="1642"/>
      <c r="BG86" s="1642"/>
      <c r="BH86" s="1367"/>
      <c r="BJ86" s="1367"/>
      <c r="BK86" s="1637"/>
      <c r="BL86" s="1637"/>
      <c r="BM86" s="1367"/>
      <c r="BN86" s="1367"/>
      <c r="BO86" s="1367"/>
      <c r="BP86" s="1367"/>
      <c r="BQ86" s="1637"/>
      <c r="BR86" s="1367"/>
      <c r="BS86" s="1367"/>
      <c r="BT86" s="545"/>
      <c r="BU86" s="1367"/>
      <c r="BV86" s="1367"/>
      <c r="BW86" s="1367"/>
      <c r="BX86" s="1367"/>
      <c r="BY86" s="1367"/>
      <c r="BZ86" s="1633"/>
      <c r="CA86" s="623"/>
      <c r="CB86" s="623"/>
      <c r="CC86" s="623"/>
      <c r="CD86" s="623"/>
      <c r="CE86" s="1642">
        <v>11</v>
      </c>
    </row>
    <row s="1642" customFormat="1" customHeight="1" ht="11.549999999999999">
      <c r="A87" s="988"/>
      <c r="B87" s="988"/>
      <c r="C87" s="988"/>
      <c r="D87" s="988"/>
      <c r="E87" s="988"/>
      <c r="F87" s="1637"/>
      <c r="G87" s="1637"/>
      <c r="H87" s="352"/>
      <c r="N87" s="1642"/>
      <c r="O87" s="1642"/>
      <c r="P87" s="1642"/>
      <c r="Q87" s="1642"/>
      <c r="R87" s="1642"/>
      <c r="S87" s="1642"/>
      <c r="T87" s="1642"/>
      <c r="U87" s="1642"/>
      <c r="V87" s="1642"/>
      <c r="W87" s="1642"/>
      <c r="X87" s="1642"/>
      <c r="Y87" s="1642"/>
      <c r="Z87" s="1642"/>
      <c r="AA87" s="1642"/>
      <c r="AB87" s="1642"/>
      <c r="AC87" s="1642"/>
      <c r="AD87" s="1642"/>
      <c r="AE87" s="1642"/>
      <c r="AF87" s="1642"/>
      <c r="AG87" s="1642"/>
      <c r="AH87" s="1642"/>
      <c r="AI87" s="1642"/>
      <c r="AJ87" s="1642"/>
      <c r="AK87" s="1642"/>
      <c r="AL87" s="1642"/>
      <c r="AM87" s="1642"/>
      <c r="AN87" s="1642"/>
      <c r="AO87" s="1642"/>
      <c r="AP87" s="1642"/>
      <c r="AQ87" s="1642"/>
      <c r="AR87" s="1642"/>
      <c r="AS87" s="1642"/>
      <c r="AT87" s="1642"/>
      <c r="AU87" s="1642"/>
      <c r="AV87" s="1642"/>
      <c r="AW87" s="1642"/>
      <c r="AX87" s="1642"/>
      <c r="AY87" s="1642"/>
      <c r="AZ87" s="1642"/>
      <c r="BA87" s="1642"/>
      <c r="BB87" s="1642"/>
      <c r="BC87" s="1642"/>
      <c r="BD87" s="1642"/>
      <c r="BE87" s="1642"/>
      <c r="BF87" s="1642"/>
      <c r="BG87" s="1642"/>
      <c r="BH87" s="1367"/>
      <c r="BJ87" s="1367"/>
      <c r="BK87" s="1637"/>
      <c r="BL87" s="1637"/>
      <c r="BM87" s="1367"/>
      <c r="BN87" s="1367"/>
      <c r="BO87" s="1367"/>
      <c r="BP87" s="1367"/>
      <c r="BQ87" s="1637"/>
      <c r="BR87" s="1367"/>
      <c r="BS87" s="1367"/>
      <c r="BT87" s="545"/>
      <c r="BU87" s="1367"/>
      <c r="BV87" s="1367"/>
      <c r="BW87" s="1367"/>
      <c r="BX87" s="1367"/>
      <c r="BY87" s="1367"/>
      <c r="BZ87" s="1633"/>
      <c r="CA87" s="623"/>
      <c r="CB87" s="623"/>
      <c r="CC87" s="623"/>
      <c r="CD87" s="623"/>
      <c r="CE87" s="1642">
        <v>11</v>
      </c>
    </row>
    <row s="1642" customFormat="1" customHeight="1" ht="11.549999999999999">
      <c r="A88" s="988"/>
      <c r="B88" s="988"/>
      <c r="C88" s="988"/>
      <c r="D88" s="988"/>
      <c r="E88" s="988"/>
      <c r="F88" s="1637"/>
      <c r="G88" s="1637"/>
      <c r="H88" s="352"/>
      <c r="N88" s="1642"/>
      <c r="O88" s="1642"/>
      <c r="P88" s="1642"/>
      <c r="Q88" s="1642"/>
      <c r="R88" s="1642"/>
      <c r="S88" s="1642"/>
      <c r="T88" s="1642"/>
      <c r="U88" s="1642"/>
      <c r="V88" s="1642"/>
      <c r="W88" s="1642"/>
      <c r="X88" s="1642"/>
      <c r="Y88" s="1642"/>
      <c r="Z88" s="1642"/>
      <c r="AA88" s="1642"/>
      <c r="AB88" s="1642"/>
      <c r="AC88" s="1642"/>
      <c r="AD88" s="1642"/>
      <c r="AE88" s="1642"/>
      <c r="AF88" s="1642"/>
      <c r="AG88" s="1642"/>
      <c r="AH88" s="1642"/>
      <c r="AI88" s="1642"/>
      <c r="AJ88" s="1642"/>
      <c r="AK88" s="1642"/>
      <c r="AL88" s="1642"/>
      <c r="AM88" s="1642"/>
      <c r="AN88" s="1642"/>
      <c r="AO88" s="1642"/>
      <c r="AP88" s="1642"/>
      <c r="AQ88" s="1642"/>
      <c r="AR88" s="1642"/>
      <c r="AS88" s="1642"/>
      <c r="AT88" s="1642"/>
      <c r="AU88" s="1642"/>
      <c r="AV88" s="1642"/>
      <c r="AW88" s="1642"/>
      <c r="AX88" s="1642"/>
      <c r="AY88" s="1642"/>
      <c r="AZ88" s="1642"/>
      <c r="BA88" s="1642"/>
      <c r="BB88" s="1642"/>
      <c r="BC88" s="1642"/>
      <c r="BD88" s="1642"/>
      <c r="BE88" s="1642"/>
      <c r="BF88" s="1642"/>
      <c r="BG88" s="1642"/>
      <c r="BH88" s="1367"/>
      <c r="BJ88" s="1367"/>
      <c r="BK88" s="1637"/>
      <c r="BL88" s="1637"/>
      <c r="BM88" s="1367"/>
      <c r="BN88" s="1367"/>
      <c r="BO88" s="1367"/>
      <c r="BP88" s="1367"/>
      <c r="BQ88" s="1637"/>
      <c r="BR88" s="1367"/>
      <c r="BS88" s="1367"/>
      <c r="BT88" s="545"/>
      <c r="BU88" s="1367"/>
      <c r="BV88" s="1367"/>
      <c r="BW88" s="1367"/>
      <c r="BX88" s="1367"/>
      <c r="BY88" s="1367"/>
      <c r="BZ88" s="1633"/>
      <c r="CA88" s="623"/>
      <c r="CB88" s="623"/>
      <c r="CC88" s="623"/>
      <c r="CD88" s="623"/>
      <c r="CE88" s="1642">
        <v>11</v>
      </c>
    </row>
    <row s="1642" customFormat="1" customHeight="1" ht="11.549999999999999">
      <c r="A89" s="988"/>
      <c r="B89" s="988"/>
      <c r="C89" s="988"/>
      <c r="D89" s="988"/>
      <c r="E89" s="988"/>
      <c r="F89" s="1637"/>
      <c r="G89" s="1637"/>
      <c r="H89" s="352"/>
      <c r="N89" s="1642"/>
      <c r="O89" s="1642"/>
      <c r="P89" s="1642"/>
      <c r="Q89" s="1642"/>
      <c r="R89" s="1642"/>
      <c r="S89" s="1642"/>
      <c r="T89" s="1642"/>
      <c r="U89" s="1642"/>
      <c r="V89" s="1642"/>
      <c r="W89" s="1642"/>
      <c r="X89" s="1642"/>
      <c r="Y89" s="1642"/>
      <c r="Z89" s="1642"/>
      <c r="AA89" s="1642"/>
      <c r="AB89" s="1642"/>
      <c r="AC89" s="1642"/>
      <c r="AD89" s="1642"/>
      <c r="AE89" s="1642"/>
      <c r="AF89" s="1642"/>
      <c r="AG89" s="1642"/>
      <c r="AH89" s="1642"/>
      <c r="AI89" s="1642"/>
      <c r="AJ89" s="1642"/>
      <c r="AK89" s="1642"/>
      <c r="AL89" s="1642"/>
      <c r="AM89" s="1642"/>
      <c r="AN89" s="1642"/>
      <c r="AO89" s="1642"/>
      <c r="AP89" s="1642"/>
      <c r="AQ89" s="1642"/>
      <c r="AR89" s="1642"/>
      <c r="AS89" s="1642"/>
      <c r="AT89" s="1642"/>
      <c r="AU89" s="1642"/>
      <c r="AV89" s="1642"/>
      <c r="AW89" s="1642"/>
      <c r="AX89" s="1642"/>
      <c r="AY89" s="1642"/>
      <c r="AZ89" s="1642"/>
      <c r="BA89" s="1642"/>
      <c r="BB89" s="1642"/>
      <c r="BC89" s="1642"/>
      <c r="BD89" s="1642"/>
      <c r="BE89" s="1642"/>
      <c r="BF89" s="1642"/>
      <c r="BG89" s="1642"/>
      <c r="BH89" s="1367"/>
      <c r="BJ89" s="1367"/>
      <c r="BK89" s="1637"/>
      <c r="BL89" s="1637"/>
      <c r="BM89" s="1367"/>
      <c r="BN89" s="1367"/>
      <c r="BO89" s="1367"/>
      <c r="BP89" s="1367"/>
      <c r="BQ89" s="1637"/>
      <c r="BR89" s="1367"/>
      <c r="BS89" s="1367"/>
      <c r="BT89" s="545"/>
      <c r="BU89" s="1367"/>
      <c r="BV89" s="1367"/>
      <c r="BW89" s="1367"/>
      <c r="BX89" s="1367"/>
      <c r="BY89" s="1367"/>
      <c r="BZ89" s="1633"/>
      <c r="CA89" s="623"/>
      <c r="CB89" s="623"/>
      <c r="CC89" s="623"/>
      <c r="CD89" s="623"/>
      <c r="CE89" s="1642">
        <v>11</v>
      </c>
    </row>
    <row s="1642" customFormat="1" customHeight="1" ht="11.549999999999999">
      <c r="A90" s="988"/>
      <c r="B90" s="988"/>
      <c r="C90" s="988"/>
      <c r="D90" s="988"/>
      <c r="E90" s="988"/>
      <c r="F90" s="1637"/>
      <c r="G90" s="1637"/>
      <c r="H90" s="352"/>
      <c r="N90" s="1642"/>
      <c r="O90" s="1642"/>
      <c r="P90" s="1642"/>
      <c r="Q90" s="1642"/>
      <c r="R90" s="1642"/>
      <c r="S90" s="1642"/>
      <c r="T90" s="1642"/>
      <c r="U90" s="1642"/>
      <c r="V90" s="1642"/>
      <c r="W90" s="1642"/>
      <c r="X90" s="1642"/>
      <c r="Y90" s="1642"/>
      <c r="Z90" s="1642"/>
      <c r="AA90" s="1642"/>
      <c r="AB90" s="1642"/>
      <c r="AC90" s="1642"/>
      <c r="AD90" s="1642"/>
      <c r="AE90" s="1642"/>
      <c r="AF90" s="1642"/>
      <c r="AG90" s="1642"/>
      <c r="AH90" s="1642"/>
      <c r="AI90" s="1642"/>
      <c r="AJ90" s="1642"/>
      <c r="AK90" s="1642"/>
      <c r="AL90" s="1642"/>
      <c r="AM90" s="1642"/>
      <c r="AN90" s="1642"/>
      <c r="AO90" s="1642"/>
      <c r="AP90" s="1642"/>
      <c r="AQ90" s="1642"/>
      <c r="AR90" s="1642"/>
      <c r="AS90" s="1642"/>
      <c r="AT90" s="1642"/>
      <c r="AU90" s="1642"/>
      <c r="AV90" s="1642"/>
      <c r="AW90" s="1642"/>
      <c r="AX90" s="1642"/>
      <c r="AY90" s="1642"/>
      <c r="AZ90" s="1642"/>
      <c r="BA90" s="1642"/>
      <c r="BB90" s="1642"/>
      <c r="BC90" s="1642"/>
      <c r="BD90" s="1642"/>
      <c r="BE90" s="1642"/>
      <c r="BF90" s="1642"/>
      <c r="BG90" s="1642"/>
      <c r="BH90" s="1367"/>
      <c r="BJ90" s="1367"/>
      <c r="BK90" s="1637"/>
      <c r="BL90" s="1637"/>
      <c r="BM90" s="1367"/>
      <c r="BN90" s="1367"/>
      <c r="BO90" s="1367"/>
      <c r="BP90" s="1367"/>
      <c r="BQ90" s="1637"/>
      <c r="BR90" s="1367"/>
      <c r="BS90" s="1367"/>
      <c r="BT90" s="545"/>
      <c r="BU90" s="1367"/>
      <c r="BV90" s="1367"/>
      <c r="BW90" s="1367"/>
      <c r="BX90" s="1367"/>
      <c r="BY90" s="1367"/>
      <c r="BZ90" s="1633"/>
      <c r="CA90" s="623"/>
      <c r="CB90" s="623"/>
      <c r="CC90" s="623"/>
      <c r="CD90" s="623"/>
      <c r="CE90" s="1642">
        <v>11</v>
      </c>
    </row>
    <row s="1642" customFormat="1" customHeight="1" ht="11.549999999999999">
      <c r="A91" s="988"/>
      <c r="B91" s="988"/>
      <c r="C91" s="988"/>
      <c r="D91" s="988"/>
      <c r="E91" s="988"/>
      <c r="F91" s="1637"/>
      <c r="G91" s="1637"/>
      <c r="H91" s="352"/>
      <c r="N91" s="1642"/>
      <c r="O91" s="1642"/>
      <c r="P91" s="1642"/>
      <c r="Q91" s="1642"/>
      <c r="R91" s="1642"/>
      <c r="S91" s="1642"/>
      <c r="T91" s="1642"/>
      <c r="U91" s="1642"/>
      <c r="V91" s="1642"/>
      <c r="W91" s="1642"/>
      <c r="X91" s="1642"/>
      <c r="Y91" s="1642"/>
      <c r="Z91" s="1642"/>
      <c r="AA91" s="1642"/>
      <c r="AB91" s="1642"/>
      <c r="AC91" s="1642"/>
      <c r="AD91" s="1642"/>
      <c r="AE91" s="1642"/>
      <c r="AF91" s="1642"/>
      <c r="AG91" s="1642"/>
      <c r="AH91" s="1642"/>
      <c r="AI91" s="1642"/>
      <c r="AJ91" s="1642"/>
      <c r="AK91" s="1642"/>
      <c r="AL91" s="1642"/>
      <c r="AM91" s="1642"/>
      <c r="AN91" s="1642"/>
      <c r="AO91" s="1642"/>
      <c r="AP91" s="1642"/>
      <c r="AQ91" s="1642"/>
      <c r="AR91" s="1642"/>
      <c r="AS91" s="1642"/>
      <c r="AT91" s="1642"/>
      <c r="AU91" s="1642"/>
      <c r="AV91" s="1642"/>
      <c r="AW91" s="1642"/>
      <c r="AX91" s="1642"/>
      <c r="AY91" s="1642"/>
      <c r="AZ91" s="1642"/>
      <c r="BA91" s="1642"/>
      <c r="BB91" s="1642"/>
      <c r="BC91" s="1642"/>
      <c r="BD91" s="1642"/>
      <c r="BE91" s="1642"/>
      <c r="BF91" s="1642"/>
      <c r="BG91" s="1642"/>
      <c r="BH91" s="1367"/>
      <c r="BJ91" s="1367"/>
      <c r="BK91" s="1637"/>
      <c r="BL91" s="1637"/>
      <c r="BM91" s="1367"/>
      <c r="BN91" s="1367"/>
      <c r="BO91" s="1367"/>
      <c r="BP91" s="1367"/>
      <c r="BQ91" s="1637"/>
      <c r="BR91" s="1367"/>
      <c r="BS91" s="1367"/>
      <c r="BT91" s="545"/>
      <c r="BU91" s="1367"/>
      <c r="BV91" s="1367"/>
      <c r="BW91" s="1367"/>
      <c r="BX91" s="1367"/>
      <c r="BY91" s="1367"/>
      <c r="BZ91" s="1633"/>
      <c r="CA91" s="623"/>
      <c r="CB91" s="623"/>
      <c r="CC91" s="623"/>
      <c r="CD91" s="623"/>
      <c r="CE91" s="1642">
        <v>11</v>
      </c>
    </row>
    <row s="1642" customFormat="1" customHeight="1" ht="11.549999999999999">
      <c r="A92" s="988"/>
      <c r="B92" s="988"/>
      <c r="C92" s="988"/>
      <c r="D92" s="988"/>
      <c r="E92" s="988"/>
      <c r="F92" s="1637"/>
      <c r="G92" s="1637"/>
      <c r="H92" s="352"/>
      <c r="N92" s="1642"/>
      <c r="O92" s="1642"/>
      <c r="P92" s="1642"/>
      <c r="Q92" s="1642"/>
      <c r="R92" s="1642"/>
      <c r="S92" s="1642"/>
      <c r="T92" s="1642"/>
      <c r="U92" s="1642"/>
      <c r="V92" s="1642"/>
      <c r="W92" s="1642"/>
      <c r="X92" s="1642"/>
      <c r="Y92" s="1642"/>
      <c r="Z92" s="1642"/>
      <c r="AA92" s="1642"/>
      <c r="AB92" s="1642"/>
      <c r="AC92" s="1642"/>
      <c r="AD92" s="1642"/>
      <c r="AE92" s="1642"/>
      <c r="AF92" s="1642"/>
      <c r="AG92" s="1642"/>
      <c r="AH92" s="1642"/>
      <c r="AI92" s="1642"/>
      <c r="AJ92" s="1642"/>
      <c r="AK92" s="1642"/>
      <c r="AL92" s="1642"/>
      <c r="AM92" s="1642"/>
      <c r="AN92" s="1642"/>
      <c r="AO92" s="1642"/>
      <c r="AP92" s="1642"/>
      <c r="AQ92" s="1642"/>
      <c r="AR92" s="1642"/>
      <c r="AS92" s="1642"/>
      <c r="AT92" s="1642"/>
      <c r="AU92" s="1642"/>
      <c r="AV92" s="1642"/>
      <c r="AW92" s="1642"/>
      <c r="AX92" s="1642"/>
      <c r="AY92" s="1642"/>
      <c r="AZ92" s="1642"/>
      <c r="BA92" s="1642"/>
      <c r="BB92" s="1642"/>
      <c r="BC92" s="1642"/>
      <c r="BD92" s="1642"/>
      <c r="BE92" s="1642"/>
      <c r="BF92" s="1642"/>
      <c r="BG92" s="1642"/>
      <c r="BH92" s="1367"/>
      <c r="BJ92" s="1367"/>
      <c r="BK92" s="1637"/>
      <c r="BL92" s="1637"/>
      <c r="BM92" s="1367"/>
      <c r="BN92" s="1367"/>
      <c r="BO92" s="1367"/>
      <c r="BP92" s="1367"/>
      <c r="BQ92" s="1637"/>
      <c r="BR92" s="1367"/>
      <c r="BS92" s="1367"/>
      <c r="BT92" s="545"/>
      <c r="BU92" s="1367"/>
      <c r="BV92" s="1367"/>
      <c r="BW92" s="1367"/>
      <c r="BX92" s="1367"/>
      <c r="BY92" s="1367"/>
      <c r="BZ92" s="1633"/>
      <c r="CA92" s="623"/>
      <c r="CB92" s="623"/>
      <c r="CC92" s="623"/>
      <c r="CD92" s="623"/>
      <c r="CE92" s="1642">
        <v>11</v>
      </c>
    </row>
    <row s="1642" customFormat="1" customHeight="1" ht="11.549999999999999">
      <c r="A93" s="988"/>
      <c r="B93" s="988"/>
      <c r="C93" s="988"/>
      <c r="D93" s="988"/>
      <c r="E93" s="988"/>
      <c r="F93" s="1637"/>
      <c r="G93" s="1637"/>
      <c r="H93" s="352"/>
      <c r="N93" s="1642"/>
      <c r="O93" s="1642"/>
      <c r="P93" s="1642"/>
      <c r="Q93" s="1642"/>
      <c r="R93" s="1642"/>
      <c r="S93" s="1642"/>
      <c r="T93" s="1642"/>
      <c r="U93" s="1642"/>
      <c r="V93" s="1642"/>
      <c r="W93" s="1642"/>
      <c r="X93" s="1642"/>
      <c r="Y93" s="1642"/>
      <c r="Z93" s="1642"/>
      <c r="AA93" s="1642"/>
      <c r="AB93" s="1642"/>
      <c r="AC93" s="1642"/>
      <c r="AD93" s="1642"/>
      <c r="AE93" s="1642"/>
      <c r="AF93" s="1642"/>
      <c r="AG93" s="1642"/>
      <c r="AH93" s="1642"/>
      <c r="AI93" s="1642"/>
      <c r="AJ93" s="1642"/>
      <c r="AK93" s="1642"/>
      <c r="AL93" s="1642"/>
      <c r="AM93" s="1642"/>
      <c r="AN93" s="1642"/>
      <c r="AO93" s="1642"/>
      <c r="AP93" s="1642"/>
      <c r="AQ93" s="1642"/>
      <c r="AR93" s="1642"/>
      <c r="AS93" s="1642"/>
      <c r="AT93" s="1642"/>
      <c r="AU93" s="1642"/>
      <c r="AV93" s="1642"/>
      <c r="AW93" s="1642"/>
      <c r="AX93" s="1642"/>
      <c r="AY93" s="1642"/>
      <c r="AZ93" s="1642"/>
      <c r="BA93" s="1642"/>
      <c r="BB93" s="1642"/>
      <c r="BC93" s="1642"/>
      <c r="BD93" s="1642"/>
      <c r="BE93" s="1642"/>
      <c r="BF93" s="1642"/>
      <c r="BG93" s="1642"/>
      <c r="BH93" s="1367"/>
      <c r="BJ93" s="1367"/>
      <c r="BK93" s="1637"/>
      <c r="BL93" s="1637"/>
      <c r="BM93" s="1367"/>
      <c r="BN93" s="1367"/>
      <c r="BO93" s="1367"/>
      <c r="BP93" s="1367"/>
      <c r="BQ93" s="1637"/>
      <c r="BR93" s="1367"/>
      <c r="BS93" s="1367"/>
      <c r="BT93" s="545"/>
      <c r="BU93" s="1367"/>
      <c r="BV93" s="1367"/>
      <c r="BW93" s="1367"/>
      <c r="BX93" s="1367"/>
      <c r="BY93" s="1367"/>
      <c r="BZ93" s="1633"/>
      <c r="CA93" s="623"/>
      <c r="CB93" s="623"/>
      <c r="CC93" s="623"/>
      <c r="CD93" s="623"/>
      <c r="CE93" s="1642">
        <v>11</v>
      </c>
    </row>
    <row s="1642" customFormat="1" customHeight="1" ht="11.549999999999999">
      <c r="A94" s="988"/>
      <c r="B94" s="988"/>
      <c r="C94" s="988"/>
      <c r="D94" s="988"/>
      <c r="E94" s="988"/>
      <c r="F94" s="1637"/>
      <c r="G94" s="1637"/>
      <c r="H94" s="352"/>
      <c r="N94" s="1642"/>
      <c r="O94" s="1642"/>
      <c r="P94" s="1642"/>
      <c r="Q94" s="1642"/>
      <c r="R94" s="1642"/>
      <c r="S94" s="1642"/>
      <c r="T94" s="1642"/>
      <c r="U94" s="1642"/>
      <c r="V94" s="1642"/>
      <c r="W94" s="1642"/>
      <c r="X94" s="1642"/>
      <c r="Y94" s="1642"/>
      <c r="Z94" s="1642"/>
      <c r="AA94" s="1642"/>
      <c r="AB94" s="1642"/>
      <c r="AC94" s="1642"/>
      <c r="AD94" s="1642"/>
      <c r="AE94" s="1642"/>
      <c r="AF94" s="1642"/>
      <c r="AG94" s="1642"/>
      <c r="AH94" s="1642"/>
      <c r="AI94" s="1642"/>
      <c r="AJ94" s="1642"/>
      <c r="AK94" s="1642"/>
      <c r="AL94" s="1642"/>
      <c r="AM94" s="1642"/>
      <c r="AN94" s="1642"/>
      <c r="AO94" s="1642"/>
      <c r="AP94" s="1642"/>
      <c r="AQ94" s="1642"/>
      <c r="AR94" s="1642"/>
      <c r="AS94" s="1642"/>
      <c r="AT94" s="1642"/>
      <c r="AU94" s="1642"/>
      <c r="AV94" s="1642"/>
      <c r="AW94" s="1642"/>
      <c r="AX94" s="1642"/>
      <c r="AY94" s="1642"/>
      <c r="AZ94" s="1642"/>
      <c r="BA94" s="1642"/>
      <c r="BB94" s="1642"/>
      <c r="BC94" s="1642"/>
      <c r="BD94" s="1642"/>
      <c r="BE94" s="1642"/>
      <c r="BF94" s="1642"/>
      <c r="BG94" s="1642"/>
      <c r="BH94" s="1367"/>
      <c r="BJ94" s="1367"/>
      <c r="BK94" s="1637"/>
      <c r="BL94" s="1637"/>
      <c r="BM94" s="1367"/>
      <c r="BN94" s="1367"/>
      <c r="BO94" s="1367"/>
      <c r="BP94" s="1367"/>
      <c r="BQ94" s="1637"/>
      <c r="BR94" s="1367"/>
      <c r="BS94" s="1367"/>
      <c r="BT94" s="545"/>
      <c r="BU94" s="1367"/>
      <c r="BV94" s="1367"/>
      <c r="BW94" s="1367"/>
      <c r="BX94" s="1367"/>
      <c r="BY94" s="1367"/>
      <c r="BZ94" s="1633"/>
      <c r="CA94" s="623"/>
      <c r="CB94" s="623"/>
      <c r="CC94" s="623"/>
      <c r="CD94" s="623"/>
      <c r="CE94" s="1642">
        <v>11</v>
      </c>
    </row>
    <row s="1642" customFormat="1" customHeight="1" ht="11.549999999999999">
      <c r="A95" s="988"/>
      <c r="B95" s="988"/>
      <c r="C95" s="988"/>
      <c r="D95" s="988"/>
      <c r="E95" s="988"/>
      <c r="F95" s="1637"/>
      <c r="G95" s="1637"/>
      <c r="H95" s="352"/>
      <c r="N95" s="1642"/>
      <c r="O95" s="1642"/>
      <c r="P95" s="1642"/>
      <c r="Q95" s="1642"/>
      <c r="R95" s="1642"/>
      <c r="S95" s="1642"/>
      <c r="T95" s="1642"/>
      <c r="U95" s="1642"/>
      <c r="V95" s="1642"/>
      <c r="W95" s="1642"/>
      <c r="X95" s="1642"/>
      <c r="Y95" s="1642"/>
      <c r="Z95" s="1642"/>
      <c r="AA95" s="1642"/>
      <c r="AB95" s="1642"/>
      <c r="AC95" s="1642"/>
      <c r="AD95" s="1642"/>
      <c r="AE95" s="1642"/>
      <c r="AF95" s="1642"/>
      <c r="AG95" s="1642"/>
      <c r="AH95" s="1642"/>
      <c r="AI95" s="1642"/>
      <c r="AJ95" s="1642"/>
      <c r="AK95" s="1642"/>
      <c r="AL95" s="1642"/>
      <c r="AM95" s="1642"/>
      <c r="AN95" s="1642"/>
      <c r="AO95" s="1642"/>
      <c r="AP95" s="1642"/>
      <c r="AQ95" s="1642"/>
      <c r="AR95" s="1642"/>
      <c r="AS95" s="1642"/>
      <c r="AT95" s="1642"/>
      <c r="AU95" s="1642"/>
      <c r="AV95" s="1642"/>
      <c r="AW95" s="1642"/>
      <c r="AX95" s="1642"/>
      <c r="AY95" s="1642"/>
      <c r="AZ95" s="1642"/>
      <c r="BA95" s="1642"/>
      <c r="BB95" s="1642"/>
      <c r="BC95" s="1642"/>
      <c r="BD95" s="1642"/>
      <c r="BE95" s="1642"/>
      <c r="BF95" s="1642"/>
      <c r="BG95" s="1642"/>
      <c r="BH95" s="1367"/>
      <c r="BJ95" s="1367"/>
      <c r="BK95" s="1637"/>
      <c r="BL95" s="1637"/>
      <c r="BM95" s="1367"/>
      <c r="BN95" s="1367"/>
      <c r="BO95" s="1367"/>
      <c r="BP95" s="1367"/>
      <c r="BQ95" s="1637"/>
      <c r="BR95" s="1367"/>
      <c r="BS95" s="1367"/>
      <c r="BT95" s="545"/>
      <c r="BU95" s="1367"/>
      <c r="BV95" s="1367"/>
      <c r="BW95" s="1367"/>
      <c r="BX95" s="1367"/>
      <c r="BY95" s="1367"/>
      <c r="BZ95" s="1633"/>
      <c r="CA95" s="623"/>
      <c r="CB95" s="623"/>
      <c r="CC95" s="623"/>
      <c r="CD95" s="623"/>
      <c r="CE95" s="1642">
        <v>11</v>
      </c>
    </row>
    <row s="1642" customFormat="1" customHeight="1" ht="11.549999999999999">
      <c r="A96" s="988"/>
      <c r="B96" s="988"/>
      <c r="C96" s="988"/>
      <c r="D96" s="988"/>
      <c r="E96" s="988"/>
      <c r="F96" s="1637"/>
      <c r="G96" s="1637"/>
      <c r="H96" s="352"/>
      <c r="N96" s="1642"/>
      <c r="O96" s="1642"/>
      <c r="P96" s="1642"/>
      <c r="Q96" s="1642"/>
      <c r="R96" s="1642"/>
      <c r="S96" s="1642"/>
      <c r="T96" s="1642"/>
      <c r="U96" s="1642"/>
      <c r="V96" s="1642"/>
      <c r="W96" s="1642"/>
      <c r="X96" s="1642"/>
      <c r="Y96" s="1642"/>
      <c r="Z96" s="1642"/>
      <c r="AA96" s="1642"/>
      <c r="AB96" s="1642"/>
      <c r="AC96" s="1642"/>
      <c r="AD96" s="1642"/>
      <c r="AE96" s="1642"/>
      <c r="AF96" s="1642"/>
      <c r="AG96" s="1642"/>
      <c r="AH96" s="1642"/>
      <c r="AI96" s="1642"/>
      <c r="AJ96" s="1642"/>
      <c r="AK96" s="1642"/>
      <c r="AL96" s="1642"/>
      <c r="AM96" s="1642"/>
      <c r="AN96" s="1642"/>
      <c r="AO96" s="1642"/>
      <c r="AP96" s="1642"/>
      <c r="AQ96" s="1642"/>
      <c r="AR96" s="1642"/>
      <c r="AS96" s="1642"/>
      <c r="AT96" s="1642"/>
      <c r="AU96" s="1642"/>
      <c r="AV96" s="1642"/>
      <c r="AW96" s="1642"/>
      <c r="AX96" s="1642"/>
      <c r="AY96" s="1642"/>
      <c r="AZ96" s="1642"/>
      <c r="BA96" s="1642"/>
      <c r="BB96" s="1642"/>
      <c r="BC96" s="1642"/>
      <c r="BD96" s="1642"/>
      <c r="BE96" s="1642"/>
      <c r="BF96" s="1642"/>
      <c r="BG96" s="1642"/>
      <c r="BH96" s="1367"/>
      <c r="BJ96" s="1367"/>
      <c r="BK96" s="1637"/>
      <c r="BL96" s="1637"/>
      <c r="BM96" s="1367"/>
      <c r="BN96" s="1367"/>
      <c r="BO96" s="1367"/>
      <c r="BP96" s="1367"/>
      <c r="BQ96" s="1637"/>
      <c r="BR96" s="1367"/>
      <c r="BS96" s="1367"/>
      <c r="BT96" s="545"/>
      <c r="BU96" s="1367"/>
      <c r="BV96" s="1367"/>
      <c r="BW96" s="1367"/>
      <c r="BX96" s="1367"/>
      <c r="BY96" s="1367"/>
      <c r="BZ96" s="1633"/>
      <c r="CA96" s="623"/>
      <c r="CB96" s="623"/>
      <c r="CC96" s="623"/>
      <c r="CD96" s="623"/>
      <c r="CE96" s="1642">
        <v>11</v>
      </c>
    </row>
    <row s="1642" customFormat="1" customHeight="1" ht="11.549999999999999">
      <c r="A97" s="988"/>
      <c r="B97" s="988"/>
      <c r="C97" s="988"/>
      <c r="D97" s="988"/>
      <c r="E97" s="988"/>
      <c r="F97" s="1637"/>
      <c r="G97" s="1637"/>
      <c r="H97" s="352"/>
      <c r="N97" s="1642"/>
      <c r="O97" s="1642"/>
      <c r="P97" s="1642"/>
      <c r="Q97" s="1642"/>
      <c r="R97" s="1642"/>
      <c r="S97" s="1642"/>
      <c r="T97" s="1642"/>
      <c r="U97" s="1642"/>
      <c r="V97" s="1642"/>
      <c r="W97" s="1642"/>
      <c r="X97" s="1642"/>
      <c r="Y97" s="1642"/>
      <c r="Z97" s="1642"/>
      <c r="AA97" s="1642"/>
      <c r="AB97" s="1642"/>
      <c r="AC97" s="1642"/>
      <c r="AD97" s="1642"/>
      <c r="AE97" s="1642"/>
      <c r="AF97" s="1642"/>
      <c r="AG97" s="1642"/>
      <c r="AH97" s="1642"/>
      <c r="AI97" s="1642"/>
      <c r="AJ97" s="1642"/>
      <c r="AK97" s="1642"/>
      <c r="AL97" s="1642"/>
      <c r="AM97" s="1642"/>
      <c r="AN97" s="1642"/>
      <c r="AO97" s="1642"/>
      <c r="AP97" s="1642"/>
      <c r="AQ97" s="1642"/>
      <c r="AR97" s="1642"/>
      <c r="AS97" s="1642"/>
      <c r="AT97" s="1642"/>
      <c r="AU97" s="1642"/>
      <c r="AV97" s="1642"/>
      <c r="AW97" s="1642"/>
      <c r="AX97" s="1642"/>
      <c r="AY97" s="1642"/>
      <c r="AZ97" s="1642"/>
      <c r="BA97" s="1642"/>
      <c r="BB97" s="1642"/>
      <c r="BC97" s="1642"/>
      <c r="BD97" s="1642"/>
      <c r="BE97" s="1642"/>
      <c r="BF97" s="1642"/>
      <c r="BG97" s="1642"/>
      <c r="BH97" s="1367"/>
      <c r="BJ97" s="1367"/>
      <c r="BK97" s="1637"/>
      <c r="BL97" s="1637"/>
      <c r="BM97" s="1367"/>
      <c r="BN97" s="1367"/>
      <c r="BO97" s="1367"/>
      <c r="BP97" s="1367"/>
      <c r="BQ97" s="1637"/>
      <c r="BR97" s="1367"/>
      <c r="BS97" s="1367"/>
      <c r="BT97" s="545"/>
      <c r="BU97" s="1367"/>
      <c r="BV97" s="1367"/>
      <c r="BW97" s="1367"/>
      <c r="BX97" s="1367"/>
      <c r="BY97" s="1367"/>
      <c r="BZ97" s="1633"/>
      <c r="CA97" s="623"/>
      <c r="CB97" s="623"/>
      <c r="CC97" s="623"/>
      <c r="CD97" s="623"/>
      <c r="CE97" s="1642">
        <v>11</v>
      </c>
    </row>
    <row s="1642" customFormat="1" customHeight="1" ht="11.549999999999999">
      <c r="A98" s="988"/>
      <c r="B98" s="988"/>
      <c r="C98" s="988"/>
      <c r="D98" s="988"/>
      <c r="E98" s="988"/>
      <c r="F98" s="1637"/>
      <c r="G98" s="1637"/>
      <c r="H98" s="352"/>
      <c r="N98" s="1642"/>
      <c r="O98" s="1642"/>
      <c r="P98" s="1642"/>
      <c r="Q98" s="1642"/>
      <c r="R98" s="1642"/>
      <c r="S98" s="1642"/>
      <c r="T98" s="1642"/>
      <c r="U98" s="1642"/>
      <c r="V98" s="1642"/>
      <c r="W98" s="1642"/>
      <c r="X98" s="1642"/>
      <c r="Y98" s="1642"/>
      <c r="Z98" s="1642"/>
      <c r="AA98" s="1642"/>
      <c r="AB98" s="1642"/>
      <c r="AC98" s="1642"/>
      <c r="AD98" s="1642"/>
      <c r="AE98" s="1642"/>
      <c r="AF98" s="1642"/>
      <c r="AG98" s="1642"/>
      <c r="AH98" s="1642"/>
      <c r="AI98" s="1642"/>
      <c r="AJ98" s="1642"/>
      <c r="AK98" s="1642"/>
      <c r="AL98" s="1642"/>
      <c r="AM98" s="1642"/>
      <c r="AN98" s="1642"/>
      <c r="AO98" s="1642"/>
      <c r="AP98" s="1642"/>
      <c r="AQ98" s="1642"/>
      <c r="AR98" s="1642"/>
      <c r="AS98" s="1642"/>
      <c r="AT98" s="1642"/>
      <c r="AU98" s="1642"/>
      <c r="AV98" s="1642"/>
      <c r="AW98" s="1642"/>
      <c r="AX98" s="1642"/>
      <c r="AY98" s="1642"/>
      <c r="AZ98" s="1642"/>
      <c r="BA98" s="1642"/>
      <c r="BB98" s="1642"/>
      <c r="BC98" s="1642"/>
      <c r="BD98" s="1642"/>
      <c r="BE98" s="1642"/>
      <c r="BF98" s="1642"/>
      <c r="BG98" s="1642"/>
      <c r="BH98" s="1367"/>
      <c r="BJ98" s="1367"/>
      <c r="BK98" s="1637"/>
      <c r="BL98" s="1637"/>
      <c r="BM98" s="1367"/>
      <c r="BN98" s="1367"/>
      <c r="BO98" s="1367"/>
      <c r="BP98" s="1367"/>
      <c r="BQ98" s="1637"/>
      <c r="BR98" s="1367"/>
      <c r="BS98" s="1367"/>
      <c r="BT98" s="545"/>
      <c r="BU98" s="1367"/>
      <c r="BV98" s="1367"/>
      <c r="BW98" s="1367"/>
      <c r="BX98" s="1367"/>
      <c r="BY98" s="1367"/>
      <c r="BZ98" s="1633"/>
      <c r="CA98" s="623"/>
      <c r="CB98" s="623"/>
      <c r="CC98" s="623"/>
      <c r="CD98" s="623"/>
      <c r="CE98" s="1642">
        <v>11</v>
      </c>
    </row>
    <row s="1642" customFormat="1" customHeight="1" ht="11.549999999999999">
      <c r="A99" s="988"/>
      <c r="B99" s="988"/>
      <c r="C99" s="988"/>
      <c r="D99" s="988"/>
      <c r="E99" s="988"/>
      <c r="F99" s="1637"/>
      <c r="G99" s="1637"/>
      <c r="H99" s="352"/>
      <c r="N99" s="1642"/>
      <c r="O99" s="1642"/>
      <c r="P99" s="1642"/>
      <c r="Q99" s="1642"/>
      <c r="R99" s="1642"/>
      <c r="S99" s="1642"/>
      <c r="T99" s="1642"/>
      <c r="U99" s="1642"/>
      <c r="V99" s="1642"/>
      <c r="W99" s="1642"/>
      <c r="X99" s="1642"/>
      <c r="Y99" s="1642"/>
      <c r="Z99" s="1642"/>
      <c r="AA99" s="1642"/>
      <c r="AB99" s="1642"/>
      <c r="AC99" s="1642"/>
      <c r="AD99" s="1642"/>
      <c r="AE99" s="1642"/>
      <c r="AF99" s="1642"/>
      <c r="AG99" s="1642"/>
      <c r="AH99" s="1642"/>
      <c r="AI99" s="1642"/>
      <c r="AJ99" s="1642"/>
      <c r="AK99" s="1642"/>
      <c r="AL99" s="1642"/>
      <c r="AM99" s="1642"/>
      <c r="AN99" s="1642"/>
      <c r="AO99" s="1642"/>
      <c r="AP99" s="1642"/>
      <c r="AQ99" s="1642"/>
      <c r="AR99" s="1642"/>
      <c r="AS99" s="1642"/>
      <c r="AT99" s="1642"/>
      <c r="AU99" s="1642"/>
      <c r="AV99" s="1642"/>
      <c r="AW99" s="1642"/>
      <c r="AX99" s="1642"/>
      <c r="AY99" s="1642"/>
      <c r="AZ99" s="1642"/>
      <c r="BA99" s="1642"/>
      <c r="BB99" s="1642"/>
      <c r="BC99" s="1642"/>
      <c r="BD99" s="1642"/>
      <c r="BE99" s="1642"/>
      <c r="BF99" s="1642"/>
      <c r="BG99" s="1642"/>
      <c r="BH99" s="1367"/>
      <c r="BJ99" s="1367"/>
      <c r="BK99" s="1637"/>
      <c r="BL99" s="1637"/>
      <c r="BM99" s="1367"/>
      <c r="BN99" s="1367"/>
      <c r="BO99" s="1367"/>
      <c r="BP99" s="1367"/>
      <c r="BQ99" s="1637"/>
      <c r="BR99" s="1367"/>
      <c r="BS99" s="1367"/>
      <c r="BT99" s="545"/>
      <c r="BU99" s="1367"/>
      <c r="BV99" s="1367"/>
      <c r="BW99" s="1367"/>
      <c r="BX99" s="1367"/>
      <c r="BY99" s="1367"/>
      <c r="BZ99" s="1633"/>
      <c r="CA99" s="623"/>
      <c r="CB99" s="623"/>
      <c r="CC99" s="623"/>
      <c r="CD99" s="623"/>
      <c r="CE99" s="1642">
        <v>11</v>
      </c>
    </row>
    <row s="1642" customFormat="1" customHeight="1" ht="11.549999999999999">
      <c r="A100" s="988"/>
      <c r="B100" s="988"/>
      <c r="C100" s="988"/>
      <c r="D100" s="988"/>
      <c r="E100" s="988"/>
      <c r="F100" s="1637"/>
      <c r="G100" s="1637"/>
      <c r="H100" s="352"/>
      <c r="N100" s="1642"/>
      <c r="O100" s="1642"/>
      <c r="P100" s="1642"/>
      <c r="Q100" s="1642"/>
      <c r="R100" s="1642"/>
      <c r="S100" s="1642"/>
      <c r="T100" s="1642"/>
      <c r="U100" s="1642"/>
      <c r="V100" s="1642"/>
      <c r="W100" s="1642"/>
      <c r="X100" s="1642"/>
      <c r="Y100" s="1642"/>
      <c r="Z100" s="1642"/>
      <c r="AA100" s="1642"/>
      <c r="AB100" s="1642"/>
      <c r="AC100" s="1642"/>
      <c r="AD100" s="1642"/>
      <c r="AE100" s="1642"/>
      <c r="AF100" s="1642"/>
      <c r="AG100" s="1642"/>
      <c r="AH100" s="1642"/>
      <c r="AI100" s="1642"/>
      <c r="AJ100" s="1642"/>
      <c r="AK100" s="1642"/>
      <c r="AL100" s="1642"/>
      <c r="AM100" s="1642"/>
      <c r="AN100" s="1642"/>
      <c r="AO100" s="1642"/>
      <c r="AP100" s="1642"/>
      <c r="AQ100" s="1642"/>
      <c r="AR100" s="1642"/>
      <c r="AS100" s="1642"/>
      <c r="AT100" s="1642"/>
      <c r="AU100" s="1642"/>
      <c r="AV100" s="1642"/>
      <c r="AW100" s="1642"/>
      <c r="AX100" s="1642"/>
      <c r="AY100" s="1642"/>
      <c r="AZ100" s="1642"/>
      <c r="BA100" s="1642"/>
      <c r="BB100" s="1642"/>
      <c r="BC100" s="1642"/>
      <c r="BD100" s="1642"/>
      <c r="BE100" s="1642"/>
      <c r="BF100" s="1642"/>
      <c r="BG100" s="1642"/>
      <c r="BH100" s="1367"/>
      <c r="BJ100" s="1367"/>
      <c r="BK100" s="1637"/>
      <c r="BL100" s="1637"/>
      <c r="BM100" s="1367"/>
      <c r="BN100" s="1367"/>
      <c r="BO100" s="1367"/>
      <c r="BP100" s="1367"/>
      <c r="BQ100" s="1637"/>
      <c r="BR100" s="1367"/>
      <c r="BS100" s="1367"/>
      <c r="BT100" s="545"/>
      <c r="BU100" s="1367"/>
      <c r="BV100" s="1367"/>
      <c r="BW100" s="1367"/>
      <c r="BX100" s="1367"/>
      <c r="BY100" s="1367"/>
      <c r="BZ100" s="1633"/>
      <c r="CA100" s="623"/>
      <c r="CB100" s="623"/>
      <c r="CC100" s="623"/>
      <c r="CD100" s="623"/>
      <c r="CE100" s="1642">
        <v>11</v>
      </c>
    </row>
    <row s="1642" customFormat="1" customHeight="1" ht="11.549999999999999">
      <c r="A101" s="988"/>
      <c r="B101" s="988"/>
      <c r="C101" s="988"/>
      <c r="D101" s="988"/>
      <c r="E101" s="988"/>
      <c r="F101" s="1637"/>
      <c r="G101" s="1637"/>
      <c r="H101" s="352"/>
      <c r="N101" s="1642"/>
      <c r="O101" s="1642"/>
      <c r="P101" s="1642"/>
      <c r="Q101" s="1642"/>
      <c r="R101" s="1642"/>
      <c r="S101" s="1642"/>
      <c r="T101" s="1642"/>
      <c r="U101" s="1642"/>
      <c r="V101" s="1642"/>
      <c r="W101" s="1642"/>
      <c r="X101" s="1642"/>
      <c r="Y101" s="1642"/>
      <c r="Z101" s="1642"/>
      <c r="AA101" s="1642"/>
      <c r="AB101" s="1642"/>
      <c r="AC101" s="1642"/>
      <c r="AD101" s="1642"/>
      <c r="AE101" s="1642"/>
      <c r="AF101" s="1642"/>
      <c r="AG101" s="1642"/>
      <c r="AH101" s="1642"/>
      <c r="AI101" s="1642"/>
      <c r="AJ101" s="1642"/>
      <c r="AK101" s="1642"/>
      <c r="AL101" s="1642"/>
      <c r="AM101" s="1642"/>
      <c r="AN101" s="1642"/>
      <c r="AO101" s="1642"/>
      <c r="AP101" s="1642"/>
      <c r="AQ101" s="1642"/>
      <c r="AR101" s="1642"/>
      <c r="AS101" s="1642"/>
      <c r="AT101" s="1642"/>
      <c r="AU101" s="1642"/>
      <c r="AV101" s="1642"/>
      <c r="AW101" s="1642"/>
      <c r="AX101" s="1642"/>
      <c r="AY101" s="1642"/>
      <c r="AZ101" s="1642"/>
      <c r="BA101" s="1642"/>
      <c r="BB101" s="1642"/>
      <c r="BC101" s="1642"/>
      <c r="BD101" s="1642"/>
      <c r="BE101" s="1642"/>
      <c r="BF101" s="1642"/>
      <c r="BG101" s="1642"/>
      <c r="BH101" s="1367"/>
      <c r="BJ101" s="1367"/>
      <c r="BK101" s="1637"/>
      <c r="BL101" s="1637"/>
      <c r="BM101" s="1367"/>
      <c r="BN101" s="1367"/>
      <c r="BO101" s="1367"/>
      <c r="BP101" s="1367"/>
      <c r="BQ101" s="1637"/>
      <c r="BR101" s="1367"/>
      <c r="BS101" s="1367"/>
      <c r="BT101" s="545"/>
      <c r="BU101" s="1367"/>
      <c r="BV101" s="1367"/>
      <c r="BW101" s="1367"/>
      <c r="BX101" s="1367"/>
      <c r="BY101" s="1367"/>
      <c r="BZ101" s="1633"/>
      <c r="CA101" s="623"/>
      <c r="CB101" s="623"/>
      <c r="CC101" s="623"/>
      <c r="CD101" s="623"/>
      <c r="CE101" s="1642">
        <v>11</v>
      </c>
    </row>
    <row s="1642" customFormat="1" customHeight="1" ht="11.549999999999999">
      <c r="A102" s="988"/>
      <c r="B102" s="988"/>
      <c r="C102" s="988"/>
      <c r="D102" s="988"/>
      <c r="E102" s="988"/>
      <c r="F102" s="1637"/>
      <c r="G102" s="1637"/>
      <c r="H102" s="352"/>
      <c r="N102" s="1642"/>
      <c r="O102" s="1642"/>
      <c r="P102" s="1642"/>
      <c r="Q102" s="1642"/>
      <c r="R102" s="1642"/>
      <c r="S102" s="1642"/>
      <c r="T102" s="1642"/>
      <c r="U102" s="1642"/>
      <c r="V102" s="1642"/>
      <c r="W102" s="1642"/>
      <c r="X102" s="1642"/>
      <c r="Y102" s="1642"/>
      <c r="Z102" s="1642"/>
      <c r="AA102" s="1642"/>
      <c r="AB102" s="1642"/>
      <c r="AC102" s="1642"/>
      <c r="AD102" s="1642"/>
      <c r="AE102" s="1642"/>
      <c r="AF102" s="1642"/>
      <c r="AG102" s="1642"/>
      <c r="AH102" s="1642"/>
      <c r="AI102" s="1642"/>
      <c r="AJ102" s="1642"/>
      <c r="AK102" s="1642"/>
      <c r="AL102" s="1642"/>
      <c r="AM102" s="1642"/>
      <c r="AN102" s="1642"/>
      <c r="AO102" s="1642"/>
      <c r="AP102" s="1642"/>
      <c r="AQ102" s="1642"/>
      <c r="AR102" s="1642"/>
      <c r="AS102" s="1642"/>
      <c r="AT102" s="1642"/>
      <c r="AU102" s="1642"/>
      <c r="AV102" s="1642"/>
      <c r="AW102" s="1642"/>
      <c r="AX102" s="1642"/>
      <c r="AY102" s="1642"/>
      <c r="AZ102" s="1642"/>
      <c r="BA102" s="1642"/>
      <c r="BB102" s="1642"/>
      <c r="BC102" s="1642"/>
      <c r="BD102" s="1642"/>
      <c r="BE102" s="1642"/>
      <c r="BF102" s="1642"/>
      <c r="BG102" s="1642"/>
      <c r="BH102" s="1367"/>
      <c r="BJ102" s="1367"/>
      <c r="BK102" s="1637"/>
      <c r="BL102" s="1637"/>
      <c r="BM102" s="1367"/>
      <c r="BN102" s="1367"/>
      <c r="BO102" s="1367"/>
      <c r="BP102" s="1367"/>
      <c r="BQ102" s="1637"/>
      <c r="BR102" s="1367"/>
      <c r="BS102" s="1367"/>
      <c r="BT102" s="545"/>
      <c r="BU102" s="1367"/>
      <c r="BV102" s="1367"/>
      <c r="BW102" s="1367"/>
      <c r="BX102" s="1367"/>
      <c r="BY102" s="1367"/>
      <c r="BZ102" s="1633"/>
      <c r="CA102" s="623"/>
      <c r="CB102" s="623"/>
      <c r="CC102" s="623"/>
      <c r="CD102" s="623"/>
      <c r="CE102" s="1642">
        <v>11</v>
      </c>
    </row>
    <row s="1642" customFormat="1" customHeight="1" ht="11.549999999999999">
      <c r="A103" s="988"/>
      <c r="B103" s="988"/>
      <c r="C103" s="988"/>
      <c r="D103" s="988"/>
      <c r="E103" s="988"/>
      <c r="F103" s="1637"/>
      <c r="G103" s="1637"/>
      <c r="H103" s="352"/>
      <c r="N103" s="1642"/>
      <c r="O103" s="1642"/>
      <c r="P103" s="1642"/>
      <c r="Q103" s="1642"/>
      <c r="R103" s="1642"/>
      <c r="S103" s="1642"/>
      <c r="T103" s="1642"/>
      <c r="U103" s="1642"/>
      <c r="V103" s="1642"/>
      <c r="W103" s="1642"/>
      <c r="X103" s="1642"/>
      <c r="Y103" s="1642"/>
      <c r="Z103" s="1642"/>
      <c r="AA103" s="1642"/>
      <c r="AB103" s="1642"/>
      <c r="AC103" s="1642"/>
      <c r="AD103" s="1642"/>
      <c r="AE103" s="1642"/>
      <c r="AF103" s="1642"/>
      <c r="AG103" s="1642"/>
      <c r="AH103" s="1642"/>
      <c r="AI103" s="1642"/>
      <c r="AJ103" s="1642"/>
      <c r="AK103" s="1642"/>
      <c r="AL103" s="1642"/>
      <c r="AM103" s="1642"/>
      <c r="AN103" s="1642"/>
      <c r="AO103" s="1642"/>
      <c r="AP103" s="1642"/>
      <c r="AQ103" s="1642"/>
      <c r="AR103" s="1642"/>
      <c r="AS103" s="1642"/>
      <c r="AT103" s="1642"/>
      <c r="AU103" s="1642"/>
      <c r="AV103" s="1642"/>
      <c r="AW103" s="1642"/>
      <c r="AX103" s="1642"/>
      <c r="AY103" s="1642"/>
      <c r="AZ103" s="1642"/>
      <c r="BA103" s="1642"/>
      <c r="BB103" s="1642"/>
      <c r="BC103" s="1642"/>
      <c r="BD103" s="1642"/>
      <c r="BE103" s="1642"/>
      <c r="BF103" s="1642"/>
      <c r="BG103" s="1642"/>
      <c r="BH103" s="1367"/>
      <c r="BJ103" s="1367"/>
      <c r="BK103" s="1637"/>
      <c r="BL103" s="1637"/>
      <c r="BM103" s="1367"/>
      <c r="BN103" s="1367"/>
      <c r="BO103" s="1367"/>
      <c r="BP103" s="1367"/>
      <c r="BQ103" s="1637"/>
      <c r="BR103" s="1367"/>
      <c r="BS103" s="1367"/>
      <c r="BT103" s="545"/>
      <c r="BU103" s="1367"/>
      <c r="BV103" s="1367"/>
      <c r="BW103" s="1367"/>
      <c r="BX103" s="1367"/>
      <c r="BY103" s="1367"/>
      <c r="BZ103" s="1633"/>
      <c r="CA103" s="623"/>
      <c r="CB103" s="623"/>
      <c r="CC103" s="623"/>
      <c r="CD103" s="623"/>
      <c r="CE103" s="1642">
        <v>11</v>
      </c>
    </row>
    <row s="1642" customFormat="1" customHeight="1" ht="11.549999999999999">
      <c r="A104" s="988"/>
      <c r="B104" s="988"/>
      <c r="C104" s="988"/>
      <c r="D104" s="988"/>
      <c r="E104" s="988"/>
      <c r="F104" s="1637"/>
      <c r="G104" s="1637"/>
      <c r="H104" s="352"/>
      <c r="N104" s="1642"/>
      <c r="O104" s="1642"/>
      <c r="P104" s="1642"/>
      <c r="Q104" s="1642"/>
      <c r="R104" s="1642"/>
      <c r="S104" s="1642"/>
      <c r="T104" s="1642"/>
      <c r="U104" s="1642"/>
      <c r="V104" s="1642"/>
      <c r="W104" s="1642"/>
      <c r="X104" s="1642"/>
      <c r="Y104" s="1642"/>
      <c r="Z104" s="1642"/>
      <c r="AA104" s="1642"/>
      <c r="AB104" s="1642"/>
      <c r="AC104" s="1642"/>
      <c r="AD104" s="1642"/>
      <c r="AE104" s="1642"/>
      <c r="AF104" s="1642"/>
      <c r="AG104" s="1642"/>
      <c r="AH104" s="1642"/>
      <c r="AI104" s="1642"/>
      <c r="AJ104" s="1642"/>
      <c r="AK104" s="1642"/>
      <c r="AL104" s="1642"/>
      <c r="AM104" s="1642"/>
      <c r="AN104" s="1642"/>
      <c r="AO104" s="1642"/>
      <c r="AP104" s="1642"/>
      <c r="AQ104" s="1642"/>
      <c r="AR104" s="1642"/>
      <c r="AS104" s="1642"/>
      <c r="AT104" s="1642"/>
      <c r="AU104" s="1642"/>
      <c r="AV104" s="1642"/>
      <c r="AW104" s="1642"/>
      <c r="AX104" s="1642"/>
      <c r="AY104" s="1642"/>
      <c r="AZ104" s="1642"/>
      <c r="BA104" s="1642"/>
      <c r="BB104" s="1642"/>
      <c r="BC104" s="1642"/>
      <c r="BD104" s="1642"/>
      <c r="BE104" s="1642"/>
      <c r="BF104" s="1642"/>
      <c r="BG104" s="1642"/>
      <c r="BH104" s="1367"/>
      <c r="BJ104" s="1367"/>
      <c r="BK104" s="1637"/>
      <c r="BL104" s="1637"/>
      <c r="BM104" s="1367"/>
      <c r="BN104" s="1367"/>
      <c r="BO104" s="1367"/>
      <c r="BP104" s="1367"/>
      <c r="BQ104" s="1637"/>
      <c r="BR104" s="1367"/>
      <c r="BS104" s="1367"/>
      <c r="BT104" s="545"/>
      <c r="BU104" s="1367"/>
      <c r="BV104" s="1367"/>
      <c r="BW104" s="1367"/>
      <c r="BX104" s="1367"/>
      <c r="BY104" s="1367"/>
      <c r="BZ104" s="1633"/>
      <c r="CA104" s="623"/>
      <c r="CB104" s="623"/>
      <c r="CC104" s="623"/>
      <c r="CD104" s="623"/>
      <c r="CE104" s="1642">
        <v>11</v>
      </c>
    </row>
    <row s="1642" customFormat="1" customHeight="1" ht="11.549999999999999">
      <c r="A105" s="988"/>
      <c r="B105" s="988"/>
      <c r="C105" s="988"/>
      <c r="D105" s="988"/>
      <c r="E105" s="988"/>
      <c r="F105" s="1637"/>
      <c r="G105" s="1637"/>
      <c r="H105" s="352"/>
      <c r="N105" s="1642"/>
      <c r="O105" s="1642"/>
      <c r="P105" s="1642"/>
      <c r="Q105" s="1642"/>
      <c r="R105" s="1642"/>
      <c r="S105" s="1642"/>
      <c r="T105" s="1642"/>
      <c r="U105" s="1642"/>
      <c r="V105" s="1642"/>
      <c r="W105" s="1642"/>
      <c r="X105" s="1642"/>
      <c r="Y105" s="1642"/>
      <c r="Z105" s="1642"/>
      <c r="AA105" s="1642"/>
      <c r="AB105" s="1642"/>
      <c r="AC105" s="1642"/>
      <c r="AD105" s="1642"/>
      <c r="AE105" s="1642"/>
      <c r="AF105" s="1642"/>
      <c r="AG105" s="1642"/>
      <c r="AH105" s="1642"/>
      <c r="AI105" s="1642"/>
      <c r="AJ105" s="1642"/>
      <c r="AK105" s="1642"/>
      <c r="AL105" s="1642"/>
      <c r="AM105" s="1642"/>
      <c r="AN105" s="1642"/>
      <c r="AO105" s="1642"/>
      <c r="AP105" s="1642"/>
      <c r="AQ105" s="1642"/>
      <c r="AR105" s="1642"/>
      <c r="AS105" s="1642"/>
      <c r="AT105" s="1642"/>
      <c r="AU105" s="1642"/>
      <c r="AV105" s="1642"/>
      <c r="AW105" s="1642"/>
      <c r="AX105" s="1642"/>
      <c r="AY105" s="1642"/>
      <c r="AZ105" s="1642"/>
      <c r="BA105" s="1642"/>
      <c r="BB105" s="1642"/>
      <c r="BC105" s="1642"/>
      <c r="BD105" s="1642"/>
      <c r="BE105" s="1642"/>
      <c r="BF105" s="1642"/>
      <c r="BG105" s="1642"/>
      <c r="BH105" s="1367"/>
      <c r="BJ105" s="1367"/>
      <c r="BK105" s="1637"/>
      <c r="BL105" s="1637"/>
      <c r="BM105" s="1367"/>
      <c r="BN105" s="1367"/>
      <c r="BO105" s="1367"/>
      <c r="BP105" s="1367"/>
      <c r="BQ105" s="1637"/>
      <c r="BR105" s="1367"/>
      <c r="BS105" s="1367"/>
      <c r="BT105" s="545"/>
      <c r="BU105" s="1367"/>
      <c r="BV105" s="1367"/>
      <c r="BW105" s="1367"/>
      <c r="BX105" s="1367"/>
      <c r="BY105" s="1367"/>
      <c r="BZ105" s="1633"/>
      <c r="CA105" s="623"/>
      <c r="CB105" s="623"/>
      <c r="CC105" s="623"/>
      <c r="CD105" s="623"/>
      <c r="CE105" s="1642">
        <v>11</v>
      </c>
    </row>
    <row s="1642" customFormat="1" customHeight="1" ht="11.549999999999999">
      <c r="A106" s="988"/>
      <c r="B106" s="988"/>
      <c r="C106" s="988"/>
      <c r="D106" s="988"/>
      <c r="E106" s="988"/>
      <c r="F106" s="1637"/>
      <c r="G106" s="1637"/>
      <c r="H106" s="352"/>
      <c r="N106" s="1642"/>
      <c r="O106" s="1642"/>
      <c r="P106" s="1642"/>
      <c r="Q106" s="1642"/>
      <c r="R106" s="1642"/>
      <c r="S106" s="1642"/>
      <c r="T106" s="1642"/>
      <c r="U106" s="1642"/>
      <c r="V106" s="1642"/>
      <c r="W106" s="1642"/>
      <c r="X106" s="1642"/>
      <c r="Y106" s="1642"/>
      <c r="Z106" s="1642"/>
      <c r="AA106" s="1642"/>
      <c r="AB106" s="1642"/>
      <c r="AC106" s="1642"/>
      <c r="AD106" s="1642"/>
      <c r="AE106" s="1642"/>
      <c r="AF106" s="1642"/>
      <c r="AG106" s="1642"/>
      <c r="AH106" s="1642"/>
      <c r="AI106" s="1642"/>
      <c r="AJ106" s="1642"/>
      <c r="AK106" s="1642"/>
      <c r="AL106" s="1642"/>
      <c r="AM106" s="1642"/>
      <c r="AN106" s="1642"/>
      <c r="AO106" s="1642"/>
      <c r="AP106" s="1642"/>
      <c r="AQ106" s="1642"/>
      <c r="AR106" s="1642"/>
      <c r="AS106" s="1642"/>
      <c r="AT106" s="1642"/>
      <c r="AU106" s="1642"/>
      <c r="AV106" s="1642"/>
      <c r="AW106" s="1642"/>
      <c r="AX106" s="1642"/>
      <c r="AY106" s="1642"/>
      <c r="AZ106" s="1642"/>
      <c r="BA106" s="1642"/>
      <c r="BB106" s="1642"/>
      <c r="BC106" s="1642"/>
      <c r="BD106" s="1642"/>
      <c r="BE106" s="1642"/>
      <c r="BF106" s="1642"/>
      <c r="BG106" s="1642"/>
      <c r="BH106" s="1367"/>
      <c r="BJ106" s="1367"/>
      <c r="BK106" s="1637"/>
      <c r="BL106" s="1637"/>
      <c r="BM106" s="1367"/>
      <c r="BN106" s="1367"/>
      <c r="BO106" s="1367"/>
      <c r="BP106" s="1367"/>
      <c r="BQ106" s="1637"/>
      <c r="BR106" s="1367"/>
      <c r="BS106" s="1367"/>
      <c r="BT106" s="545"/>
      <c r="BU106" s="1367"/>
      <c r="BV106" s="1367"/>
      <c r="BW106" s="1367"/>
      <c r="BX106" s="1367"/>
      <c r="BY106" s="1367"/>
      <c r="BZ106" s="1633"/>
      <c r="CA106" s="623"/>
      <c r="CB106" s="623"/>
      <c r="CC106" s="623"/>
      <c r="CD106" s="623"/>
      <c r="CE106" s="1642">
        <v>11</v>
      </c>
    </row>
    <row s="1642" customFormat="1" customHeight="1" ht="11.549999999999999">
      <c r="A107" s="988"/>
      <c r="B107" s="988"/>
      <c r="C107" s="988"/>
      <c r="D107" s="988"/>
      <c r="E107" s="988"/>
      <c r="F107" s="1637"/>
      <c r="G107" s="1637"/>
      <c r="H107" s="352"/>
      <c r="N107" s="1642"/>
      <c r="O107" s="1642"/>
      <c r="P107" s="1642"/>
      <c r="Q107" s="1642"/>
      <c r="R107" s="1642"/>
      <c r="S107" s="1642"/>
      <c r="T107" s="1642"/>
      <c r="U107" s="1642"/>
      <c r="V107" s="1642"/>
      <c r="W107" s="1642"/>
      <c r="X107" s="1642"/>
      <c r="Y107" s="1642"/>
      <c r="Z107" s="1642"/>
      <c r="AA107" s="1642"/>
      <c r="AB107" s="1642"/>
      <c r="AC107" s="1642"/>
      <c r="AD107" s="1642"/>
      <c r="AE107" s="1642"/>
      <c r="AF107" s="1642"/>
      <c r="AG107" s="1642"/>
      <c r="AH107" s="1642"/>
      <c r="AI107" s="1642"/>
      <c r="AJ107" s="1642"/>
      <c r="AK107" s="1642"/>
      <c r="AL107" s="1642"/>
      <c r="AM107" s="1642"/>
      <c r="AN107" s="1642"/>
      <c r="AO107" s="1642"/>
      <c r="AP107" s="1642"/>
      <c r="AQ107" s="1642"/>
      <c r="AR107" s="1642"/>
      <c r="AS107" s="1642"/>
      <c r="AT107" s="1642"/>
      <c r="AU107" s="1642"/>
      <c r="AV107" s="1642"/>
      <c r="AW107" s="1642"/>
      <c r="AX107" s="1642"/>
      <c r="AY107" s="1642"/>
      <c r="AZ107" s="1642"/>
      <c r="BA107" s="1642"/>
      <c r="BB107" s="1642"/>
      <c r="BC107" s="1642"/>
      <c r="BD107" s="1642"/>
      <c r="BE107" s="1642"/>
      <c r="BF107" s="1642"/>
      <c r="BG107" s="1642"/>
      <c r="BH107" s="1367"/>
      <c r="BJ107" s="1367"/>
      <c r="BK107" s="1637"/>
      <c r="BL107" s="1637"/>
      <c r="BM107" s="1367"/>
      <c r="BN107" s="1367"/>
      <c r="BO107" s="1367"/>
      <c r="BP107" s="1367"/>
      <c r="BQ107" s="1637"/>
      <c r="BR107" s="1367"/>
      <c r="BS107" s="1367"/>
      <c r="BT107" s="545"/>
      <c r="BU107" s="1367"/>
      <c r="BV107" s="1367"/>
      <c r="BW107" s="1367"/>
      <c r="BX107" s="1367"/>
      <c r="BY107" s="1367"/>
      <c r="BZ107" s="1633"/>
      <c r="CA107" s="623"/>
      <c r="CB107" s="623"/>
      <c r="CC107" s="623"/>
      <c r="CD107" s="623"/>
      <c r="CE107" s="1642">
        <v>11</v>
      </c>
    </row>
    <row s="1642" customFormat="1" customHeight="1" ht="11.549999999999999">
      <c r="A108" s="988"/>
      <c r="B108" s="988"/>
      <c r="C108" s="988"/>
      <c r="D108" s="988"/>
      <c r="E108" s="988"/>
      <c r="F108" s="1637"/>
      <c r="G108" s="1637"/>
      <c r="H108" s="352"/>
      <c r="N108" s="1642"/>
      <c r="O108" s="1642"/>
      <c r="P108" s="1642"/>
      <c r="Q108" s="1642"/>
      <c r="R108" s="1642"/>
      <c r="S108" s="1642"/>
      <c r="T108" s="1642"/>
      <c r="U108" s="1642"/>
      <c r="V108" s="1642"/>
      <c r="W108" s="1642"/>
      <c r="X108" s="1642"/>
      <c r="Y108" s="1642"/>
      <c r="Z108" s="1642"/>
      <c r="AA108" s="1642"/>
      <c r="AB108" s="1642"/>
      <c r="AC108" s="1642"/>
      <c r="AD108" s="1642"/>
      <c r="AE108" s="1642"/>
      <c r="AF108" s="1642"/>
      <c r="AG108" s="1642"/>
      <c r="AH108" s="1642"/>
      <c r="AI108" s="1642"/>
      <c r="AJ108" s="1642"/>
      <c r="AK108" s="1642"/>
      <c r="AL108" s="1642"/>
      <c r="AM108" s="1642"/>
      <c r="AN108" s="1642"/>
      <c r="AO108" s="1642"/>
      <c r="AP108" s="1642"/>
      <c r="AQ108" s="1642"/>
      <c r="AR108" s="1642"/>
      <c r="AS108" s="1642"/>
      <c r="AT108" s="1642"/>
      <c r="AU108" s="1642"/>
      <c r="AV108" s="1642"/>
      <c r="AW108" s="1642"/>
      <c r="AX108" s="1642"/>
      <c r="AY108" s="1642"/>
      <c r="AZ108" s="1642"/>
      <c r="BA108" s="1642"/>
      <c r="BB108" s="1642"/>
      <c r="BC108" s="1642"/>
      <c r="BD108" s="1642"/>
      <c r="BE108" s="1642"/>
      <c r="BF108" s="1642"/>
      <c r="BG108" s="1642"/>
      <c r="BH108" s="1367"/>
      <c r="BJ108" s="1367"/>
      <c r="BK108" s="1637"/>
      <c r="BL108" s="1637"/>
      <c r="BM108" s="1367"/>
      <c r="BN108" s="1367"/>
      <c r="BO108" s="1367"/>
      <c r="BP108" s="1367"/>
      <c r="BQ108" s="1637"/>
      <c r="BR108" s="1367"/>
      <c r="BS108" s="1367"/>
      <c r="BT108" s="545"/>
      <c r="BU108" s="1367"/>
      <c r="BV108" s="1367"/>
      <c r="BW108" s="1367"/>
      <c r="BX108" s="1367"/>
      <c r="BY108" s="1367"/>
      <c r="BZ108" s="1633"/>
      <c r="CA108" s="623"/>
      <c r="CB108" s="623"/>
      <c r="CC108" s="623"/>
      <c r="CD108" s="623"/>
      <c r="CE108" s="1642">
        <v>11</v>
      </c>
    </row>
    <row s="1642" customFormat="1" customHeight="1" ht="11.549999999999999">
      <c r="A109" s="988"/>
      <c r="B109" s="988"/>
      <c r="C109" s="988"/>
      <c r="D109" s="988"/>
      <c r="E109" s="988"/>
      <c r="F109" s="1637"/>
      <c r="G109" s="1637"/>
      <c r="H109" s="352"/>
      <c r="N109" s="1642"/>
      <c r="O109" s="1642"/>
      <c r="P109" s="1642"/>
      <c r="Q109" s="1642"/>
      <c r="R109" s="1642"/>
      <c r="S109" s="1642"/>
      <c r="T109" s="1642"/>
      <c r="U109" s="1642"/>
      <c r="V109" s="1642"/>
      <c r="W109" s="1642"/>
      <c r="X109" s="1642"/>
      <c r="Y109" s="1642"/>
      <c r="Z109" s="1642"/>
      <c r="AA109" s="1642"/>
      <c r="AB109" s="1642"/>
      <c r="AC109" s="1642"/>
      <c r="AD109" s="1642"/>
      <c r="AE109" s="1642"/>
      <c r="AF109" s="1642"/>
      <c r="AG109" s="1642"/>
      <c r="AH109" s="1642"/>
      <c r="AI109" s="1642"/>
      <c r="AJ109" s="1642"/>
      <c r="AK109" s="1642"/>
      <c r="AL109" s="1642"/>
      <c r="AM109" s="1642"/>
      <c r="AN109" s="1642"/>
      <c r="AO109" s="1642"/>
      <c r="AP109" s="1642"/>
      <c r="AQ109" s="1642"/>
      <c r="AR109" s="1642"/>
      <c r="AS109" s="1642"/>
      <c r="AT109" s="1642"/>
      <c r="AU109" s="1642"/>
      <c r="AV109" s="1642"/>
      <c r="AW109" s="1642"/>
      <c r="AX109" s="1642"/>
      <c r="AY109" s="1642"/>
      <c r="AZ109" s="1642"/>
      <c r="BA109" s="1642"/>
      <c r="BB109" s="1642"/>
      <c r="BC109" s="1642"/>
      <c r="BD109" s="1642"/>
      <c r="BE109" s="1642"/>
      <c r="BF109" s="1642"/>
      <c r="BG109" s="1642"/>
      <c r="BH109" s="1367"/>
      <c r="BJ109" s="1367"/>
      <c r="BK109" s="1637"/>
      <c r="BL109" s="1637"/>
      <c r="BM109" s="1367"/>
      <c r="BN109" s="1367"/>
      <c r="BO109" s="1367"/>
      <c r="BP109" s="1367"/>
      <c r="BQ109" s="1637"/>
      <c r="BR109" s="1367"/>
      <c r="BS109" s="1367"/>
      <c r="BT109" s="545"/>
      <c r="BU109" s="1367"/>
      <c r="BV109" s="1367"/>
      <c r="BW109" s="1367"/>
      <c r="BX109" s="1367"/>
      <c r="BY109" s="1367"/>
      <c r="BZ109" s="1633"/>
      <c r="CA109" s="623"/>
      <c r="CB109" s="623"/>
      <c r="CC109" s="623"/>
      <c r="CD109" s="623"/>
      <c r="CE109" s="1642">
        <v>11</v>
      </c>
    </row>
    <row s="1642" customFormat="1" customHeight="1" ht="11.549999999999999">
      <c r="A110" s="988"/>
      <c r="B110" s="988"/>
      <c r="C110" s="988"/>
      <c r="D110" s="988"/>
      <c r="E110" s="988"/>
      <c r="F110" s="1637"/>
      <c r="G110" s="1637"/>
      <c r="H110" s="352"/>
      <c r="N110" s="1642"/>
      <c r="O110" s="1642"/>
      <c r="P110" s="1642"/>
      <c r="Q110" s="1642"/>
      <c r="R110" s="1642"/>
      <c r="S110" s="1642"/>
      <c r="T110" s="1642"/>
      <c r="U110" s="1642"/>
      <c r="V110" s="1642"/>
      <c r="W110" s="1642"/>
      <c r="X110" s="1642"/>
      <c r="Y110" s="1642"/>
      <c r="Z110" s="1642"/>
      <c r="AA110" s="1642"/>
      <c r="AB110" s="1642"/>
      <c r="AC110" s="1642"/>
      <c r="AD110" s="1642"/>
      <c r="AE110" s="1642"/>
      <c r="AF110" s="1642"/>
      <c r="AG110" s="1642"/>
      <c r="AH110" s="1642"/>
      <c r="AI110" s="1642"/>
      <c r="AJ110" s="1642"/>
      <c r="AK110" s="1642"/>
      <c r="AL110" s="1642"/>
      <c r="AM110" s="1642"/>
      <c r="AN110" s="1642"/>
      <c r="AO110" s="1642"/>
      <c r="AP110" s="1642"/>
      <c r="AQ110" s="1642"/>
      <c r="AR110" s="1642"/>
      <c r="AS110" s="1642"/>
      <c r="AT110" s="1642"/>
      <c r="AU110" s="1642"/>
      <c r="AV110" s="1642"/>
      <c r="AW110" s="1642"/>
      <c r="AX110" s="1642"/>
      <c r="AY110" s="1642"/>
      <c r="AZ110" s="1642"/>
      <c r="BA110" s="1642"/>
      <c r="BB110" s="1642"/>
      <c r="BC110" s="1642"/>
      <c r="BD110" s="1642"/>
      <c r="BE110" s="1642"/>
      <c r="BF110" s="1642"/>
      <c r="BG110" s="1642"/>
      <c r="BH110" s="1367"/>
      <c r="BJ110" s="1367"/>
      <c r="BK110" s="1637"/>
      <c r="BL110" s="1637"/>
      <c r="BM110" s="1367"/>
      <c r="BN110" s="1367"/>
      <c r="BO110" s="1367"/>
      <c r="BP110" s="1367"/>
      <c r="BQ110" s="1637"/>
      <c r="BR110" s="1367"/>
      <c r="BS110" s="1367"/>
      <c r="BT110" s="545"/>
      <c r="BU110" s="1367"/>
      <c r="BV110" s="1367"/>
      <c r="BW110" s="1367"/>
      <c r="BX110" s="1367"/>
      <c r="BY110" s="1367"/>
      <c r="BZ110" s="1633"/>
      <c r="CA110" s="623"/>
      <c r="CB110" s="623"/>
      <c r="CC110" s="623"/>
      <c r="CD110" s="623"/>
      <c r="CE110" s="1642">
        <v>11</v>
      </c>
    </row>
    <row s="1642" customFormat="1" customHeight="1" ht="11.549999999999999">
      <c r="A111" s="988"/>
      <c r="B111" s="988"/>
      <c r="C111" s="988"/>
      <c r="D111" s="988"/>
      <c r="E111" s="988"/>
      <c r="F111" s="1637"/>
      <c r="G111" s="1637"/>
      <c r="H111" s="352"/>
      <c r="N111" s="1642"/>
      <c r="O111" s="1642"/>
      <c r="P111" s="1642"/>
      <c r="Q111" s="1642"/>
      <c r="R111" s="1642"/>
      <c r="S111" s="1642"/>
      <c r="T111" s="1642"/>
      <c r="U111" s="1642"/>
      <c r="V111" s="1642"/>
      <c r="W111" s="1642"/>
      <c r="X111" s="1642"/>
      <c r="Y111" s="1642"/>
      <c r="Z111" s="1642"/>
      <c r="AA111" s="1642"/>
      <c r="AB111" s="1642"/>
      <c r="AC111" s="1642"/>
      <c r="AD111" s="1642"/>
      <c r="AE111" s="1642"/>
      <c r="AF111" s="1642"/>
      <c r="AG111" s="1642"/>
      <c r="AH111" s="1642"/>
      <c r="AI111" s="1642"/>
      <c r="AJ111" s="1642"/>
      <c r="AK111" s="1642"/>
      <c r="AL111" s="1642"/>
      <c r="AM111" s="1642"/>
      <c r="AN111" s="1642"/>
      <c r="AO111" s="1642"/>
      <c r="AP111" s="1642"/>
      <c r="AQ111" s="1642"/>
      <c r="AR111" s="1642"/>
      <c r="AS111" s="1642"/>
      <c r="AT111" s="1642"/>
      <c r="AU111" s="1642"/>
      <c r="AV111" s="1642"/>
      <c r="AW111" s="1642"/>
      <c r="AX111" s="1642"/>
      <c r="AY111" s="1642"/>
      <c r="AZ111" s="1642"/>
      <c r="BA111" s="1642"/>
      <c r="BB111" s="1642"/>
      <c r="BC111" s="1642"/>
      <c r="BD111" s="1642"/>
      <c r="BE111" s="1642"/>
      <c r="BF111" s="1642"/>
      <c r="BG111" s="1642"/>
      <c r="BH111" s="1367"/>
      <c r="BJ111" s="1367"/>
      <c r="BK111" s="1637"/>
      <c r="BL111" s="1637"/>
      <c r="BM111" s="1367"/>
      <c r="BN111" s="1367"/>
      <c r="BO111" s="1367"/>
      <c r="BP111" s="1367"/>
      <c r="BQ111" s="1637"/>
      <c r="BR111" s="1367"/>
      <c r="BS111" s="1367"/>
      <c r="BT111" s="545"/>
      <c r="BU111" s="1367"/>
      <c r="BV111" s="1367"/>
      <c r="BW111" s="1367"/>
      <c r="BX111" s="1367"/>
      <c r="BY111" s="1367"/>
      <c r="BZ111" s="1633"/>
      <c r="CA111" s="623"/>
      <c r="CB111" s="623"/>
      <c r="CC111" s="623"/>
      <c r="CD111" s="623"/>
      <c r="CE111" s="1642">
        <v>11</v>
      </c>
    </row>
    <row s="1642" customFormat="1" customHeight="1" ht="11.549999999999999">
      <c r="A112" s="988"/>
      <c r="B112" s="988"/>
      <c r="C112" s="988"/>
      <c r="D112" s="988"/>
      <c r="E112" s="988"/>
      <c r="F112" s="1637"/>
      <c r="G112" s="1637"/>
      <c r="H112" s="352"/>
      <c r="N112" s="1642"/>
      <c r="O112" s="1642"/>
      <c r="P112" s="1642"/>
      <c r="Q112" s="1642"/>
      <c r="R112" s="1642"/>
      <c r="S112" s="1642"/>
      <c r="T112" s="1642"/>
      <c r="U112" s="1642"/>
      <c r="V112" s="1642"/>
      <c r="W112" s="1642"/>
      <c r="X112" s="1642"/>
      <c r="Y112" s="1642"/>
      <c r="Z112" s="1642"/>
      <c r="AA112" s="1642"/>
      <c r="AB112" s="1642"/>
      <c r="AC112" s="1642"/>
      <c r="AD112" s="1642"/>
      <c r="AE112" s="1642"/>
      <c r="AF112" s="1642"/>
      <c r="AG112" s="1642"/>
      <c r="AH112" s="1642"/>
      <c r="AI112" s="1642"/>
      <c r="AJ112" s="1642"/>
      <c r="AK112" s="1642"/>
      <c r="AL112" s="1642"/>
      <c r="AM112" s="1642"/>
      <c r="AN112" s="1642"/>
      <c r="AO112" s="1642"/>
      <c r="AP112" s="1642"/>
      <c r="AQ112" s="1642"/>
      <c r="AR112" s="1642"/>
      <c r="AS112" s="1642"/>
      <c r="AT112" s="1642"/>
      <c r="AU112" s="1642"/>
      <c r="AV112" s="1642"/>
      <c r="AW112" s="1642"/>
      <c r="AX112" s="1642"/>
      <c r="AY112" s="1642"/>
      <c r="AZ112" s="1642"/>
      <c r="BA112" s="1642"/>
      <c r="BB112" s="1642"/>
      <c r="BC112" s="1642"/>
      <c r="BD112" s="1642"/>
      <c r="BE112" s="1642"/>
      <c r="BF112" s="1642"/>
      <c r="BG112" s="1642"/>
      <c r="BH112" s="1367"/>
      <c r="BJ112" s="1367"/>
      <c r="BK112" s="1637"/>
      <c r="BL112" s="1637"/>
      <c r="BM112" s="1367"/>
      <c r="BN112" s="1367"/>
      <c r="BO112" s="1367"/>
      <c r="BP112" s="1367"/>
      <c r="BQ112" s="1637"/>
      <c r="BR112" s="1367"/>
      <c r="BS112" s="1367"/>
      <c r="BT112" s="545"/>
      <c r="BU112" s="1367"/>
      <c r="BV112" s="1367"/>
      <c r="BW112" s="1367"/>
      <c r="BX112" s="1367"/>
      <c r="BY112" s="1367"/>
      <c r="BZ112" s="1633"/>
      <c r="CA112" s="623"/>
      <c r="CB112" s="623"/>
      <c r="CC112" s="623"/>
      <c r="CD112" s="623"/>
      <c r="CE112" s="1642">
        <v>11</v>
      </c>
    </row>
    <row s="1642" customFormat="1" customHeight="1" ht="11.549999999999999">
      <c r="A113" s="988"/>
      <c r="B113" s="988"/>
      <c r="C113" s="988"/>
      <c r="D113" s="988"/>
      <c r="E113" s="988"/>
      <c r="F113" s="1637"/>
      <c r="G113" s="1637"/>
      <c r="H113" s="352"/>
      <c r="N113" s="1642"/>
      <c r="O113" s="1642"/>
      <c r="P113" s="1642"/>
      <c r="Q113" s="1642"/>
      <c r="R113" s="1642"/>
      <c r="S113" s="1642"/>
      <c r="T113" s="1642"/>
      <c r="U113" s="1642"/>
      <c r="V113" s="1642"/>
      <c r="W113" s="1642"/>
      <c r="X113" s="1642"/>
      <c r="Y113" s="1642"/>
      <c r="Z113" s="1642"/>
      <c r="AA113" s="1642"/>
      <c r="AB113" s="1642"/>
      <c r="AC113" s="1642"/>
      <c r="AD113" s="1642"/>
      <c r="AE113" s="1642"/>
      <c r="AF113" s="1642"/>
      <c r="AG113" s="1642"/>
      <c r="AH113" s="1642"/>
      <c r="AI113" s="1642"/>
      <c r="AJ113" s="1642"/>
      <c r="AK113" s="1642"/>
      <c r="AL113" s="1642"/>
      <c r="AM113" s="1642"/>
      <c r="AN113" s="1642"/>
      <c r="AO113" s="1642"/>
      <c r="AP113" s="1642"/>
      <c r="AQ113" s="1642"/>
      <c r="AR113" s="1642"/>
      <c r="AS113" s="1642"/>
      <c r="AT113" s="1642"/>
      <c r="AU113" s="1642"/>
      <c r="AV113" s="1642"/>
      <c r="AW113" s="1642"/>
      <c r="AX113" s="1642"/>
      <c r="AY113" s="1642"/>
      <c r="AZ113" s="1642"/>
      <c r="BA113" s="1642"/>
      <c r="BB113" s="1642"/>
      <c r="BC113" s="1642"/>
      <c r="BD113" s="1642"/>
      <c r="BE113" s="1642"/>
      <c r="BF113" s="1642"/>
      <c r="BG113" s="1642"/>
      <c r="BH113" s="1367"/>
      <c r="BJ113" s="1367"/>
      <c r="BK113" s="1637"/>
      <c r="BL113" s="1637"/>
      <c r="BM113" s="1367"/>
      <c r="BN113" s="1367"/>
      <c r="BO113" s="1367"/>
      <c r="BP113" s="1367"/>
      <c r="BQ113" s="1637"/>
      <c r="BR113" s="1367"/>
      <c r="BS113" s="1367"/>
      <c r="BT113" s="545"/>
      <c r="BU113" s="1367"/>
      <c r="BV113" s="1367"/>
      <c r="BW113" s="1367"/>
      <c r="BX113" s="1367"/>
      <c r="BY113" s="1367"/>
      <c r="BZ113" s="1633"/>
      <c r="CA113" s="623"/>
      <c r="CB113" s="623"/>
      <c r="CC113" s="623"/>
      <c r="CD113" s="623"/>
      <c r="CE113" s="1642">
        <v>11</v>
      </c>
    </row>
    <row s="1642" customFormat="1" customHeight="1" ht="11.549999999999999">
      <c r="A114" s="988"/>
      <c r="B114" s="988"/>
      <c r="C114" s="988"/>
      <c r="D114" s="988"/>
      <c r="E114" s="988"/>
      <c r="F114" s="1637"/>
      <c r="G114" s="1637"/>
      <c r="H114" s="352"/>
      <c r="N114" s="1642"/>
      <c r="O114" s="1642"/>
      <c r="P114" s="1642"/>
      <c r="Q114" s="1642"/>
      <c r="R114" s="1642"/>
      <c r="S114" s="1642"/>
      <c r="T114" s="1642"/>
      <c r="U114" s="1642"/>
      <c r="V114" s="1642"/>
      <c r="W114" s="1642"/>
      <c r="X114" s="1642"/>
      <c r="Y114" s="1642"/>
      <c r="Z114" s="1642"/>
      <c r="AA114" s="1642"/>
      <c r="AB114" s="1642"/>
      <c r="AC114" s="1642"/>
      <c r="AD114" s="1642"/>
      <c r="AE114" s="1642"/>
      <c r="AF114" s="1642"/>
      <c r="AG114" s="1642"/>
      <c r="AH114" s="1642"/>
      <c r="AI114" s="1642"/>
      <c r="AJ114" s="1642"/>
      <c r="AK114" s="1642"/>
      <c r="AL114" s="1642"/>
      <c r="AM114" s="1642"/>
      <c r="AN114" s="1642"/>
      <c r="AO114" s="1642"/>
      <c r="AP114" s="1642"/>
      <c r="AQ114" s="1642"/>
      <c r="AR114" s="1642"/>
      <c r="AS114" s="1642"/>
      <c r="AT114" s="1642"/>
      <c r="AU114" s="1642"/>
      <c r="AV114" s="1642"/>
      <c r="AW114" s="1642"/>
      <c r="AX114" s="1642"/>
      <c r="AY114" s="1642"/>
      <c r="AZ114" s="1642"/>
      <c r="BA114" s="1642"/>
      <c r="BB114" s="1642"/>
      <c r="BC114" s="1642"/>
      <c r="BD114" s="1642"/>
      <c r="BE114" s="1642"/>
      <c r="BF114" s="1642"/>
      <c r="BG114" s="1642"/>
      <c r="BH114" s="1367"/>
      <c r="BJ114" s="1367"/>
      <c r="BK114" s="1637"/>
      <c r="BL114" s="1637"/>
      <c r="BM114" s="1367"/>
      <c r="BN114" s="1367"/>
      <c r="BO114" s="1367"/>
      <c r="BP114" s="1367"/>
      <c r="BQ114" s="1637"/>
      <c r="BR114" s="1367"/>
      <c r="BS114" s="1367"/>
      <c r="BT114" s="545"/>
      <c r="BU114" s="1367"/>
      <c r="BV114" s="1367"/>
      <c r="BW114" s="1367"/>
      <c r="BX114" s="1367"/>
      <c r="BY114" s="1367"/>
      <c r="BZ114" s="1633"/>
      <c r="CA114" s="623"/>
      <c r="CB114" s="623"/>
      <c r="CC114" s="623"/>
      <c r="CD114" s="623"/>
      <c r="CE114" s="1642">
        <v>11</v>
      </c>
    </row>
    <row s="1642" customFormat="1" customHeight="1" ht="11.549999999999999">
      <c r="A115" s="988"/>
      <c r="B115" s="988"/>
      <c r="C115" s="988"/>
      <c r="D115" s="988"/>
      <c r="E115" s="988"/>
      <c r="F115" s="1637"/>
      <c r="G115" s="1637"/>
      <c r="H115" s="352"/>
      <c r="N115" s="1642"/>
      <c r="O115" s="1642"/>
      <c r="P115" s="1642"/>
      <c r="Q115" s="1642"/>
      <c r="R115" s="1642"/>
      <c r="S115" s="1642"/>
      <c r="T115" s="1642"/>
      <c r="U115" s="1642"/>
      <c r="V115" s="1642"/>
      <c r="W115" s="1642"/>
      <c r="X115" s="1642"/>
      <c r="Y115" s="1642"/>
      <c r="Z115" s="1642"/>
      <c r="AA115" s="1642"/>
      <c r="AB115" s="1642"/>
      <c r="AC115" s="1642"/>
      <c r="AD115" s="1642"/>
      <c r="AE115" s="1642"/>
      <c r="AF115" s="1642"/>
      <c r="AG115" s="1642"/>
      <c r="AH115" s="1642"/>
      <c r="AI115" s="1642"/>
      <c r="AJ115" s="1642"/>
      <c r="AK115" s="1642"/>
      <c r="AL115" s="1642"/>
      <c r="AM115" s="1642"/>
      <c r="AN115" s="1642"/>
      <c r="AO115" s="1642"/>
      <c r="AP115" s="1642"/>
      <c r="AQ115" s="1642"/>
      <c r="AR115" s="1642"/>
      <c r="AS115" s="1642"/>
      <c r="AT115" s="1642"/>
      <c r="AU115" s="1642"/>
      <c r="AV115" s="1642"/>
      <c r="AW115" s="1642"/>
      <c r="AX115" s="1642"/>
      <c r="AY115" s="1642"/>
      <c r="AZ115" s="1642"/>
      <c r="BA115" s="1642"/>
      <c r="BB115" s="1642"/>
      <c r="BC115" s="1642"/>
      <c r="BD115" s="1642"/>
      <c r="BE115" s="1642"/>
      <c r="BF115" s="1642"/>
      <c r="BG115" s="1642"/>
      <c r="BH115" s="1367"/>
      <c r="BJ115" s="1367"/>
      <c r="BK115" s="1637"/>
      <c r="BL115" s="1637"/>
      <c r="BM115" s="1367"/>
      <c r="BN115" s="1367"/>
      <c r="BO115" s="1367"/>
      <c r="BP115" s="1367"/>
      <c r="BQ115" s="1637"/>
      <c r="BR115" s="1367"/>
      <c r="BS115" s="1367"/>
      <c r="BT115" s="545"/>
      <c r="BU115" s="1367"/>
      <c r="BV115" s="1367"/>
      <c r="BW115" s="1367"/>
      <c r="BX115" s="1367"/>
      <c r="BY115" s="1367"/>
      <c r="BZ115" s="1633"/>
      <c r="CA115" s="623"/>
      <c r="CB115" s="623"/>
      <c r="CC115" s="623"/>
      <c r="CD115" s="623"/>
      <c r="CE115" s="1642">
        <v>11</v>
      </c>
    </row>
    <row s="1642" customFormat="1" customHeight="1" ht="11.549999999999999">
      <c r="A116" s="988"/>
      <c r="B116" s="988"/>
      <c r="C116" s="988"/>
      <c r="D116" s="988"/>
      <c r="E116" s="988"/>
      <c r="F116" s="1637"/>
      <c r="G116" s="1637"/>
      <c r="H116" s="352"/>
      <c r="N116" s="1642"/>
      <c r="O116" s="1642"/>
      <c r="P116" s="1642"/>
      <c r="Q116" s="1642"/>
      <c r="R116" s="1642"/>
      <c r="S116" s="1642"/>
      <c r="T116" s="1642"/>
      <c r="U116" s="1642"/>
      <c r="V116" s="1642"/>
      <c r="W116" s="1642"/>
      <c r="X116" s="1642"/>
      <c r="Y116" s="1642"/>
      <c r="Z116" s="1642"/>
      <c r="AA116" s="1642"/>
      <c r="AB116" s="1642"/>
      <c r="AC116" s="1642"/>
      <c r="AD116" s="1642"/>
      <c r="AE116" s="1642"/>
      <c r="AF116" s="1642"/>
      <c r="AG116" s="1642"/>
      <c r="AH116" s="1642"/>
      <c r="AI116" s="1642"/>
      <c r="AJ116" s="1642"/>
      <c r="AK116" s="1642"/>
      <c r="AL116" s="1642"/>
      <c r="AM116" s="1642"/>
      <c r="AN116" s="1642"/>
      <c r="AO116" s="1642"/>
      <c r="AP116" s="1642"/>
      <c r="AQ116" s="1642"/>
      <c r="AR116" s="1642"/>
      <c r="AS116" s="1642"/>
      <c r="AT116" s="1642"/>
      <c r="AU116" s="1642"/>
      <c r="AV116" s="1642"/>
      <c r="AW116" s="1642"/>
      <c r="AX116" s="1642"/>
      <c r="AY116" s="1642"/>
      <c r="AZ116" s="1642"/>
      <c r="BA116" s="1642"/>
      <c r="BB116" s="1642"/>
      <c r="BC116" s="1642"/>
      <c r="BD116" s="1642"/>
      <c r="BE116" s="1642"/>
      <c r="BF116" s="1642"/>
      <c r="BG116" s="1642"/>
      <c r="BH116" s="1367"/>
      <c r="BJ116" s="1367"/>
      <c r="BK116" s="1637"/>
      <c r="BL116" s="1637"/>
      <c r="BM116" s="1367"/>
      <c r="BN116" s="1367"/>
      <c r="BO116" s="1367"/>
      <c r="BP116" s="1367"/>
      <c r="BQ116" s="1637"/>
      <c r="BR116" s="1367"/>
      <c r="BS116" s="1367"/>
      <c r="BT116" s="545"/>
      <c r="BU116" s="1367"/>
      <c r="BV116" s="1367"/>
      <c r="BW116" s="1367"/>
      <c r="BX116" s="1367"/>
      <c r="BY116" s="1367"/>
      <c r="BZ116" s="1633"/>
      <c r="CA116" s="623"/>
      <c r="CB116" s="623"/>
      <c r="CC116" s="623"/>
      <c r="CD116" s="623"/>
      <c r="CE116" s="1642">
        <v>11</v>
      </c>
    </row>
    <row s="1642" customFormat="1" customHeight="1" ht="11.549999999999999">
      <c r="A117" s="988"/>
      <c r="B117" s="988"/>
      <c r="C117" s="988"/>
      <c r="D117" s="988"/>
      <c r="E117" s="988"/>
      <c r="F117" s="1637"/>
      <c r="G117" s="1637"/>
      <c r="H117" s="352"/>
      <c r="N117" s="1642"/>
      <c r="O117" s="1642"/>
      <c r="P117" s="1642"/>
      <c r="Q117" s="1642"/>
      <c r="R117" s="1642"/>
      <c r="S117" s="1642"/>
      <c r="T117" s="1642"/>
      <c r="U117" s="1642"/>
      <c r="V117" s="1642"/>
      <c r="W117" s="1642"/>
      <c r="X117" s="1642"/>
      <c r="Y117" s="1642"/>
      <c r="Z117" s="1642"/>
      <c r="AA117" s="1642"/>
      <c r="AB117" s="1642"/>
      <c r="AC117" s="1642"/>
      <c r="AD117" s="1642"/>
      <c r="AE117" s="1642"/>
      <c r="AF117" s="1642"/>
      <c r="AG117" s="1642"/>
      <c r="AH117" s="1642"/>
      <c r="AI117" s="1642"/>
      <c r="AJ117" s="1642"/>
      <c r="AK117" s="1642"/>
      <c r="AL117" s="1642"/>
      <c r="AM117" s="1642"/>
      <c r="AN117" s="1642"/>
      <c r="AO117" s="1642"/>
      <c r="AP117" s="1642"/>
      <c r="AQ117" s="1642"/>
      <c r="AR117" s="1642"/>
      <c r="AS117" s="1642"/>
      <c r="AT117" s="1642"/>
      <c r="AU117" s="1642"/>
      <c r="AV117" s="1642"/>
      <c r="AW117" s="1642"/>
      <c r="AX117" s="1642"/>
      <c r="AY117" s="1642"/>
      <c r="AZ117" s="1642"/>
      <c r="BA117" s="1642"/>
      <c r="BB117" s="1642"/>
      <c r="BC117" s="1642"/>
      <c r="BD117" s="1642"/>
      <c r="BE117" s="1642"/>
      <c r="BF117" s="1642"/>
      <c r="BG117" s="1642"/>
      <c r="BH117" s="1367"/>
      <c r="BJ117" s="1367"/>
      <c r="BK117" s="1637"/>
      <c r="BL117" s="1637"/>
      <c r="BM117" s="1367"/>
      <c r="BN117" s="1367"/>
      <c r="BO117" s="1367"/>
      <c r="BP117" s="1367"/>
      <c r="BQ117" s="1637"/>
      <c r="BR117" s="1367"/>
      <c r="BS117" s="1367"/>
      <c r="BT117" s="545"/>
      <c r="BU117" s="1367"/>
      <c r="BV117" s="1367"/>
      <c r="BW117" s="1367"/>
      <c r="BX117" s="1367"/>
      <c r="BY117" s="1367"/>
      <c r="BZ117" s="1633"/>
      <c r="CA117" s="623"/>
      <c r="CB117" s="623"/>
      <c r="CC117" s="623"/>
      <c r="CD117" s="623"/>
      <c r="CE117" s="1642">
        <v>11</v>
      </c>
    </row>
    <row s="1642" customFormat="1" customHeight="1" ht="11.549999999999999">
      <c r="A118" s="988"/>
      <c r="B118" s="988"/>
      <c r="C118" s="988"/>
      <c r="D118" s="988"/>
      <c r="E118" s="988"/>
      <c r="F118" s="1637"/>
      <c r="G118" s="1637"/>
      <c r="H118" s="352"/>
      <c r="N118" s="1642"/>
      <c r="O118" s="1642"/>
      <c r="P118" s="1642"/>
      <c r="Q118" s="1642"/>
      <c r="R118" s="1642"/>
      <c r="S118" s="1642"/>
      <c r="T118" s="1642"/>
      <c r="U118" s="1642"/>
      <c r="V118" s="1642"/>
      <c r="W118" s="1642"/>
      <c r="X118" s="1642"/>
      <c r="Y118" s="1642"/>
      <c r="Z118" s="1642"/>
      <c r="AA118" s="1642"/>
      <c r="AB118" s="1642"/>
      <c r="AC118" s="1642"/>
      <c r="AD118" s="1642"/>
      <c r="AE118" s="1642"/>
      <c r="AF118" s="1642"/>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367"/>
      <c r="BJ118" s="1367"/>
      <c r="BK118" s="1637"/>
      <c r="BL118" s="1637"/>
      <c r="BM118" s="1367"/>
      <c r="BN118" s="1367"/>
      <c r="BO118" s="1367"/>
      <c r="BP118" s="1367"/>
      <c r="BQ118" s="1637"/>
      <c r="BR118" s="1367"/>
      <c r="BS118" s="1367"/>
      <c r="BT118" s="545"/>
      <c r="BU118" s="1367"/>
      <c r="BV118" s="1367"/>
      <c r="BW118" s="1367"/>
      <c r="BX118" s="1367"/>
      <c r="BY118" s="1367"/>
      <c r="BZ118" s="1633"/>
      <c r="CA118" s="623"/>
      <c r="CB118" s="623"/>
      <c r="CC118" s="623"/>
      <c r="CD118" s="623"/>
      <c r="CE118" s="1642">
        <v>11</v>
      </c>
    </row>
    <row s="1642" customFormat="1" customHeight="1" ht="11.549999999999999">
      <c r="A119" s="988"/>
      <c r="B119" s="988"/>
      <c r="C119" s="988"/>
      <c r="D119" s="988"/>
      <c r="E119" s="988"/>
      <c r="F119" s="1637"/>
      <c r="G119" s="1637"/>
      <c r="H119" s="352"/>
      <c r="N119" s="1642"/>
      <c r="O119" s="1642"/>
      <c r="P119" s="1642"/>
      <c r="Q119" s="1642"/>
      <c r="R119" s="1642"/>
      <c r="S119" s="1642"/>
      <c r="T119" s="1642"/>
      <c r="U119" s="1642"/>
      <c r="V119" s="1642"/>
      <c r="W119" s="1642"/>
      <c r="X119" s="1642"/>
      <c r="Y119" s="1642"/>
      <c r="Z119" s="1642"/>
      <c r="AA119" s="1642"/>
      <c r="AB119" s="1642"/>
      <c r="AC119" s="1642"/>
      <c r="AD119" s="1642"/>
      <c r="AE119" s="1642"/>
      <c r="AF119" s="1642"/>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367"/>
      <c r="BJ119" s="1367"/>
      <c r="BK119" s="1637"/>
      <c r="BL119" s="1637"/>
      <c r="BM119" s="1367"/>
      <c r="BN119" s="1367"/>
      <c r="BO119" s="1367"/>
      <c r="BP119" s="1367"/>
      <c r="BQ119" s="1637"/>
      <c r="BR119" s="1367"/>
      <c r="BS119" s="1367"/>
      <c r="BT119" s="545"/>
      <c r="BU119" s="1367"/>
      <c r="BV119" s="1367"/>
      <c r="BW119" s="1367"/>
      <c r="BX119" s="1367"/>
      <c r="BY119" s="1367"/>
      <c r="BZ119" s="1633"/>
      <c r="CA119" s="623"/>
      <c r="CB119" s="623"/>
      <c r="CC119" s="623"/>
      <c r="CD119" s="623"/>
      <c r="CE119" s="1642">
        <v>11</v>
      </c>
    </row>
    <row s="1642" customFormat="1" customHeight="1" ht="11.549999999999999">
      <c r="A120" s="988"/>
      <c r="B120" s="988"/>
      <c r="C120" s="988"/>
      <c r="D120" s="988"/>
      <c r="E120" s="988"/>
      <c r="F120" s="1637"/>
      <c r="G120" s="1637"/>
      <c r="H120" s="35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367"/>
      <c r="BJ120" s="1367"/>
      <c r="BK120" s="1637"/>
      <c r="BL120" s="1637"/>
      <c r="BM120" s="1367"/>
      <c r="BN120" s="1367"/>
      <c r="BO120" s="1367"/>
      <c r="BP120" s="1367"/>
      <c r="BQ120" s="1637"/>
      <c r="BR120" s="1367"/>
      <c r="BS120" s="1367"/>
      <c r="BT120" s="545"/>
      <c r="BU120" s="1367"/>
      <c r="BV120" s="1367"/>
      <c r="BW120" s="1367"/>
      <c r="BX120" s="1367"/>
      <c r="BY120" s="1367"/>
      <c r="BZ120" s="1633"/>
      <c r="CA120" s="623"/>
      <c r="CB120" s="623"/>
      <c r="CC120" s="623"/>
      <c r="CD120" s="623"/>
      <c r="CE120" s="1642">
        <v>11</v>
      </c>
    </row>
    <row s="1642" customFormat="1" customHeight="1" ht="11.549999999999999">
      <c r="A121" s="988"/>
      <c r="B121" s="988"/>
      <c r="C121" s="988"/>
      <c r="D121" s="988"/>
      <c r="E121" s="988"/>
      <c r="F121" s="1637"/>
      <c r="G121" s="1637"/>
      <c r="H121" s="35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367"/>
      <c r="BJ121" s="1367"/>
      <c r="BK121" s="1637"/>
      <c r="BL121" s="1637"/>
      <c r="BM121" s="1367"/>
      <c r="BN121" s="1367"/>
      <c r="BO121" s="1367"/>
      <c r="BP121" s="1367"/>
      <c r="BQ121" s="1637"/>
      <c r="BR121" s="1367"/>
      <c r="BS121" s="1367"/>
      <c r="BT121" s="545"/>
      <c r="BU121" s="1367"/>
      <c r="BV121" s="1367"/>
      <c r="BW121" s="1367"/>
      <c r="BX121" s="1367"/>
      <c r="BY121" s="1367"/>
      <c r="BZ121" s="1633"/>
      <c r="CA121" s="623"/>
      <c r="CB121" s="623"/>
      <c r="CC121" s="623"/>
      <c r="CD121" s="623"/>
      <c r="CE121" s="1642">
        <v>11</v>
      </c>
    </row>
    <row s="1642" customFormat="1" customHeight="1" ht="11.549999999999999">
      <c r="A122" s="988"/>
      <c r="B122" s="988"/>
      <c r="C122" s="988"/>
      <c r="D122" s="988"/>
      <c r="E122" s="988"/>
      <c r="F122" s="1637"/>
      <c r="G122" s="1637"/>
      <c r="H122" s="35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367"/>
      <c r="BJ122" s="1367"/>
      <c r="BK122" s="1637"/>
      <c r="BL122" s="1637"/>
      <c r="BM122" s="1367"/>
      <c r="BN122" s="1367"/>
      <c r="BO122" s="1367"/>
      <c r="BP122" s="1367"/>
      <c r="BQ122" s="1637"/>
      <c r="BR122" s="1367"/>
      <c r="BS122" s="1367"/>
      <c r="BT122" s="545"/>
      <c r="BU122" s="1367"/>
      <c r="BV122" s="1367"/>
      <c r="BW122" s="1367"/>
      <c r="BX122" s="1367"/>
      <c r="BY122" s="1367"/>
      <c r="BZ122" s="1633"/>
      <c r="CA122" s="623"/>
      <c r="CB122" s="623"/>
      <c r="CC122" s="623"/>
      <c r="CD122" s="623"/>
      <c r="CE122" s="1642">
        <v>11</v>
      </c>
    </row>
    <row s="1642" customFormat="1" customHeight="1" ht="11.549999999999999">
      <c r="A123" s="988"/>
      <c r="B123" s="988"/>
      <c r="C123" s="988"/>
      <c r="D123" s="988"/>
      <c r="E123" s="988"/>
      <c r="F123" s="1637"/>
      <c r="G123" s="1637"/>
      <c r="H123" s="352"/>
      <c r="N123" s="1642"/>
      <c r="O123" s="1642"/>
      <c r="P123" s="1642"/>
      <c r="Q123" s="1642"/>
      <c r="R123" s="1642"/>
      <c r="S123" s="1642"/>
      <c r="T123" s="1642"/>
      <c r="U123" s="1642"/>
      <c r="V123" s="1642"/>
      <c r="W123" s="1642"/>
      <c r="X123" s="1642"/>
      <c r="Y123" s="1642"/>
      <c r="Z123" s="1642"/>
      <c r="AA123" s="1642"/>
      <c r="AB123" s="1642"/>
      <c r="AC123" s="1642"/>
      <c r="AD123" s="1642"/>
      <c r="AE123" s="1642"/>
      <c r="AF123" s="1642"/>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367"/>
      <c r="BJ123" s="1367"/>
      <c r="BK123" s="1637"/>
      <c r="BL123" s="1637"/>
      <c r="BM123" s="1367"/>
      <c r="BN123" s="1367"/>
      <c r="BO123" s="1367"/>
      <c r="BP123" s="1367"/>
      <c r="BQ123" s="1637"/>
      <c r="BR123" s="1367"/>
      <c r="BS123" s="1367"/>
      <c r="BT123" s="545"/>
      <c r="BU123" s="1367"/>
      <c r="BV123" s="1367"/>
      <c r="BW123" s="1367"/>
      <c r="BX123" s="1367"/>
      <c r="BY123" s="1367"/>
      <c r="BZ123" s="1633"/>
      <c r="CA123" s="623"/>
      <c r="CB123" s="623"/>
      <c r="CC123" s="623"/>
      <c r="CD123" s="623"/>
      <c r="CE123" s="1642">
        <v>11</v>
      </c>
    </row>
    <row s="1642" customFormat="1" customHeight="1" ht="11.549999999999999">
      <c r="A124" s="988"/>
      <c r="B124" s="988"/>
      <c r="C124" s="988"/>
      <c r="D124" s="988"/>
      <c r="E124" s="988"/>
      <c r="F124" s="1637"/>
      <c r="G124" s="1637"/>
      <c r="H124" s="352"/>
      <c r="N124" s="1642"/>
      <c r="O124" s="1642"/>
      <c r="P124" s="1642"/>
      <c r="Q124" s="1642"/>
      <c r="R124" s="1642"/>
      <c r="S124" s="1642"/>
      <c r="T124" s="1642"/>
      <c r="U124" s="1642"/>
      <c r="V124" s="1642"/>
      <c r="W124" s="1642"/>
      <c r="X124" s="1642"/>
      <c r="Y124" s="1642"/>
      <c r="Z124" s="1642"/>
      <c r="AA124" s="1642"/>
      <c r="AB124" s="1642"/>
      <c r="AC124" s="1642"/>
      <c r="AD124" s="1642"/>
      <c r="AE124" s="1642"/>
      <c r="AF124" s="1642"/>
      <c r="AG124" s="1642"/>
      <c r="AH124" s="1642"/>
      <c r="AI124" s="1642"/>
      <c r="AJ124" s="1642"/>
      <c r="AK124" s="1642"/>
      <c r="AL124" s="1642"/>
      <c r="AM124" s="1642"/>
      <c r="AN124" s="1642"/>
      <c r="AO124" s="1642"/>
      <c r="AP124" s="1642"/>
      <c r="AQ124" s="1642"/>
      <c r="AR124" s="1642"/>
      <c r="AS124" s="1642"/>
      <c r="AT124" s="1642"/>
      <c r="AU124" s="1642"/>
      <c r="AV124" s="1642"/>
      <c r="AW124" s="1642"/>
      <c r="AX124" s="1642"/>
      <c r="AY124" s="1642"/>
      <c r="AZ124" s="1642"/>
      <c r="BA124" s="1642"/>
      <c r="BB124" s="1642"/>
      <c r="BC124" s="1642"/>
      <c r="BD124" s="1642"/>
      <c r="BE124" s="1642"/>
      <c r="BF124" s="1642"/>
      <c r="BG124" s="1642"/>
      <c r="BH124" s="1367"/>
      <c r="BJ124" s="1367"/>
      <c r="BK124" s="1637"/>
      <c r="BL124" s="1637"/>
      <c r="BM124" s="1367"/>
      <c r="BN124" s="1367"/>
      <c r="BO124" s="1367"/>
      <c r="BP124" s="1367"/>
      <c r="BQ124" s="1637"/>
      <c r="BR124" s="1367"/>
      <c r="BS124" s="1367"/>
      <c r="BT124" s="545"/>
      <c r="BU124" s="1367"/>
      <c r="BV124" s="1367"/>
      <c r="BW124" s="1367"/>
      <c r="BX124" s="1367"/>
      <c r="BY124" s="1367"/>
      <c r="BZ124" s="1633"/>
      <c r="CA124" s="623"/>
      <c r="CB124" s="623"/>
      <c r="CC124" s="623"/>
      <c r="CD124" s="623"/>
      <c r="CE124" s="1642">
        <v>11</v>
      </c>
    </row>
    <row s="1642" customFormat="1" customHeight="1" ht="11.549999999999999">
      <c r="A125" s="988"/>
      <c r="B125" s="988"/>
      <c r="C125" s="988"/>
      <c r="D125" s="988"/>
      <c r="E125" s="988"/>
      <c r="F125" s="1637"/>
      <c r="G125" s="1637"/>
      <c r="H125" s="352"/>
      <c r="N125" s="1642"/>
      <c r="O125" s="1642"/>
      <c r="P125" s="1642"/>
      <c r="Q125" s="1642"/>
      <c r="R125" s="1642"/>
      <c r="S125" s="1642"/>
      <c r="T125" s="1642"/>
      <c r="U125" s="1642"/>
      <c r="V125" s="1642"/>
      <c r="W125" s="1642"/>
      <c r="X125" s="1642"/>
      <c r="Y125" s="1642"/>
      <c r="Z125" s="1642"/>
      <c r="AA125" s="1642"/>
      <c r="AB125" s="1642"/>
      <c r="AC125" s="1642"/>
      <c r="AD125" s="1642"/>
      <c r="AE125" s="1642"/>
      <c r="AF125" s="1642"/>
      <c r="AG125" s="1642"/>
      <c r="AH125" s="1642"/>
      <c r="AI125" s="1642"/>
      <c r="AJ125" s="1642"/>
      <c r="AK125" s="1642"/>
      <c r="AL125" s="1642"/>
      <c r="AM125" s="1642"/>
      <c r="AN125" s="1642"/>
      <c r="AO125" s="1642"/>
      <c r="AP125" s="1642"/>
      <c r="AQ125" s="1642"/>
      <c r="AR125" s="1642"/>
      <c r="AS125" s="1642"/>
      <c r="AT125" s="1642"/>
      <c r="AU125" s="1642"/>
      <c r="AV125" s="1642"/>
      <c r="AW125" s="1642"/>
      <c r="AX125" s="1642"/>
      <c r="AY125" s="1642"/>
      <c r="AZ125" s="1642"/>
      <c r="BA125" s="1642"/>
      <c r="BB125" s="1642"/>
      <c r="BC125" s="1642"/>
      <c r="BD125" s="1642"/>
      <c r="BE125" s="1642"/>
      <c r="BF125" s="1642"/>
      <c r="BG125" s="1642"/>
      <c r="BH125" s="1367"/>
      <c r="BJ125" s="1367"/>
      <c r="BK125" s="1637"/>
      <c r="BL125" s="1637"/>
      <c r="BM125" s="1367"/>
      <c r="BN125" s="1367"/>
      <c r="BO125" s="1367"/>
      <c r="BP125" s="1367"/>
      <c r="BQ125" s="1637"/>
      <c r="BR125" s="1367"/>
      <c r="BS125" s="1367"/>
      <c r="BT125" s="545"/>
      <c r="BU125" s="1367"/>
      <c r="BV125" s="1367"/>
      <c r="BW125" s="1367"/>
      <c r="BX125" s="1367"/>
      <c r="BY125" s="1367"/>
      <c r="BZ125" s="1633"/>
      <c r="CA125" s="623"/>
      <c r="CB125" s="623"/>
      <c r="CC125" s="623"/>
      <c r="CD125" s="623"/>
      <c r="CE125" s="1642">
        <v>11</v>
      </c>
    </row>
    <row s="1642" customFormat="1" customHeight="1" ht="11.549999999999999">
      <c r="A126" s="988"/>
      <c r="B126" s="988"/>
      <c r="C126" s="988"/>
      <c r="D126" s="988"/>
      <c r="E126" s="988"/>
      <c r="F126" s="1637"/>
      <c r="G126" s="1637"/>
      <c r="H126" s="352"/>
      <c r="N126" s="1642"/>
      <c r="O126" s="1642"/>
      <c r="P126" s="1642"/>
      <c r="Q126" s="1642"/>
      <c r="R126" s="1642"/>
      <c r="S126" s="1642"/>
      <c r="T126" s="1642"/>
      <c r="U126" s="1642"/>
      <c r="V126" s="1642"/>
      <c r="W126" s="1642"/>
      <c r="X126" s="1642"/>
      <c r="Y126" s="1642"/>
      <c r="Z126" s="1642"/>
      <c r="AA126" s="1642"/>
      <c r="AB126" s="1642"/>
      <c r="AC126" s="1642"/>
      <c r="AD126" s="1642"/>
      <c r="AE126" s="1642"/>
      <c r="AF126" s="1642"/>
      <c r="AG126" s="1642"/>
      <c r="AH126" s="1642"/>
      <c r="AI126" s="1642"/>
      <c r="AJ126" s="1642"/>
      <c r="AK126" s="1642"/>
      <c r="AL126" s="1642"/>
      <c r="AM126" s="1642"/>
      <c r="AN126" s="1642"/>
      <c r="AO126" s="1642"/>
      <c r="AP126" s="1642"/>
      <c r="AQ126" s="1642"/>
      <c r="AR126" s="1642"/>
      <c r="AS126" s="1642"/>
      <c r="AT126" s="1642"/>
      <c r="AU126" s="1642"/>
      <c r="AV126" s="1642"/>
      <c r="AW126" s="1642"/>
      <c r="AX126" s="1642"/>
      <c r="AY126" s="1642"/>
      <c r="AZ126" s="1642"/>
      <c r="BA126" s="1642"/>
      <c r="BB126" s="1642"/>
      <c r="BC126" s="1642"/>
      <c r="BD126" s="1642"/>
      <c r="BE126" s="1642"/>
      <c r="BF126" s="1642"/>
      <c r="BG126" s="1642"/>
      <c r="BH126" s="1367"/>
      <c r="BJ126" s="1367"/>
      <c r="BK126" s="1637"/>
      <c r="BL126" s="1637"/>
      <c r="BM126" s="1367"/>
      <c r="BN126" s="1367"/>
      <c r="BO126" s="1367"/>
      <c r="BP126" s="1367"/>
      <c r="BQ126" s="1637"/>
      <c r="BR126" s="1367"/>
      <c r="BS126" s="1367"/>
      <c r="BT126" s="545"/>
      <c r="BU126" s="1367"/>
      <c r="BV126" s="1367"/>
      <c r="BW126" s="1367"/>
      <c r="BX126" s="1367"/>
      <c r="BY126" s="1367"/>
      <c r="BZ126" s="1633"/>
      <c r="CA126" s="623"/>
      <c r="CB126" s="623"/>
      <c r="CC126" s="623"/>
      <c r="CD126" s="623"/>
      <c r="CE126" s="1642">
        <v>11</v>
      </c>
    </row>
    <row s="1642" customFormat="1" customHeight="1" ht="11.549999999999999">
      <c r="A127" s="988"/>
      <c r="B127" s="988"/>
      <c r="C127" s="988"/>
      <c r="D127" s="988"/>
      <c r="E127" s="988"/>
      <c r="F127" s="1637"/>
      <c r="G127" s="1637"/>
      <c r="H127" s="352"/>
      <c r="N127" s="1642"/>
      <c r="O127" s="1642"/>
      <c r="P127" s="1642"/>
      <c r="Q127" s="1642"/>
      <c r="R127" s="1642"/>
      <c r="S127" s="1642"/>
      <c r="T127" s="1642"/>
      <c r="U127" s="1642"/>
      <c r="V127" s="1642"/>
      <c r="W127" s="1642"/>
      <c r="X127" s="1642"/>
      <c r="Y127" s="1642"/>
      <c r="Z127" s="1642"/>
      <c r="AA127" s="1642"/>
      <c r="AB127" s="1642"/>
      <c r="AC127" s="1642"/>
      <c r="AD127" s="1642"/>
      <c r="AE127" s="1642"/>
      <c r="AF127" s="1642"/>
      <c r="AG127" s="1642"/>
      <c r="AH127" s="1642"/>
      <c r="AI127" s="1642"/>
      <c r="AJ127" s="1642"/>
      <c r="AK127" s="1642"/>
      <c r="AL127" s="1642"/>
      <c r="AM127" s="1642"/>
      <c r="AN127" s="1642"/>
      <c r="AO127" s="1642"/>
      <c r="AP127" s="1642"/>
      <c r="AQ127" s="1642"/>
      <c r="AR127" s="1642"/>
      <c r="AS127" s="1642"/>
      <c r="AT127" s="1642"/>
      <c r="AU127" s="1642"/>
      <c r="AV127" s="1642"/>
      <c r="AW127" s="1642"/>
      <c r="AX127" s="1642"/>
      <c r="AY127" s="1642"/>
      <c r="AZ127" s="1642"/>
      <c r="BA127" s="1642"/>
      <c r="BB127" s="1642"/>
      <c r="BC127" s="1642"/>
      <c r="BD127" s="1642"/>
      <c r="BE127" s="1642"/>
      <c r="BF127" s="1642"/>
      <c r="BG127" s="1642"/>
      <c r="BH127" s="1367"/>
      <c r="BJ127" s="1367"/>
      <c r="BK127" s="1637"/>
      <c r="BL127" s="1637"/>
      <c r="BM127" s="1367"/>
      <c r="BN127" s="1367"/>
      <c r="BO127" s="1367"/>
      <c r="BP127" s="1367"/>
      <c r="BQ127" s="1637"/>
      <c r="BR127" s="1367"/>
      <c r="BS127" s="1367"/>
      <c r="BT127" s="545"/>
      <c r="BU127" s="1367"/>
      <c r="BV127" s="1367"/>
      <c r="BW127" s="1367"/>
      <c r="BX127" s="1367"/>
      <c r="BY127" s="1367"/>
      <c r="BZ127" s="1633"/>
      <c r="CA127" s="623"/>
      <c r="CB127" s="623"/>
      <c r="CC127" s="623"/>
      <c r="CD127" s="623"/>
      <c r="CE127" s="1642">
        <v>11</v>
      </c>
    </row>
    <row s="1642" customFormat="1" customHeight="1" ht="11.549999999999999">
      <c r="A128" s="988"/>
      <c r="B128" s="988"/>
      <c r="C128" s="988"/>
      <c r="D128" s="988"/>
      <c r="E128" s="988"/>
      <c r="F128" s="1637"/>
      <c r="G128" s="1637"/>
      <c r="H128" s="352"/>
      <c r="N128" s="1642"/>
      <c r="O128" s="1642"/>
      <c r="P128" s="1642"/>
      <c r="Q128" s="1642"/>
      <c r="R128" s="1642"/>
      <c r="S128" s="1642"/>
      <c r="T128" s="1642"/>
      <c r="U128" s="1642"/>
      <c r="V128" s="1642"/>
      <c r="W128" s="1642"/>
      <c r="X128" s="1642"/>
      <c r="Y128" s="1642"/>
      <c r="Z128" s="1642"/>
      <c r="AA128" s="1642"/>
      <c r="AB128" s="1642"/>
      <c r="AC128" s="1642"/>
      <c r="AD128" s="1642"/>
      <c r="AE128" s="1642"/>
      <c r="AF128" s="1642"/>
      <c r="AG128" s="1642"/>
      <c r="AH128" s="1642"/>
      <c r="AI128" s="1642"/>
      <c r="AJ128" s="1642"/>
      <c r="AK128" s="1642"/>
      <c r="AL128" s="1642"/>
      <c r="AM128" s="1642"/>
      <c r="AN128" s="1642"/>
      <c r="AO128" s="1642"/>
      <c r="AP128" s="1642"/>
      <c r="AQ128" s="1642"/>
      <c r="AR128" s="1642"/>
      <c r="AS128" s="1642"/>
      <c r="AT128" s="1642"/>
      <c r="AU128" s="1642"/>
      <c r="AV128" s="1642"/>
      <c r="AW128" s="1642"/>
      <c r="AX128" s="1642"/>
      <c r="AY128" s="1642"/>
      <c r="AZ128" s="1642"/>
      <c r="BA128" s="1642"/>
      <c r="BB128" s="1642"/>
      <c r="BC128" s="1642"/>
      <c r="BD128" s="1642"/>
      <c r="BE128" s="1642"/>
      <c r="BF128" s="1642"/>
      <c r="BG128" s="1642"/>
      <c r="BH128" s="1367"/>
      <c r="BJ128" s="1367"/>
      <c r="BK128" s="1637"/>
      <c r="BL128" s="1637"/>
      <c r="BM128" s="1367"/>
      <c r="BN128" s="1367"/>
      <c r="BO128" s="1367"/>
      <c r="BP128" s="1367"/>
      <c r="BQ128" s="1637"/>
      <c r="BR128" s="1367"/>
      <c r="BS128" s="1367"/>
      <c r="BT128" s="545"/>
      <c r="BU128" s="1367"/>
      <c r="BV128" s="1367"/>
      <c r="BW128" s="1367"/>
      <c r="BX128" s="1367"/>
      <c r="BY128" s="1367"/>
      <c r="BZ128" s="1633"/>
      <c r="CA128" s="623"/>
      <c r="CB128" s="623"/>
      <c r="CC128" s="623"/>
      <c r="CD128" s="623"/>
      <c r="CE128" s="1642">
        <v>11</v>
      </c>
    </row>
    <row s="1642" customFormat="1" customHeight="1" ht="11.549999999999999">
      <c r="A129" s="988"/>
      <c r="B129" s="988"/>
      <c r="C129" s="988"/>
      <c r="D129" s="988"/>
      <c r="E129" s="988"/>
      <c r="F129" s="1637"/>
      <c r="G129" s="1637"/>
      <c r="H129" s="352"/>
      <c r="N129" s="1642"/>
      <c r="O129" s="1642"/>
      <c r="P129" s="1642"/>
      <c r="Q129" s="1642"/>
      <c r="R129" s="1642"/>
      <c r="S129" s="1642"/>
      <c r="T129" s="1642"/>
      <c r="U129" s="1642"/>
      <c r="V129" s="1642"/>
      <c r="W129" s="1642"/>
      <c r="X129" s="1642"/>
      <c r="Y129" s="1642"/>
      <c r="Z129" s="1642"/>
      <c r="AA129" s="1642"/>
      <c r="AB129" s="1642"/>
      <c r="AC129" s="1642"/>
      <c r="AD129" s="1642"/>
      <c r="AE129" s="1642"/>
      <c r="AF129" s="1642"/>
      <c r="AG129" s="1642"/>
      <c r="AH129" s="1642"/>
      <c r="AI129" s="1642"/>
      <c r="AJ129" s="1642"/>
      <c r="AK129" s="1642"/>
      <c r="AL129" s="1642"/>
      <c r="AM129" s="1642"/>
      <c r="AN129" s="1642"/>
      <c r="AO129" s="1642"/>
      <c r="AP129" s="1642"/>
      <c r="AQ129" s="1642"/>
      <c r="AR129" s="1642"/>
      <c r="AS129" s="1642"/>
      <c r="AT129" s="1642"/>
      <c r="AU129" s="1642"/>
      <c r="AV129" s="1642"/>
      <c r="AW129" s="1642"/>
      <c r="AX129" s="1642"/>
      <c r="AY129" s="1642"/>
      <c r="AZ129" s="1642"/>
      <c r="BA129" s="1642"/>
      <c r="BB129" s="1642"/>
      <c r="BC129" s="1642"/>
      <c r="BD129" s="1642"/>
      <c r="BE129" s="1642"/>
      <c r="BF129" s="1642"/>
      <c r="BG129" s="1642"/>
      <c r="BH129" s="1367"/>
      <c r="BJ129" s="1367"/>
      <c r="BK129" s="1637"/>
      <c r="BL129" s="1637"/>
      <c r="BM129" s="1367"/>
      <c r="BN129" s="1367"/>
      <c r="BO129" s="1367"/>
      <c r="BP129" s="1367"/>
      <c r="BQ129" s="1637"/>
      <c r="BR129" s="1367"/>
      <c r="BS129" s="1367"/>
      <c r="BT129" s="545"/>
      <c r="BU129" s="1367"/>
      <c r="BV129" s="1367"/>
      <c r="BW129" s="1367"/>
      <c r="BX129" s="1367"/>
      <c r="BY129" s="1367"/>
      <c r="BZ129" s="1633"/>
      <c r="CA129" s="623"/>
      <c r="CB129" s="623"/>
      <c r="CC129" s="623"/>
      <c r="CD129" s="623"/>
      <c r="CE129" s="1642">
        <v>11</v>
      </c>
    </row>
    <row s="1642" customFormat="1" customHeight="1" ht="11.549999999999999">
      <c r="A130" s="988"/>
      <c r="B130" s="988"/>
      <c r="C130" s="988"/>
      <c r="D130" s="988"/>
      <c r="E130" s="988"/>
      <c r="F130" s="1637"/>
      <c r="G130" s="1637"/>
      <c r="H130" s="352"/>
      <c r="N130" s="1642"/>
      <c r="O130" s="1642"/>
      <c r="P130" s="1642"/>
      <c r="Q130" s="1642"/>
      <c r="R130" s="1642"/>
      <c r="S130" s="1642"/>
      <c r="T130" s="1642"/>
      <c r="U130" s="1642"/>
      <c r="V130" s="1642"/>
      <c r="W130" s="1642"/>
      <c r="X130" s="1642"/>
      <c r="Y130" s="1642"/>
      <c r="Z130" s="1642"/>
      <c r="AA130" s="1642"/>
      <c r="AB130" s="1642"/>
      <c r="AC130" s="1642"/>
      <c r="AD130" s="1642"/>
      <c r="AE130" s="1642"/>
      <c r="AF130" s="1642"/>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367"/>
      <c r="BJ130" s="1367"/>
      <c r="BK130" s="1637"/>
      <c r="BL130" s="1637"/>
      <c r="BM130" s="1367"/>
      <c r="BN130" s="1367"/>
      <c r="BO130" s="1367"/>
      <c r="BP130" s="1367"/>
      <c r="BQ130" s="1637"/>
      <c r="BR130" s="1367"/>
      <c r="BS130" s="1367"/>
      <c r="BT130" s="545"/>
      <c r="BU130" s="1367"/>
      <c r="BV130" s="1367"/>
      <c r="BW130" s="1367"/>
      <c r="BX130" s="1367"/>
      <c r="BY130" s="1367"/>
      <c r="BZ130" s="1633"/>
      <c r="CA130" s="623"/>
      <c r="CB130" s="623"/>
      <c r="CC130" s="623"/>
      <c r="CD130" s="623"/>
      <c r="CE130" s="1642">
        <v>11</v>
      </c>
    </row>
    <row s="1642" customFormat="1" customHeight="1" ht="11.549999999999999">
      <c r="A131" s="988"/>
      <c r="B131" s="988"/>
      <c r="C131" s="988"/>
      <c r="D131" s="988"/>
      <c r="E131" s="988"/>
      <c r="F131" s="1637"/>
      <c r="G131" s="1637"/>
      <c r="H131" s="352"/>
      <c r="N131" s="1642"/>
      <c r="O131" s="1642"/>
      <c r="P131" s="1642"/>
      <c r="Q131" s="1642"/>
      <c r="R131" s="1642"/>
      <c r="S131" s="1642"/>
      <c r="T131" s="1642"/>
      <c r="U131" s="1642"/>
      <c r="V131" s="1642"/>
      <c r="W131" s="1642"/>
      <c r="X131" s="1642"/>
      <c r="Y131" s="1642"/>
      <c r="Z131" s="1642"/>
      <c r="AA131" s="1642"/>
      <c r="AB131" s="1642"/>
      <c r="AC131" s="1642"/>
      <c r="AD131" s="1642"/>
      <c r="AE131" s="1642"/>
      <c r="AF131" s="1642"/>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367"/>
      <c r="BJ131" s="1367"/>
      <c r="BK131" s="1637"/>
      <c r="BL131" s="1637"/>
      <c r="BM131" s="1367"/>
      <c r="BN131" s="1367"/>
      <c r="BO131" s="1367"/>
      <c r="BP131" s="1367"/>
      <c r="BQ131" s="1637"/>
      <c r="BR131" s="1367"/>
      <c r="BS131" s="1367"/>
      <c r="BT131" s="545"/>
      <c r="BU131" s="1367"/>
      <c r="BV131" s="1367"/>
      <c r="BW131" s="1367"/>
      <c r="BX131" s="1367"/>
      <c r="BY131" s="1367"/>
      <c r="BZ131" s="1633"/>
      <c r="CA131" s="623"/>
      <c r="CB131" s="623"/>
      <c r="CC131" s="623"/>
      <c r="CD131" s="623"/>
      <c r="CE131" s="1642">
        <v>11</v>
      </c>
    </row>
    <row s="1642" customFormat="1" customHeight="1" ht="11.549999999999999">
      <c r="A132" s="988"/>
      <c r="B132" s="988"/>
      <c r="C132" s="988"/>
      <c r="D132" s="988"/>
      <c r="E132" s="988"/>
      <c r="F132" s="1637"/>
      <c r="G132" s="1637"/>
      <c r="H132" s="352"/>
      <c r="N132" s="1642"/>
      <c r="O132" s="1642"/>
      <c r="P132" s="1642"/>
      <c r="Q132" s="1642"/>
      <c r="R132" s="1642"/>
      <c r="S132" s="1642"/>
      <c r="T132" s="1642"/>
      <c r="U132" s="1642"/>
      <c r="V132" s="1642"/>
      <c r="W132" s="1642"/>
      <c r="X132" s="1642"/>
      <c r="Y132" s="1642"/>
      <c r="Z132" s="1642"/>
      <c r="AA132" s="1642"/>
      <c r="AB132" s="1642"/>
      <c r="AC132" s="1642"/>
      <c r="AD132" s="1642"/>
      <c r="AE132" s="1642"/>
      <c r="AF132" s="1642"/>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367"/>
      <c r="BJ132" s="1367"/>
      <c r="BK132" s="1637"/>
      <c r="BL132" s="1637"/>
      <c r="BM132" s="1367"/>
      <c r="BN132" s="1367"/>
      <c r="BO132" s="1367"/>
      <c r="BP132" s="1367"/>
      <c r="BQ132" s="1637"/>
      <c r="BR132" s="1367"/>
      <c r="BS132" s="1367"/>
      <c r="BT132" s="545"/>
      <c r="BU132" s="1367"/>
      <c r="BV132" s="1367"/>
      <c r="BW132" s="1367"/>
      <c r="BX132" s="1367"/>
      <c r="BY132" s="1367"/>
      <c r="BZ132" s="1633"/>
      <c r="CA132" s="623"/>
      <c r="CB132" s="623"/>
      <c r="CC132" s="623"/>
      <c r="CD132" s="623"/>
      <c r="CE132" s="1642">
        <v>11</v>
      </c>
    </row>
    <row s="1642" customFormat="1" customHeight="1" ht="11.549999999999999">
      <c r="A133" s="988"/>
      <c r="B133" s="988"/>
      <c r="C133" s="988"/>
      <c r="D133" s="988"/>
      <c r="E133" s="988"/>
      <c r="F133" s="1637"/>
      <c r="G133" s="1637"/>
      <c r="H133" s="352"/>
      <c r="N133" s="1642"/>
      <c r="O133" s="1642"/>
      <c r="P133" s="1642"/>
      <c r="Q133" s="1642"/>
      <c r="R133" s="1642"/>
      <c r="S133" s="1642"/>
      <c r="T133" s="1642"/>
      <c r="U133" s="1642"/>
      <c r="V133" s="1642"/>
      <c r="W133" s="1642"/>
      <c r="X133" s="1642"/>
      <c r="Y133" s="1642"/>
      <c r="Z133" s="1642"/>
      <c r="AA133" s="1642"/>
      <c r="AB133" s="1642"/>
      <c r="AC133" s="1642"/>
      <c r="AD133" s="1642"/>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367"/>
      <c r="BJ133" s="1367"/>
      <c r="BK133" s="1637"/>
      <c r="BL133" s="1637"/>
      <c r="BM133" s="1367"/>
      <c r="BN133" s="1367"/>
      <c r="BO133" s="1367"/>
      <c r="BP133" s="1367"/>
      <c r="BQ133" s="1637"/>
      <c r="BR133" s="1367"/>
      <c r="BS133" s="1367"/>
      <c r="BT133" s="545"/>
      <c r="BU133" s="1367"/>
      <c r="BV133" s="1367"/>
      <c r="BW133" s="1367"/>
      <c r="BX133" s="1367"/>
      <c r="BY133" s="1367"/>
      <c r="BZ133" s="1633"/>
      <c r="CA133" s="623"/>
      <c r="CB133" s="623"/>
      <c r="CC133" s="623"/>
      <c r="CD133" s="623"/>
      <c r="CE133" s="1642">
        <v>11</v>
      </c>
    </row>
    <row s="1642" customFormat="1" customHeight="1" ht="11.549999999999999">
      <c r="A134" s="988"/>
      <c r="B134" s="988"/>
      <c r="C134" s="988"/>
      <c r="D134" s="988"/>
      <c r="E134" s="988"/>
      <c r="F134" s="1637"/>
      <c r="G134" s="1637"/>
      <c r="H134" s="352"/>
      <c r="N134" s="1642"/>
      <c r="O134" s="1642"/>
      <c r="P134" s="1642"/>
      <c r="Q134" s="1642"/>
      <c r="R134" s="1642"/>
      <c r="S134" s="1642"/>
      <c r="T134" s="1642"/>
      <c r="U134" s="1642"/>
      <c r="V134" s="1642"/>
      <c r="W134" s="1642"/>
      <c r="X134" s="1642"/>
      <c r="Y134" s="1642"/>
      <c r="Z134" s="1642"/>
      <c r="AA134" s="1642"/>
      <c r="AB134" s="1642"/>
      <c r="AC134" s="1642"/>
      <c r="AD134" s="1642"/>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367"/>
      <c r="BJ134" s="1367"/>
      <c r="BK134" s="1637"/>
      <c r="BL134" s="1637"/>
      <c r="BM134" s="1367"/>
      <c r="BN134" s="1367"/>
      <c r="BO134" s="1367"/>
      <c r="BP134" s="1367"/>
      <c r="BQ134" s="1637"/>
      <c r="BR134" s="1367"/>
      <c r="BS134" s="1367"/>
      <c r="BT134" s="545"/>
      <c r="BU134" s="1367"/>
      <c r="BV134" s="1367"/>
      <c r="BW134" s="1367"/>
      <c r="BX134" s="1367"/>
      <c r="BY134" s="1367"/>
      <c r="BZ134" s="1633"/>
      <c r="CA134" s="623"/>
      <c r="CB134" s="623"/>
      <c r="CC134" s="623"/>
      <c r="CD134" s="623"/>
      <c r="CE134" s="1642">
        <v>11</v>
      </c>
    </row>
    <row s="1642" customFormat="1" customHeight="1" ht="11.549999999999999">
      <c r="A135" s="988"/>
      <c r="B135" s="988"/>
      <c r="C135" s="988"/>
      <c r="D135" s="988"/>
      <c r="E135" s="988"/>
      <c r="F135" s="1637"/>
      <c r="G135" s="1637"/>
      <c r="H135" s="352"/>
      <c r="N135" s="1642"/>
      <c r="O135" s="1642"/>
      <c r="P135" s="1642"/>
      <c r="Q135" s="1642"/>
      <c r="R135" s="1642"/>
      <c r="S135" s="1642"/>
      <c r="T135" s="1642"/>
      <c r="U135" s="1642"/>
      <c r="V135" s="1642"/>
      <c r="W135" s="1642"/>
      <c r="X135" s="1642"/>
      <c r="Y135" s="1642"/>
      <c r="Z135" s="1642"/>
      <c r="AA135" s="1642"/>
      <c r="AB135" s="1642"/>
      <c r="AC135" s="1642"/>
      <c r="AD135" s="1642"/>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367"/>
      <c r="BJ135" s="1367"/>
      <c r="BK135" s="1637"/>
      <c r="BL135" s="1637"/>
      <c r="BM135" s="1367"/>
      <c r="BN135" s="1367"/>
      <c r="BO135" s="1367"/>
      <c r="BP135" s="1367"/>
      <c r="BQ135" s="1637"/>
      <c r="BR135" s="1367"/>
      <c r="BS135" s="1367"/>
      <c r="BT135" s="545"/>
      <c r="BU135" s="1367"/>
      <c r="BV135" s="1367"/>
      <c r="BW135" s="1367"/>
      <c r="BX135" s="1367"/>
      <c r="BY135" s="1367"/>
      <c r="BZ135" s="1633"/>
      <c r="CA135" s="623"/>
      <c r="CB135" s="623"/>
      <c r="CC135" s="623"/>
      <c r="CD135" s="623"/>
      <c r="CE135" s="1642">
        <v>11</v>
      </c>
    </row>
    <row s="1642" customFormat="1" customHeight="1" ht="11.549999999999999">
      <c r="A136" s="988"/>
      <c r="B136" s="988"/>
      <c r="C136" s="988"/>
      <c r="D136" s="988"/>
      <c r="E136" s="988"/>
      <c r="F136" s="1637"/>
      <c r="G136" s="1637"/>
      <c r="H136" s="352"/>
      <c r="N136" s="1642"/>
      <c r="O136" s="1642"/>
      <c r="P136" s="1642"/>
      <c r="Q136" s="1642"/>
      <c r="R136" s="1642"/>
      <c r="S136" s="1642"/>
      <c r="T136" s="1642"/>
      <c r="U136" s="1642"/>
      <c r="V136" s="1642"/>
      <c r="W136" s="1642"/>
      <c r="X136" s="1642"/>
      <c r="Y136" s="1642"/>
      <c r="Z136" s="1642"/>
      <c r="AA136" s="1642"/>
      <c r="AB136" s="1642"/>
      <c r="AC136" s="1642"/>
      <c r="AD136" s="1642"/>
      <c r="AE136" s="1642"/>
      <c r="AF136" s="1642"/>
      <c r="AG136" s="1642"/>
      <c r="AH136" s="1642"/>
      <c r="AI136" s="1642"/>
      <c r="AJ136" s="1642"/>
      <c r="AK136" s="1642"/>
      <c r="AL136" s="1642"/>
      <c r="AM136" s="1642"/>
      <c r="AN136" s="1642"/>
      <c r="AO136" s="1642"/>
      <c r="AP136" s="1642"/>
      <c r="AQ136" s="1642"/>
      <c r="AR136" s="1642"/>
      <c r="AS136" s="1642"/>
      <c r="AT136" s="1642"/>
      <c r="AU136" s="1642"/>
      <c r="AV136" s="1642"/>
      <c r="AW136" s="1642"/>
      <c r="AX136" s="1642"/>
      <c r="AY136" s="1642"/>
      <c r="AZ136" s="1642"/>
      <c r="BA136" s="1642"/>
      <c r="BB136" s="1642"/>
      <c r="BC136" s="1642"/>
      <c r="BD136" s="1642"/>
      <c r="BE136" s="1642"/>
      <c r="BF136" s="1642"/>
      <c r="BG136" s="1642"/>
      <c r="BH136" s="1367"/>
      <c r="BJ136" s="1367"/>
      <c r="BK136" s="1637"/>
      <c r="BL136" s="1637"/>
      <c r="BM136" s="1367"/>
      <c r="BN136" s="1367"/>
      <c r="BO136" s="1367"/>
      <c r="BP136" s="1367"/>
      <c r="BQ136" s="1637"/>
      <c r="BR136" s="1367"/>
      <c r="BS136" s="1367"/>
      <c r="BT136" s="545"/>
      <c r="BU136" s="1367"/>
      <c r="BV136" s="1367"/>
      <c r="BW136" s="1367"/>
      <c r="BX136" s="1367"/>
      <c r="BY136" s="1367"/>
      <c r="BZ136" s="1633"/>
      <c r="CA136" s="623"/>
      <c r="CB136" s="623"/>
      <c r="CC136" s="623"/>
      <c r="CD136" s="623"/>
      <c r="CE136" s="1642">
        <v>11</v>
      </c>
    </row>
    <row s="1642" customFormat="1" customHeight="1" ht="11.549999999999999">
      <c r="A137" s="988"/>
      <c r="B137" s="988"/>
      <c r="C137" s="988"/>
      <c r="D137" s="988"/>
      <c r="E137" s="988"/>
      <c r="F137" s="1637"/>
      <c r="G137" s="1637"/>
      <c r="H137" s="352"/>
      <c r="N137" s="1642"/>
      <c r="O137" s="1642"/>
      <c r="P137" s="1642"/>
      <c r="Q137" s="1642"/>
      <c r="R137" s="1642"/>
      <c r="S137" s="1642"/>
      <c r="T137" s="1642"/>
      <c r="U137" s="1642"/>
      <c r="V137" s="1642"/>
      <c r="W137" s="1642"/>
      <c r="X137" s="1642"/>
      <c r="Y137" s="1642"/>
      <c r="Z137" s="1642"/>
      <c r="AA137" s="1642"/>
      <c r="AB137" s="1642"/>
      <c r="AC137" s="1642"/>
      <c r="AD137" s="1642"/>
      <c r="AE137" s="1642"/>
      <c r="AF137" s="1642"/>
      <c r="AG137" s="1642"/>
      <c r="AH137" s="1642"/>
      <c r="AI137" s="1642"/>
      <c r="AJ137" s="1642"/>
      <c r="AK137" s="1642"/>
      <c r="AL137" s="1642"/>
      <c r="AM137" s="1642"/>
      <c r="AN137" s="1642"/>
      <c r="AO137" s="1642"/>
      <c r="AP137" s="1642"/>
      <c r="AQ137" s="1642"/>
      <c r="AR137" s="1642"/>
      <c r="AS137" s="1642"/>
      <c r="AT137" s="1642"/>
      <c r="AU137" s="1642"/>
      <c r="AV137" s="1642"/>
      <c r="AW137" s="1642"/>
      <c r="AX137" s="1642"/>
      <c r="AY137" s="1642"/>
      <c r="AZ137" s="1642"/>
      <c r="BA137" s="1642"/>
      <c r="BB137" s="1642"/>
      <c r="BC137" s="1642"/>
      <c r="BD137" s="1642"/>
      <c r="BE137" s="1642"/>
      <c r="BF137" s="1642"/>
      <c r="BG137" s="1642"/>
      <c r="BH137" s="1367"/>
      <c r="BJ137" s="1367"/>
      <c r="BK137" s="1637"/>
      <c r="BL137" s="1637"/>
      <c r="BM137" s="1367"/>
      <c r="BN137" s="1367"/>
      <c r="BO137" s="1367"/>
      <c r="BP137" s="1367"/>
      <c r="BQ137" s="1637"/>
      <c r="BR137" s="1367"/>
      <c r="BS137" s="1367"/>
      <c r="BT137" s="545"/>
      <c r="BU137" s="1367"/>
      <c r="BV137" s="1367"/>
      <c r="BW137" s="1367"/>
      <c r="BX137" s="1367"/>
      <c r="BY137" s="1367"/>
      <c r="BZ137" s="1633"/>
      <c r="CA137" s="623"/>
      <c r="CB137" s="623"/>
      <c r="CC137" s="623"/>
      <c r="CD137" s="623"/>
      <c r="CE137" s="1642">
        <v>11</v>
      </c>
    </row>
    <row s="1642" customFormat="1" customHeight="1" ht="11.549999999999999">
      <c r="A138" s="988"/>
      <c r="B138" s="988"/>
      <c r="C138" s="988"/>
      <c r="D138" s="988"/>
      <c r="E138" s="988"/>
      <c r="F138" s="1637"/>
      <c r="G138" s="1637"/>
      <c r="H138" s="352"/>
      <c r="N138" s="1642"/>
      <c r="O138" s="1642"/>
      <c r="P138" s="1642"/>
      <c r="Q138" s="1642"/>
      <c r="R138" s="1642"/>
      <c r="S138" s="1642"/>
      <c r="T138" s="1642"/>
      <c r="U138" s="1642"/>
      <c r="V138" s="1642"/>
      <c r="W138" s="1642"/>
      <c r="X138" s="1642"/>
      <c r="Y138" s="1642"/>
      <c r="Z138" s="1642"/>
      <c r="AA138" s="1642"/>
      <c r="AB138" s="1642"/>
      <c r="AC138" s="1642"/>
      <c r="AD138" s="1642"/>
      <c r="AE138" s="1642"/>
      <c r="AF138" s="1642"/>
      <c r="AG138" s="1642"/>
      <c r="AH138" s="1642"/>
      <c r="AI138" s="1642"/>
      <c r="AJ138" s="1642"/>
      <c r="AK138" s="1642"/>
      <c r="AL138" s="1642"/>
      <c r="AM138" s="1642"/>
      <c r="AN138" s="1642"/>
      <c r="AO138" s="1642"/>
      <c r="AP138" s="1642"/>
      <c r="AQ138" s="1642"/>
      <c r="AR138" s="1642"/>
      <c r="AS138" s="1642"/>
      <c r="AT138" s="1642"/>
      <c r="AU138" s="1642"/>
      <c r="AV138" s="1642"/>
      <c r="AW138" s="1642"/>
      <c r="AX138" s="1642"/>
      <c r="AY138" s="1642"/>
      <c r="AZ138" s="1642"/>
      <c r="BA138" s="1642"/>
      <c r="BB138" s="1642"/>
      <c r="BC138" s="1642"/>
      <c r="BD138" s="1642"/>
      <c r="BE138" s="1642"/>
      <c r="BF138" s="1642"/>
      <c r="BG138" s="1642"/>
      <c r="BH138" s="1367"/>
      <c r="BJ138" s="1367"/>
      <c r="BK138" s="1637"/>
      <c r="BL138" s="1637"/>
      <c r="BM138" s="1367"/>
      <c r="BN138" s="1367"/>
      <c r="BO138" s="1367"/>
      <c r="BP138" s="1367"/>
      <c r="BQ138" s="1637"/>
      <c r="BR138" s="1367"/>
      <c r="BS138" s="1367"/>
      <c r="BT138" s="545"/>
      <c r="BU138" s="1367"/>
      <c r="BV138" s="1367"/>
      <c r="BW138" s="1367"/>
      <c r="BX138" s="1367"/>
      <c r="BY138" s="1367"/>
      <c r="BZ138" s="1633"/>
      <c r="CA138" s="623"/>
      <c r="CB138" s="623"/>
      <c r="CC138" s="623"/>
      <c r="CD138" s="623"/>
      <c r="CE138" s="1642">
        <v>11</v>
      </c>
    </row>
    <row s="1642" customFormat="1" customHeight="1" ht="11.549999999999999">
      <c r="A139" s="988"/>
      <c r="B139" s="988"/>
      <c r="C139" s="988"/>
      <c r="D139" s="988"/>
      <c r="E139" s="988"/>
      <c r="F139" s="1637"/>
      <c r="G139" s="1637"/>
      <c r="H139" s="352"/>
      <c r="N139" s="1642"/>
      <c r="O139" s="1642"/>
      <c r="P139" s="1642"/>
      <c r="Q139" s="1642"/>
      <c r="R139" s="1642"/>
      <c r="S139" s="1642"/>
      <c r="T139" s="1642"/>
      <c r="U139" s="1642"/>
      <c r="V139" s="1642"/>
      <c r="W139" s="1642"/>
      <c r="X139" s="1642"/>
      <c r="Y139" s="1642"/>
      <c r="Z139" s="1642"/>
      <c r="AA139" s="1642"/>
      <c r="AB139" s="1642"/>
      <c r="AC139" s="1642"/>
      <c r="AD139" s="1642"/>
      <c r="AE139" s="1642"/>
      <c r="AF139" s="1642"/>
      <c r="AG139" s="1642"/>
      <c r="AH139" s="1642"/>
      <c r="AI139" s="1642"/>
      <c r="AJ139" s="1642"/>
      <c r="AK139" s="1642"/>
      <c r="AL139" s="1642"/>
      <c r="AM139" s="1642"/>
      <c r="AN139" s="1642"/>
      <c r="AO139" s="1642"/>
      <c r="AP139" s="1642"/>
      <c r="AQ139" s="1642"/>
      <c r="AR139" s="1642"/>
      <c r="AS139" s="1642"/>
      <c r="AT139" s="1642"/>
      <c r="AU139" s="1642"/>
      <c r="AV139" s="1642"/>
      <c r="AW139" s="1642"/>
      <c r="AX139" s="1642"/>
      <c r="AY139" s="1642"/>
      <c r="AZ139" s="1642"/>
      <c r="BA139" s="1642"/>
      <c r="BB139" s="1642"/>
      <c r="BC139" s="1642"/>
      <c r="BD139" s="1642"/>
      <c r="BE139" s="1642"/>
      <c r="BF139" s="1642"/>
      <c r="BG139" s="1642"/>
      <c r="BH139" s="1367"/>
      <c r="BJ139" s="1367"/>
      <c r="BK139" s="1637"/>
      <c r="BL139" s="1637"/>
      <c r="BM139" s="1367"/>
      <c r="BN139" s="1367"/>
      <c r="BO139" s="1367"/>
      <c r="BP139" s="1367"/>
      <c r="BQ139" s="1637"/>
      <c r="BR139" s="1367"/>
      <c r="BS139" s="1367"/>
      <c r="BT139" s="545"/>
      <c r="BU139" s="1367"/>
      <c r="BV139" s="1367"/>
      <c r="BW139" s="1367"/>
      <c r="BX139" s="1367"/>
      <c r="BY139" s="1367"/>
      <c r="BZ139" s="1633"/>
      <c r="CA139" s="623"/>
      <c r="CB139" s="623"/>
      <c r="CC139" s="623"/>
      <c r="CD139" s="623"/>
      <c r="CE139" s="1642">
        <v>11</v>
      </c>
    </row>
    <row s="1642" customFormat="1" customHeight="1" ht="11.549999999999999">
      <c r="A140" s="988"/>
      <c r="B140" s="988"/>
      <c r="C140" s="988"/>
      <c r="D140" s="988"/>
      <c r="E140" s="988"/>
      <c r="F140" s="1637"/>
      <c r="G140" s="1637"/>
      <c r="H140" s="352"/>
      <c r="N140" s="1642"/>
      <c r="O140" s="1642"/>
      <c r="P140" s="1642"/>
      <c r="Q140" s="1642"/>
      <c r="R140" s="1642"/>
      <c r="S140" s="1642"/>
      <c r="T140" s="1642"/>
      <c r="U140" s="1642"/>
      <c r="V140" s="1642"/>
      <c r="W140" s="1642"/>
      <c r="X140" s="1642"/>
      <c r="Y140" s="1642"/>
      <c r="Z140" s="1642"/>
      <c r="AA140" s="1642"/>
      <c r="AB140" s="1642"/>
      <c r="AC140" s="1642"/>
      <c r="AD140" s="1642"/>
      <c r="AE140" s="1642"/>
      <c r="AF140" s="1642"/>
      <c r="AG140" s="1642"/>
      <c r="AH140" s="1642"/>
      <c r="AI140" s="1642"/>
      <c r="AJ140" s="1642"/>
      <c r="AK140" s="1642"/>
      <c r="AL140" s="1642"/>
      <c r="AM140" s="1642"/>
      <c r="AN140" s="1642"/>
      <c r="AO140" s="1642"/>
      <c r="AP140" s="1642"/>
      <c r="AQ140" s="1642"/>
      <c r="AR140" s="1642"/>
      <c r="AS140" s="1642"/>
      <c r="AT140" s="1642"/>
      <c r="AU140" s="1642"/>
      <c r="AV140" s="1642"/>
      <c r="AW140" s="1642"/>
      <c r="AX140" s="1642"/>
      <c r="AY140" s="1642"/>
      <c r="AZ140" s="1642"/>
      <c r="BA140" s="1642"/>
      <c r="BB140" s="1642"/>
      <c r="BC140" s="1642"/>
      <c r="BD140" s="1642"/>
      <c r="BE140" s="1642"/>
      <c r="BF140" s="1642"/>
      <c r="BG140" s="1642"/>
      <c r="BH140" s="1367"/>
      <c r="BJ140" s="1367"/>
      <c r="BK140" s="1637"/>
      <c r="BL140" s="1637"/>
      <c r="BM140" s="1367"/>
      <c r="BN140" s="1367"/>
      <c r="BO140" s="1367"/>
      <c r="BP140" s="1367"/>
      <c r="BQ140" s="1637"/>
      <c r="BR140" s="1367"/>
      <c r="BS140" s="1367"/>
      <c r="BT140" s="545"/>
      <c r="BU140" s="1367"/>
      <c r="BV140" s="1367"/>
      <c r="BW140" s="1367"/>
      <c r="BX140" s="1367"/>
      <c r="BY140" s="1367"/>
      <c r="BZ140" s="1633"/>
      <c r="CA140" s="623"/>
      <c r="CB140" s="623"/>
      <c r="CC140" s="623"/>
      <c r="CD140" s="623"/>
      <c r="CE140" s="1642">
        <v>11</v>
      </c>
    </row>
    <row s="1642" customFormat="1" customHeight="1" ht="11.549999999999999">
      <c r="A141" s="988"/>
      <c r="B141" s="988"/>
      <c r="C141" s="988"/>
      <c r="D141" s="988"/>
      <c r="E141" s="988"/>
      <c r="F141" s="1637"/>
      <c r="G141" s="1637"/>
      <c r="H141" s="352"/>
      <c r="N141" s="1642"/>
      <c r="O141" s="1642"/>
      <c r="P141" s="1642"/>
      <c r="Q141" s="1642"/>
      <c r="R141" s="1642"/>
      <c r="S141" s="1642"/>
      <c r="T141" s="1642"/>
      <c r="U141" s="1642"/>
      <c r="V141" s="1642"/>
      <c r="W141" s="1642"/>
      <c r="X141" s="1642"/>
      <c r="Y141" s="1642"/>
      <c r="Z141" s="1642"/>
      <c r="AA141" s="1642"/>
      <c r="AB141" s="1642"/>
      <c r="AC141" s="1642"/>
      <c r="AD141" s="1642"/>
      <c r="AE141" s="1642"/>
      <c r="AF141" s="1642"/>
      <c r="AG141" s="1642"/>
      <c r="AH141" s="1642"/>
      <c r="AI141" s="1642"/>
      <c r="AJ141" s="1642"/>
      <c r="AK141" s="1642"/>
      <c r="AL141" s="1642"/>
      <c r="AM141" s="1642"/>
      <c r="AN141" s="1642"/>
      <c r="AO141" s="1642"/>
      <c r="AP141" s="1642"/>
      <c r="AQ141" s="1642"/>
      <c r="AR141" s="1642"/>
      <c r="AS141" s="1642"/>
      <c r="AT141" s="1642"/>
      <c r="AU141" s="1642"/>
      <c r="AV141" s="1642"/>
      <c r="AW141" s="1642"/>
      <c r="AX141" s="1642"/>
      <c r="AY141" s="1642"/>
      <c r="AZ141" s="1642"/>
      <c r="BA141" s="1642"/>
      <c r="BB141" s="1642"/>
      <c r="BC141" s="1642"/>
      <c r="BD141" s="1642"/>
      <c r="BE141" s="1642"/>
      <c r="BF141" s="1642"/>
      <c r="BG141" s="1642"/>
      <c r="BH141" s="1367"/>
      <c r="BJ141" s="1367"/>
      <c r="BK141" s="1637"/>
      <c r="BL141" s="1637"/>
      <c r="BM141" s="1367"/>
      <c r="BN141" s="1367"/>
      <c r="BO141" s="1367"/>
      <c r="BP141" s="1367"/>
      <c r="BQ141" s="1637"/>
      <c r="BR141" s="1367"/>
      <c r="BS141" s="1367"/>
      <c r="BT141" s="545"/>
      <c r="BU141" s="1367"/>
      <c r="BV141" s="1367"/>
      <c r="BW141" s="1367"/>
      <c r="BX141" s="1367"/>
      <c r="BY141" s="1367"/>
      <c r="BZ141" s="1633"/>
      <c r="CA141" s="623"/>
      <c r="CB141" s="623"/>
      <c r="CC141" s="623"/>
      <c r="CD141" s="623"/>
      <c r="CE141" s="1642">
        <v>11</v>
      </c>
    </row>
    <row s="1642" customFormat="1" customHeight="1" ht="11.549999999999999">
      <c r="A142" s="988"/>
      <c r="B142" s="988"/>
      <c r="C142" s="988"/>
      <c r="D142" s="988"/>
      <c r="E142" s="988"/>
      <c r="F142" s="1637"/>
      <c r="G142" s="1637"/>
      <c r="H142" s="352"/>
      <c r="N142" s="1642"/>
      <c r="O142" s="1642"/>
      <c r="P142" s="1642"/>
      <c r="Q142" s="1642"/>
      <c r="R142" s="1642"/>
      <c r="S142" s="1642"/>
      <c r="T142" s="1642"/>
      <c r="U142" s="1642"/>
      <c r="V142" s="1642"/>
      <c r="W142" s="1642"/>
      <c r="X142" s="1642"/>
      <c r="Y142" s="1642"/>
      <c r="Z142" s="1642"/>
      <c r="AA142" s="1642"/>
      <c r="AB142" s="1642"/>
      <c r="AC142" s="1642"/>
      <c r="AD142" s="1642"/>
      <c r="AE142" s="1642"/>
      <c r="AF142" s="1642"/>
      <c r="AG142" s="1642"/>
      <c r="AH142" s="1642"/>
      <c r="AI142" s="1642"/>
      <c r="AJ142" s="1642"/>
      <c r="AK142" s="1642"/>
      <c r="AL142" s="1642"/>
      <c r="AM142" s="1642"/>
      <c r="AN142" s="1642"/>
      <c r="AO142" s="1642"/>
      <c r="AP142" s="1642"/>
      <c r="AQ142" s="1642"/>
      <c r="AR142" s="1642"/>
      <c r="AS142" s="1642"/>
      <c r="AT142" s="1642"/>
      <c r="AU142" s="1642"/>
      <c r="AV142" s="1642"/>
      <c r="AW142" s="1642"/>
      <c r="AX142" s="1642"/>
      <c r="AY142" s="1642"/>
      <c r="AZ142" s="1642"/>
      <c r="BA142" s="1642"/>
      <c r="BB142" s="1642"/>
      <c r="BC142" s="1642"/>
      <c r="BD142" s="1642"/>
      <c r="BE142" s="1642"/>
      <c r="BF142" s="1642"/>
      <c r="BG142" s="1642"/>
      <c r="BH142" s="1367"/>
      <c r="BJ142" s="1367"/>
      <c r="BK142" s="1637"/>
      <c r="BL142" s="1637"/>
      <c r="BM142" s="1367"/>
      <c r="BN142" s="1367"/>
      <c r="BO142" s="1367"/>
      <c r="BP142" s="1367"/>
      <c r="BQ142" s="1637"/>
      <c r="BR142" s="1367"/>
      <c r="BS142" s="1367"/>
      <c r="BT142" s="545"/>
      <c r="BU142" s="1367"/>
      <c r="BV142" s="1367"/>
      <c r="BW142" s="1367"/>
      <c r="BX142" s="1367"/>
      <c r="BY142" s="1367"/>
      <c r="BZ142" s="1633"/>
      <c r="CA142" s="623"/>
      <c r="CB142" s="623"/>
      <c r="CC142" s="623"/>
      <c r="CD142" s="623"/>
      <c r="CE142" s="1642">
        <v>11</v>
      </c>
    </row>
    <row s="1642" customFormat="1" customHeight="1" ht="11.549999999999999">
      <c r="A143" s="988"/>
      <c r="B143" s="988"/>
      <c r="C143" s="988"/>
      <c r="D143" s="988"/>
      <c r="E143" s="988"/>
      <c r="F143" s="1637"/>
      <c r="G143" s="1637"/>
      <c r="H143" s="352"/>
      <c r="N143" s="1642"/>
      <c r="O143" s="1642"/>
      <c r="P143" s="1642"/>
      <c r="Q143" s="1642"/>
      <c r="R143" s="1642"/>
      <c r="S143" s="1642"/>
      <c r="T143" s="1642"/>
      <c r="U143" s="1642"/>
      <c r="V143" s="1642"/>
      <c r="W143" s="1642"/>
      <c r="X143" s="1642"/>
      <c r="Y143" s="1642"/>
      <c r="Z143" s="1642"/>
      <c r="AA143" s="1642"/>
      <c r="AB143" s="1642"/>
      <c r="AC143" s="1642"/>
      <c r="AD143" s="1642"/>
      <c r="AE143" s="1642"/>
      <c r="AF143" s="1642"/>
      <c r="AG143" s="1642"/>
      <c r="AH143" s="1642"/>
      <c r="AI143" s="1642"/>
      <c r="AJ143" s="1642"/>
      <c r="AK143" s="1642"/>
      <c r="AL143" s="1642"/>
      <c r="AM143" s="1642"/>
      <c r="AN143" s="1642"/>
      <c r="AO143" s="1642"/>
      <c r="AP143" s="1642"/>
      <c r="AQ143" s="1642"/>
      <c r="AR143" s="1642"/>
      <c r="AS143" s="1642"/>
      <c r="AT143" s="1642"/>
      <c r="AU143" s="1642"/>
      <c r="AV143" s="1642"/>
      <c r="AW143" s="1642"/>
      <c r="AX143" s="1642"/>
      <c r="AY143" s="1642"/>
      <c r="AZ143" s="1642"/>
      <c r="BA143" s="1642"/>
      <c r="BB143" s="1642"/>
      <c r="BC143" s="1642"/>
      <c r="BD143" s="1642"/>
      <c r="BE143" s="1642"/>
      <c r="BF143" s="1642"/>
      <c r="BG143" s="1642"/>
      <c r="BH143" s="1367"/>
      <c r="BJ143" s="1367"/>
      <c r="BK143" s="1637"/>
      <c r="BL143" s="1637"/>
      <c r="BM143" s="1367"/>
      <c r="BN143" s="1367"/>
      <c r="BO143" s="1367"/>
      <c r="BP143" s="1367"/>
      <c r="BQ143" s="1637"/>
      <c r="BR143" s="1367"/>
      <c r="BS143" s="1367"/>
      <c r="BT143" s="545"/>
      <c r="BU143" s="1367"/>
      <c r="BV143" s="1367"/>
      <c r="BW143" s="1367"/>
      <c r="BX143" s="1367"/>
      <c r="BY143" s="1367"/>
      <c r="BZ143" s="1633"/>
      <c r="CA143" s="623"/>
      <c r="CB143" s="623"/>
      <c r="CC143" s="623"/>
      <c r="CD143" s="623"/>
      <c r="CE143" s="1642">
        <v>11</v>
      </c>
    </row>
    <row s="1642" customFormat="1" customHeight="1" ht="11.549999999999999">
      <c r="A144" s="988"/>
      <c r="B144" s="988"/>
      <c r="C144" s="988"/>
      <c r="D144" s="988"/>
      <c r="E144" s="988"/>
      <c r="F144" s="1637"/>
      <c r="G144" s="1637"/>
      <c r="H144" s="352"/>
      <c r="N144" s="1642"/>
      <c r="O144" s="1642"/>
      <c r="P144" s="1642"/>
      <c r="Q144" s="1642"/>
      <c r="R144" s="1642"/>
      <c r="S144" s="1642"/>
      <c r="T144" s="1642"/>
      <c r="U144" s="1642"/>
      <c r="V144" s="1642"/>
      <c r="W144" s="1642"/>
      <c r="X144" s="1642"/>
      <c r="Y144" s="1642"/>
      <c r="Z144" s="1642"/>
      <c r="AA144" s="1642"/>
      <c r="AB144" s="1642"/>
      <c r="AC144" s="1642"/>
      <c r="AD144" s="1642"/>
      <c r="AE144" s="1642"/>
      <c r="AF144" s="1642"/>
      <c r="AG144" s="1642"/>
      <c r="AH144" s="1642"/>
      <c r="AI144" s="1642"/>
      <c r="AJ144" s="1642"/>
      <c r="AK144" s="1642"/>
      <c r="AL144" s="1642"/>
      <c r="AM144" s="1642"/>
      <c r="AN144" s="1642"/>
      <c r="AO144" s="1642"/>
      <c r="AP144" s="1642"/>
      <c r="AQ144" s="1642"/>
      <c r="AR144" s="1642"/>
      <c r="AS144" s="1642"/>
      <c r="AT144" s="1642"/>
      <c r="AU144" s="1642"/>
      <c r="AV144" s="1642"/>
      <c r="AW144" s="1642"/>
      <c r="AX144" s="1642"/>
      <c r="AY144" s="1642"/>
      <c r="AZ144" s="1642"/>
      <c r="BA144" s="1642"/>
      <c r="BB144" s="1642"/>
      <c r="BC144" s="1642"/>
      <c r="BD144" s="1642"/>
      <c r="BE144" s="1642"/>
      <c r="BF144" s="1642"/>
      <c r="BG144" s="1642"/>
      <c r="BH144" s="1367"/>
      <c r="BJ144" s="1367"/>
      <c r="BK144" s="1637"/>
      <c r="BL144" s="1637"/>
      <c r="BM144" s="1367"/>
      <c r="BN144" s="1367"/>
      <c r="BO144" s="1367"/>
      <c r="BP144" s="1367"/>
      <c r="BQ144" s="1637"/>
      <c r="BR144" s="1367"/>
      <c r="BS144" s="1367"/>
      <c r="BT144" s="545"/>
      <c r="BU144" s="1367"/>
      <c r="BV144" s="1367"/>
      <c r="BW144" s="1367"/>
      <c r="BX144" s="1367"/>
      <c r="BY144" s="1367"/>
      <c r="BZ144" s="1633"/>
      <c r="CA144" s="623"/>
      <c r="CB144" s="623"/>
      <c r="CC144" s="623"/>
      <c r="CD144" s="623"/>
      <c r="CE144" s="1642">
        <v>11</v>
      </c>
    </row>
    <row s="1642" customFormat="1" customHeight="1" ht="11.549999999999999">
      <c r="A145" s="988"/>
      <c r="B145" s="988"/>
      <c r="C145" s="988"/>
      <c r="D145" s="988"/>
      <c r="E145" s="988"/>
      <c r="F145" s="1637"/>
      <c r="G145" s="1637"/>
      <c r="H145" s="352"/>
      <c r="N145" s="1642"/>
      <c r="O145" s="1642"/>
      <c r="P145" s="1642"/>
      <c r="Q145" s="1642"/>
      <c r="R145" s="1642"/>
      <c r="S145" s="1642"/>
      <c r="T145" s="1642"/>
      <c r="U145" s="1642"/>
      <c r="V145" s="1642"/>
      <c r="W145" s="1642"/>
      <c r="X145" s="1642"/>
      <c r="Y145" s="1642"/>
      <c r="Z145" s="1642"/>
      <c r="AA145" s="1642"/>
      <c r="AB145" s="1642"/>
      <c r="AC145" s="1642"/>
      <c r="AD145" s="1642"/>
      <c r="AE145" s="1642"/>
      <c r="AF145" s="1642"/>
      <c r="AG145" s="1642"/>
      <c r="AH145" s="1642"/>
      <c r="AI145" s="1642"/>
      <c r="AJ145" s="1642"/>
      <c r="AK145" s="1642"/>
      <c r="AL145" s="1642"/>
      <c r="AM145" s="1642"/>
      <c r="AN145" s="1642"/>
      <c r="AO145" s="1642"/>
      <c r="AP145" s="1642"/>
      <c r="AQ145" s="1642"/>
      <c r="AR145" s="1642"/>
      <c r="AS145" s="1642"/>
      <c r="AT145" s="1642"/>
      <c r="AU145" s="1642"/>
      <c r="AV145" s="1642"/>
      <c r="AW145" s="1642"/>
      <c r="AX145" s="1642"/>
      <c r="AY145" s="1642"/>
      <c r="AZ145" s="1642"/>
      <c r="BA145" s="1642"/>
      <c r="BB145" s="1642"/>
      <c r="BC145" s="1642"/>
      <c r="BD145" s="1642"/>
      <c r="BE145" s="1642"/>
      <c r="BF145" s="1642"/>
      <c r="BG145" s="1642"/>
      <c r="BH145" s="1367"/>
      <c r="BJ145" s="1367"/>
      <c r="BK145" s="1637"/>
      <c r="BL145" s="1637"/>
      <c r="BM145" s="1367"/>
      <c r="BN145" s="1367"/>
      <c r="BO145" s="1367"/>
      <c r="BP145" s="1367"/>
      <c r="BQ145" s="1637"/>
      <c r="BR145" s="1367"/>
      <c r="BS145" s="1367"/>
      <c r="BT145" s="545"/>
      <c r="BU145" s="1367"/>
      <c r="BV145" s="1367"/>
      <c r="BW145" s="1367"/>
      <c r="BX145" s="1367"/>
      <c r="BY145" s="1367"/>
      <c r="BZ145" s="1633"/>
      <c r="CA145" s="623"/>
      <c r="CB145" s="623"/>
      <c r="CC145" s="623"/>
      <c r="CD145" s="623"/>
      <c r="CE145" s="1642">
        <v>11</v>
      </c>
    </row>
    <row s="1642" customFormat="1" customHeight="1" ht="11.549999999999999">
      <c r="A146" s="988"/>
      <c r="B146" s="988"/>
      <c r="C146" s="988"/>
      <c r="D146" s="988"/>
      <c r="E146" s="988"/>
      <c r="F146" s="1637"/>
      <c r="G146" s="1637"/>
      <c r="H146" s="352"/>
      <c r="N146" s="1642"/>
      <c r="O146" s="1642"/>
      <c r="P146" s="1642"/>
      <c r="Q146" s="1642"/>
      <c r="R146" s="1642"/>
      <c r="S146" s="1642"/>
      <c r="T146" s="1642"/>
      <c r="U146" s="1642"/>
      <c r="V146" s="1642"/>
      <c r="W146" s="1642"/>
      <c r="X146" s="1642"/>
      <c r="Y146" s="1642"/>
      <c r="Z146" s="1642"/>
      <c r="AA146" s="1642"/>
      <c r="AB146" s="1642"/>
      <c r="AC146" s="1642"/>
      <c r="AD146" s="1642"/>
      <c r="AE146" s="1642"/>
      <c r="AF146" s="1642"/>
      <c r="AG146" s="1642"/>
      <c r="AH146" s="1642"/>
      <c r="AI146" s="1642"/>
      <c r="AJ146" s="1642"/>
      <c r="AK146" s="1642"/>
      <c r="AL146" s="1642"/>
      <c r="AM146" s="1642"/>
      <c r="AN146" s="1642"/>
      <c r="AO146" s="1642"/>
      <c r="AP146" s="1642"/>
      <c r="AQ146" s="1642"/>
      <c r="AR146" s="1642"/>
      <c r="AS146" s="1642"/>
      <c r="AT146" s="1642"/>
      <c r="AU146" s="1642"/>
      <c r="AV146" s="1642"/>
      <c r="AW146" s="1642"/>
      <c r="AX146" s="1642"/>
      <c r="AY146" s="1642"/>
      <c r="AZ146" s="1642"/>
      <c r="BA146" s="1642"/>
      <c r="BB146" s="1642"/>
      <c r="BC146" s="1642"/>
      <c r="BD146" s="1642"/>
      <c r="BE146" s="1642"/>
      <c r="BF146" s="1642"/>
      <c r="BG146" s="1642"/>
      <c r="BH146" s="1367"/>
      <c r="BJ146" s="1367"/>
      <c r="BK146" s="1637"/>
      <c r="BL146" s="1637"/>
      <c r="BM146" s="1367"/>
      <c r="BN146" s="1367"/>
      <c r="BO146" s="1367"/>
      <c r="BP146" s="1367"/>
      <c r="BQ146" s="1637"/>
      <c r="BR146" s="1367"/>
      <c r="BS146" s="1367"/>
      <c r="BT146" s="545"/>
      <c r="BU146" s="1367"/>
      <c r="BV146" s="1367"/>
      <c r="BW146" s="1367"/>
      <c r="BX146" s="1367"/>
      <c r="BY146" s="1367"/>
      <c r="BZ146" s="1633"/>
      <c r="CA146" s="623"/>
      <c r="CB146" s="623"/>
      <c r="CC146" s="623"/>
      <c r="CD146" s="623"/>
      <c r="CE146" s="1642">
        <v>11</v>
      </c>
    </row>
    <row s="1642" customFormat="1" customHeight="1" ht="11.549999999999999">
      <c r="A147" s="988"/>
      <c r="B147" s="988"/>
      <c r="C147" s="988"/>
      <c r="D147" s="988"/>
      <c r="E147" s="988"/>
      <c r="F147" s="1637"/>
      <c r="G147" s="1637"/>
      <c r="H147" s="352"/>
      <c r="N147" s="1642"/>
      <c r="O147" s="1642"/>
      <c r="P147" s="1642"/>
      <c r="Q147" s="1642"/>
      <c r="R147" s="1642"/>
      <c r="S147" s="1642"/>
      <c r="T147" s="1642"/>
      <c r="U147" s="1642"/>
      <c r="V147" s="1642"/>
      <c r="W147" s="1642"/>
      <c r="X147" s="1642"/>
      <c r="Y147" s="1642"/>
      <c r="Z147" s="1642"/>
      <c r="AA147" s="1642"/>
      <c r="AB147" s="1642"/>
      <c r="AC147" s="1642"/>
      <c r="AD147" s="1642"/>
      <c r="AE147" s="1642"/>
      <c r="AF147" s="1642"/>
      <c r="AG147" s="1642"/>
      <c r="AH147" s="1642"/>
      <c r="AI147" s="1642"/>
      <c r="AJ147" s="1642"/>
      <c r="AK147" s="1642"/>
      <c r="AL147" s="1642"/>
      <c r="AM147" s="1642"/>
      <c r="AN147" s="1642"/>
      <c r="AO147" s="1642"/>
      <c r="AP147" s="1642"/>
      <c r="AQ147" s="1642"/>
      <c r="AR147" s="1642"/>
      <c r="AS147" s="1642"/>
      <c r="AT147" s="1642"/>
      <c r="AU147" s="1642"/>
      <c r="AV147" s="1642"/>
      <c r="AW147" s="1642"/>
      <c r="AX147" s="1642"/>
      <c r="AY147" s="1642"/>
      <c r="AZ147" s="1642"/>
      <c r="BA147" s="1642"/>
      <c r="BB147" s="1642"/>
      <c r="BC147" s="1642"/>
      <c r="BD147" s="1642"/>
      <c r="BE147" s="1642"/>
      <c r="BF147" s="1642"/>
      <c r="BG147" s="1642"/>
      <c r="BH147" s="1367"/>
      <c r="BJ147" s="1367"/>
      <c r="BK147" s="1637"/>
      <c r="BL147" s="1637"/>
      <c r="BM147" s="1367"/>
      <c r="BN147" s="1367"/>
      <c r="BO147" s="1367"/>
      <c r="BP147" s="1367"/>
      <c r="BQ147" s="1637"/>
      <c r="BR147" s="1367"/>
      <c r="BS147" s="1367"/>
      <c r="BT147" s="545"/>
      <c r="BU147" s="1367"/>
      <c r="BV147" s="1367"/>
      <c r="BW147" s="1367"/>
      <c r="BX147" s="1367"/>
      <c r="BY147" s="1367"/>
      <c r="BZ147" s="1633"/>
      <c r="CA147" s="623"/>
      <c r="CB147" s="623"/>
      <c r="CC147" s="623"/>
      <c r="CD147" s="623"/>
      <c r="CE147" s="1642">
        <v>11</v>
      </c>
    </row>
    <row s="1642" customFormat="1" customHeight="1" ht="11.549999999999999">
      <c r="A148" s="988"/>
      <c r="B148" s="988"/>
      <c r="C148" s="988"/>
      <c r="D148" s="988"/>
      <c r="E148" s="988"/>
      <c r="F148" s="1637"/>
      <c r="G148" s="1637"/>
      <c r="H148" s="352"/>
      <c r="N148" s="1642"/>
      <c r="O148" s="1642"/>
      <c r="P148" s="1642"/>
      <c r="Q148" s="1642"/>
      <c r="R148" s="1642"/>
      <c r="S148" s="1642"/>
      <c r="T148" s="1642"/>
      <c r="U148" s="1642"/>
      <c r="V148" s="1642"/>
      <c r="W148" s="1642"/>
      <c r="X148" s="1642"/>
      <c r="Y148" s="1642"/>
      <c r="Z148" s="1642"/>
      <c r="AA148" s="1642"/>
      <c r="AB148" s="1642"/>
      <c r="AC148" s="1642"/>
      <c r="AD148" s="1642"/>
      <c r="AE148" s="1642"/>
      <c r="AF148" s="1642"/>
      <c r="AG148" s="1642"/>
      <c r="AH148" s="1642"/>
      <c r="AI148" s="1642"/>
      <c r="AJ148" s="1642"/>
      <c r="AK148" s="1642"/>
      <c r="AL148" s="1642"/>
      <c r="AM148" s="1642"/>
      <c r="AN148" s="1642"/>
      <c r="AO148" s="1642"/>
      <c r="AP148" s="1642"/>
      <c r="AQ148" s="1642"/>
      <c r="AR148" s="1642"/>
      <c r="AS148" s="1642"/>
      <c r="AT148" s="1642"/>
      <c r="AU148" s="1642"/>
      <c r="AV148" s="1642"/>
      <c r="AW148" s="1642"/>
      <c r="AX148" s="1642"/>
      <c r="AY148" s="1642"/>
      <c r="AZ148" s="1642"/>
      <c r="BA148" s="1642"/>
      <c r="BB148" s="1642"/>
      <c r="BC148" s="1642"/>
      <c r="BD148" s="1642"/>
      <c r="BE148" s="1642"/>
      <c r="BF148" s="1642"/>
      <c r="BG148" s="1642"/>
      <c r="BH148" s="1367"/>
      <c r="BJ148" s="1367"/>
      <c r="BK148" s="1637"/>
      <c r="BL148" s="1637"/>
      <c r="BM148" s="1367"/>
      <c r="BN148" s="1367"/>
      <c r="BO148" s="1367"/>
      <c r="BP148" s="1367"/>
      <c r="BQ148" s="1637"/>
      <c r="BR148" s="1367"/>
      <c r="BS148" s="1367"/>
      <c r="BT148" s="545"/>
      <c r="BU148" s="1367"/>
      <c r="BV148" s="1367"/>
      <c r="BW148" s="1367"/>
      <c r="BX148" s="1367"/>
      <c r="BY148" s="1367"/>
      <c r="BZ148" s="1633"/>
      <c r="CA148" s="623"/>
      <c r="CB148" s="623"/>
      <c r="CC148" s="623"/>
      <c r="CD148" s="623"/>
      <c r="CE148" s="1642">
        <v>11</v>
      </c>
    </row>
    <row s="1642" customFormat="1" customHeight="1" ht="11.549999999999999">
      <c r="A149" s="988"/>
      <c r="B149" s="988"/>
      <c r="C149" s="988"/>
      <c r="D149" s="988"/>
      <c r="E149" s="988"/>
      <c r="F149" s="1637"/>
      <c r="G149" s="1637"/>
      <c r="H149" s="352"/>
      <c r="N149" s="1642"/>
      <c r="O149" s="1642"/>
      <c r="P149" s="1642"/>
      <c r="Q149" s="1642"/>
      <c r="R149" s="1642"/>
      <c r="S149" s="1642"/>
      <c r="T149" s="1642"/>
      <c r="U149" s="1642"/>
      <c r="V149" s="1642"/>
      <c r="W149" s="1642"/>
      <c r="X149" s="1642"/>
      <c r="Y149" s="1642"/>
      <c r="Z149" s="1642"/>
      <c r="AA149" s="1642"/>
      <c r="AB149" s="1642"/>
      <c r="AC149" s="1642"/>
      <c r="AD149" s="1642"/>
      <c r="AE149" s="1642"/>
      <c r="AF149" s="1642"/>
      <c r="AG149" s="1642"/>
      <c r="AH149" s="1642"/>
      <c r="AI149" s="1642"/>
      <c r="AJ149" s="1642"/>
      <c r="AK149" s="1642"/>
      <c r="AL149" s="1642"/>
      <c r="AM149" s="1642"/>
      <c r="AN149" s="1642"/>
      <c r="AO149" s="1642"/>
      <c r="AP149" s="1642"/>
      <c r="AQ149" s="1642"/>
      <c r="AR149" s="1642"/>
      <c r="AS149" s="1642"/>
      <c r="AT149" s="1642"/>
      <c r="AU149" s="1642"/>
      <c r="AV149" s="1642"/>
      <c r="AW149" s="1642"/>
      <c r="AX149" s="1642"/>
      <c r="AY149" s="1642"/>
      <c r="AZ149" s="1642"/>
      <c r="BA149" s="1642"/>
      <c r="BB149" s="1642"/>
      <c r="BC149" s="1642"/>
      <c r="BD149" s="1642"/>
      <c r="BE149" s="1642"/>
      <c r="BF149" s="1642"/>
      <c r="BG149" s="1642"/>
      <c r="BH149" s="1367"/>
      <c r="BJ149" s="1367"/>
      <c r="BK149" s="1637"/>
      <c r="BL149" s="1637"/>
      <c r="BM149" s="1367"/>
      <c r="BN149" s="1367"/>
      <c r="BO149" s="1367"/>
      <c r="BP149" s="1367"/>
      <c r="BQ149" s="1637"/>
      <c r="BR149" s="1367"/>
      <c r="BS149" s="1367"/>
      <c r="BT149" s="545"/>
      <c r="BU149" s="1367"/>
      <c r="BV149" s="1367"/>
      <c r="BW149" s="1367"/>
      <c r="BX149" s="1367"/>
      <c r="BY149" s="1367"/>
      <c r="BZ149" s="1633"/>
      <c r="CA149" s="623"/>
      <c r="CB149" s="623"/>
      <c r="CC149" s="623"/>
      <c r="CD149" s="623"/>
      <c r="CE149" s="1642">
        <v>11</v>
      </c>
    </row>
    <row s="1642" customFormat="1" customHeight="1" ht="11.549999999999999">
      <c r="A150" s="988"/>
      <c r="B150" s="988"/>
      <c r="C150" s="988"/>
      <c r="D150" s="988"/>
      <c r="E150" s="988"/>
      <c r="F150" s="1637"/>
      <c r="G150" s="1637"/>
      <c r="H150" s="352"/>
      <c r="N150" s="1642"/>
      <c r="O150" s="1642"/>
      <c r="P150" s="1642"/>
      <c r="Q150" s="1642"/>
      <c r="R150" s="1642"/>
      <c r="S150" s="1642"/>
      <c r="T150" s="1642"/>
      <c r="U150" s="1642"/>
      <c r="V150" s="1642"/>
      <c r="W150" s="1642"/>
      <c r="X150" s="1642"/>
      <c r="Y150" s="1642"/>
      <c r="Z150" s="1642"/>
      <c r="AA150" s="1642"/>
      <c r="AB150" s="1642"/>
      <c r="AC150" s="1642"/>
      <c r="AD150" s="1642"/>
      <c r="AE150" s="1642"/>
      <c r="AF150" s="1642"/>
      <c r="AG150" s="1642"/>
      <c r="AH150" s="1642"/>
      <c r="AI150" s="1642"/>
      <c r="AJ150" s="1642"/>
      <c r="AK150" s="1642"/>
      <c r="AL150" s="1642"/>
      <c r="AM150" s="1642"/>
      <c r="AN150" s="1642"/>
      <c r="AO150" s="1642"/>
      <c r="AP150" s="1642"/>
      <c r="AQ150" s="1642"/>
      <c r="AR150" s="1642"/>
      <c r="AS150" s="1642"/>
      <c r="AT150" s="1642"/>
      <c r="AU150" s="1642"/>
      <c r="AV150" s="1642"/>
      <c r="AW150" s="1642"/>
      <c r="AX150" s="1642"/>
      <c r="AY150" s="1642"/>
      <c r="AZ150" s="1642"/>
      <c r="BA150" s="1642"/>
      <c r="BB150" s="1642"/>
      <c r="BC150" s="1642"/>
      <c r="BD150" s="1642"/>
      <c r="BE150" s="1642"/>
      <c r="BF150" s="1642"/>
      <c r="BG150" s="1642"/>
      <c r="BH150" s="1367"/>
      <c r="BJ150" s="1367"/>
      <c r="BK150" s="1637"/>
      <c r="BL150" s="1637"/>
      <c r="BM150" s="1367"/>
      <c r="BN150" s="1367"/>
      <c r="BO150" s="1367"/>
      <c r="BP150" s="1367"/>
      <c r="BQ150" s="1637"/>
      <c r="BR150" s="1367"/>
      <c r="BS150" s="1367"/>
      <c r="BT150" s="545"/>
      <c r="BU150" s="1367"/>
      <c r="BV150" s="1367"/>
      <c r="BW150" s="1367"/>
      <c r="BX150" s="1367"/>
      <c r="BY150" s="1367"/>
      <c r="BZ150" s="1633"/>
      <c r="CA150" s="623"/>
      <c r="CB150" s="623"/>
      <c r="CC150" s="623"/>
      <c r="CD150" s="623"/>
      <c r="CE150" s="1642">
        <v>11</v>
      </c>
    </row>
    <row s="1642" customFormat="1" customHeight="1" ht="11.549999999999999">
      <c r="A151" s="988"/>
      <c r="B151" s="988"/>
      <c r="C151" s="988"/>
      <c r="D151" s="988"/>
      <c r="E151" s="988"/>
      <c r="F151" s="1637"/>
      <c r="G151" s="1637"/>
      <c r="H151" s="352"/>
      <c r="N151" s="1642"/>
      <c r="O151" s="1642"/>
      <c r="P151" s="1642"/>
      <c r="Q151" s="1642"/>
      <c r="R151" s="1642"/>
      <c r="S151" s="1642"/>
      <c r="T151" s="1642"/>
      <c r="U151" s="1642"/>
      <c r="V151" s="1642"/>
      <c r="W151" s="1642"/>
      <c r="X151" s="1642"/>
      <c r="Y151" s="1642"/>
      <c r="Z151" s="1642"/>
      <c r="AA151" s="1642"/>
      <c r="AB151" s="1642"/>
      <c r="AC151" s="1642"/>
      <c r="AD151" s="1642"/>
      <c r="AE151" s="1642"/>
      <c r="AF151" s="1642"/>
      <c r="AG151" s="1642"/>
      <c r="AH151" s="1642"/>
      <c r="AI151" s="1642"/>
      <c r="AJ151" s="1642"/>
      <c r="AK151" s="1642"/>
      <c r="AL151" s="1642"/>
      <c r="AM151" s="1642"/>
      <c r="AN151" s="1642"/>
      <c r="AO151" s="1642"/>
      <c r="AP151" s="1642"/>
      <c r="AQ151" s="1642"/>
      <c r="AR151" s="1642"/>
      <c r="AS151" s="1642"/>
      <c r="AT151" s="1642"/>
      <c r="AU151" s="1642"/>
      <c r="AV151" s="1642"/>
      <c r="AW151" s="1642"/>
      <c r="AX151" s="1642"/>
      <c r="AY151" s="1642"/>
      <c r="AZ151" s="1642"/>
      <c r="BA151" s="1642"/>
      <c r="BB151" s="1642"/>
      <c r="BC151" s="1642"/>
      <c r="BD151" s="1642"/>
      <c r="BE151" s="1642"/>
      <c r="BF151" s="1642"/>
      <c r="BG151" s="1642"/>
      <c r="BH151" s="1367"/>
      <c r="BJ151" s="1367"/>
      <c r="BK151" s="1637"/>
      <c r="BL151" s="1637"/>
      <c r="BM151" s="1367"/>
      <c r="BN151" s="1367"/>
      <c r="BO151" s="1367"/>
      <c r="BP151" s="1367"/>
      <c r="BQ151" s="1637"/>
      <c r="BR151" s="1367"/>
      <c r="BS151" s="1367"/>
      <c r="BT151" s="545"/>
      <c r="BU151" s="1367"/>
      <c r="BV151" s="1367"/>
      <c r="BW151" s="1367"/>
      <c r="BX151" s="1367"/>
      <c r="BY151" s="1367"/>
      <c r="BZ151" s="1633"/>
      <c r="CA151" s="623"/>
      <c r="CB151" s="623"/>
      <c r="CC151" s="623"/>
      <c r="CD151" s="623"/>
      <c r="CE151" s="1642">
        <v>11</v>
      </c>
    </row>
    <row s="1642" customFormat="1" customHeight="1" ht="11.549999999999999">
      <c r="A152" s="988"/>
      <c r="B152" s="988"/>
      <c r="C152" s="988"/>
      <c r="D152" s="988"/>
      <c r="E152" s="988"/>
      <c r="F152" s="1637"/>
      <c r="G152" s="1637"/>
      <c r="H152" s="352"/>
      <c r="N152" s="1642"/>
      <c r="O152" s="1642"/>
      <c r="P152" s="1642"/>
      <c r="Q152" s="1642"/>
      <c r="R152" s="1642"/>
      <c r="S152" s="1642"/>
      <c r="T152" s="1642"/>
      <c r="U152" s="1642"/>
      <c r="V152" s="1642"/>
      <c r="W152" s="1642"/>
      <c r="X152" s="1642"/>
      <c r="Y152" s="1642"/>
      <c r="Z152" s="1642"/>
      <c r="AA152" s="1642"/>
      <c r="AB152" s="1642"/>
      <c r="AC152" s="1642"/>
      <c r="AD152" s="1642"/>
      <c r="AE152" s="1642"/>
      <c r="AF152" s="1642"/>
      <c r="AG152" s="1642"/>
      <c r="AH152" s="1642"/>
      <c r="AI152" s="1642"/>
      <c r="AJ152" s="1642"/>
      <c r="AK152" s="1642"/>
      <c r="AL152" s="1642"/>
      <c r="AM152" s="1642"/>
      <c r="AN152" s="1642"/>
      <c r="AO152" s="1642"/>
      <c r="AP152" s="1642"/>
      <c r="AQ152" s="1642"/>
      <c r="AR152" s="1642"/>
      <c r="AS152" s="1642"/>
      <c r="AT152" s="1642"/>
      <c r="AU152" s="1642"/>
      <c r="AV152" s="1642"/>
      <c r="AW152" s="1642"/>
      <c r="AX152" s="1642"/>
      <c r="AY152" s="1642"/>
      <c r="AZ152" s="1642"/>
      <c r="BA152" s="1642"/>
      <c r="BB152" s="1642"/>
      <c r="BC152" s="1642"/>
      <c r="BD152" s="1642"/>
      <c r="BE152" s="1642"/>
      <c r="BF152" s="1642"/>
      <c r="BG152" s="1642"/>
      <c r="BH152" s="1367"/>
      <c r="BJ152" s="1367"/>
      <c r="BK152" s="1637"/>
      <c r="BL152" s="1637"/>
      <c r="BM152" s="1367"/>
      <c r="BN152" s="1367"/>
      <c r="BO152" s="1367"/>
      <c r="BP152" s="1367"/>
      <c r="BQ152" s="1637"/>
      <c r="BR152" s="1367"/>
      <c r="BS152" s="1367"/>
      <c r="BT152" s="545"/>
      <c r="BU152" s="1367"/>
      <c r="BV152" s="1367"/>
      <c r="BW152" s="1367"/>
      <c r="BX152" s="1367"/>
      <c r="BY152" s="1367"/>
      <c r="BZ152" s="1633"/>
      <c r="CA152" s="623"/>
      <c r="CB152" s="623"/>
      <c r="CC152" s="623"/>
      <c r="CD152" s="623"/>
      <c r="CE152" s="1642">
        <v>11</v>
      </c>
    </row>
    <row s="1642" customFormat="1" customHeight="1" ht="11.549999999999999">
      <c r="A153" s="988"/>
      <c r="B153" s="988"/>
      <c r="C153" s="988"/>
      <c r="D153" s="988"/>
      <c r="E153" s="988"/>
      <c r="F153" s="1637"/>
      <c r="G153" s="1637"/>
      <c r="H153" s="352"/>
      <c r="N153" s="1642"/>
      <c r="O153" s="1642"/>
      <c r="P153" s="1642"/>
      <c r="Q153" s="1642"/>
      <c r="R153" s="1642"/>
      <c r="S153" s="1642"/>
      <c r="T153" s="1642"/>
      <c r="U153" s="1642"/>
      <c r="V153" s="1642"/>
      <c r="W153" s="1642"/>
      <c r="X153" s="1642"/>
      <c r="Y153" s="1642"/>
      <c r="Z153" s="1642"/>
      <c r="AA153" s="1642"/>
      <c r="AB153" s="1642"/>
      <c r="AC153" s="1642"/>
      <c r="AD153" s="1642"/>
      <c r="AE153" s="1642"/>
      <c r="AF153" s="1642"/>
      <c r="AG153" s="1642"/>
      <c r="AH153" s="1642"/>
      <c r="AI153" s="1642"/>
      <c r="AJ153" s="1642"/>
      <c r="AK153" s="1642"/>
      <c r="AL153" s="1642"/>
      <c r="AM153" s="1642"/>
      <c r="AN153" s="1642"/>
      <c r="AO153" s="1642"/>
      <c r="AP153" s="1642"/>
      <c r="AQ153" s="1642"/>
      <c r="AR153" s="1642"/>
      <c r="AS153" s="1642"/>
      <c r="AT153" s="1642"/>
      <c r="AU153" s="1642"/>
      <c r="AV153" s="1642"/>
      <c r="AW153" s="1642"/>
      <c r="AX153" s="1642"/>
      <c r="AY153" s="1642"/>
      <c r="AZ153" s="1642"/>
      <c r="BA153" s="1642"/>
      <c r="BB153" s="1642"/>
      <c r="BC153" s="1642"/>
      <c r="BD153" s="1642"/>
      <c r="BE153" s="1642"/>
      <c r="BF153" s="1642"/>
      <c r="BG153" s="1642"/>
      <c r="BH153" s="1367"/>
      <c r="BJ153" s="1367"/>
      <c r="BK153" s="1637"/>
      <c r="BL153" s="1637"/>
      <c r="BM153" s="1367"/>
      <c r="BN153" s="1367"/>
      <c r="BO153" s="1367"/>
      <c r="BP153" s="1367"/>
      <c r="BQ153" s="1637"/>
      <c r="BR153" s="1367"/>
      <c r="BS153" s="1367"/>
      <c r="BT153" s="545"/>
      <c r="BU153" s="1367"/>
      <c r="BV153" s="1367"/>
      <c r="BW153" s="1367"/>
      <c r="BX153" s="1367"/>
      <c r="BY153" s="1367"/>
      <c r="BZ153" s="1633"/>
      <c r="CA153" s="623"/>
      <c r="CB153" s="623"/>
      <c r="CC153" s="623"/>
      <c r="CD153" s="623"/>
      <c r="CE153" s="1642">
        <v>11</v>
      </c>
    </row>
    <row s="1642" customFormat="1" customHeight="1" ht="11.549999999999999">
      <c r="A154" s="988"/>
      <c r="B154" s="988"/>
      <c r="C154" s="988"/>
      <c r="D154" s="988"/>
      <c r="E154" s="988"/>
      <c r="F154" s="1637"/>
      <c r="G154" s="1637"/>
      <c r="H154" s="352"/>
      <c r="N154" s="1642"/>
      <c r="O154" s="1642"/>
      <c r="P154" s="1642"/>
      <c r="Q154" s="1642"/>
      <c r="R154" s="1642"/>
      <c r="S154" s="1642"/>
      <c r="T154" s="1642"/>
      <c r="U154" s="1642"/>
      <c r="V154" s="1642"/>
      <c r="W154" s="1642"/>
      <c r="X154" s="1642"/>
      <c r="Y154" s="1642"/>
      <c r="Z154" s="1642"/>
      <c r="AA154" s="1642"/>
      <c r="AB154" s="1642"/>
      <c r="AC154" s="1642"/>
      <c r="AD154" s="1642"/>
      <c r="AE154" s="1642"/>
      <c r="AF154" s="1642"/>
      <c r="AG154" s="1642"/>
      <c r="AH154" s="1642"/>
      <c r="AI154" s="1642"/>
      <c r="AJ154" s="1642"/>
      <c r="AK154" s="1642"/>
      <c r="AL154" s="1642"/>
      <c r="AM154" s="1642"/>
      <c r="AN154" s="1642"/>
      <c r="AO154" s="1642"/>
      <c r="AP154" s="1642"/>
      <c r="AQ154" s="1642"/>
      <c r="AR154" s="1642"/>
      <c r="AS154" s="1642"/>
      <c r="AT154" s="1642"/>
      <c r="AU154" s="1642"/>
      <c r="AV154" s="1642"/>
      <c r="AW154" s="1642"/>
      <c r="AX154" s="1642"/>
      <c r="AY154" s="1642"/>
      <c r="AZ154" s="1642"/>
      <c r="BA154" s="1642"/>
      <c r="BB154" s="1642"/>
      <c r="BC154" s="1642"/>
      <c r="BD154" s="1642"/>
      <c r="BE154" s="1642"/>
      <c r="BF154" s="1642"/>
      <c r="BG154" s="1642"/>
      <c r="BH154" s="1367"/>
      <c r="BJ154" s="1367"/>
      <c r="BK154" s="1637"/>
      <c r="BL154" s="1637"/>
      <c r="BM154" s="1367"/>
      <c r="BN154" s="1367"/>
      <c r="BO154" s="1367"/>
      <c r="BP154" s="1367"/>
      <c r="BQ154" s="1637"/>
      <c r="BR154" s="1367"/>
      <c r="BS154" s="1367"/>
      <c r="BT154" s="545"/>
      <c r="BU154" s="1367"/>
      <c r="BV154" s="1367"/>
      <c r="BW154" s="1367"/>
      <c r="BX154" s="1367"/>
      <c r="BY154" s="1367"/>
      <c r="BZ154" s="1633"/>
      <c r="CA154" s="623"/>
      <c r="CB154" s="623"/>
      <c r="CC154" s="623"/>
      <c r="CD154" s="623"/>
      <c r="CE154" s="1642">
        <v>11</v>
      </c>
    </row>
    <row s="1642" customFormat="1" customHeight="1" ht="11.549999999999999">
      <c r="A155" s="988"/>
      <c r="B155" s="988"/>
      <c r="C155" s="988"/>
      <c r="D155" s="988"/>
      <c r="E155" s="988"/>
      <c r="F155" s="1637"/>
      <c r="G155" s="1637"/>
      <c r="H155" s="352"/>
      <c r="N155" s="1642"/>
      <c r="O155" s="1642"/>
      <c r="P155" s="1642"/>
      <c r="Q155" s="1642"/>
      <c r="R155" s="1642"/>
      <c r="S155" s="1642"/>
      <c r="T155" s="1642"/>
      <c r="U155" s="1642"/>
      <c r="V155" s="1642"/>
      <c r="W155" s="1642"/>
      <c r="X155" s="1642"/>
      <c r="Y155" s="1642"/>
      <c r="Z155" s="1642"/>
      <c r="AA155" s="1642"/>
      <c r="AB155" s="1642"/>
      <c r="AC155" s="1642"/>
      <c r="AD155" s="1642"/>
      <c r="AE155" s="1642"/>
      <c r="AF155" s="1642"/>
      <c r="AG155" s="1642"/>
      <c r="AH155" s="1642"/>
      <c r="AI155" s="1642"/>
      <c r="AJ155" s="1642"/>
      <c r="AK155" s="1642"/>
      <c r="AL155" s="1642"/>
      <c r="AM155" s="1642"/>
      <c r="AN155" s="1642"/>
      <c r="AO155" s="1642"/>
      <c r="AP155" s="1642"/>
      <c r="AQ155" s="1642"/>
      <c r="AR155" s="1642"/>
      <c r="AS155" s="1642"/>
      <c r="AT155" s="1642"/>
      <c r="AU155" s="1642"/>
      <c r="AV155" s="1642"/>
      <c r="AW155" s="1642"/>
      <c r="AX155" s="1642"/>
      <c r="AY155" s="1642"/>
      <c r="AZ155" s="1642"/>
      <c r="BA155" s="1642"/>
      <c r="BB155" s="1642"/>
      <c r="BC155" s="1642"/>
      <c r="BD155" s="1642"/>
      <c r="BE155" s="1642"/>
      <c r="BF155" s="1642"/>
      <c r="BG155" s="1642"/>
      <c r="BH155" s="1367"/>
      <c r="BJ155" s="1367"/>
      <c r="BK155" s="1637"/>
      <c r="BL155" s="1637"/>
      <c r="BM155" s="1367"/>
      <c r="BN155" s="1367"/>
      <c r="BO155" s="1367"/>
      <c r="BP155" s="1367"/>
      <c r="BQ155" s="1637"/>
      <c r="BR155" s="1367"/>
      <c r="BS155" s="1367"/>
      <c r="BT155" s="545"/>
      <c r="BU155" s="1367"/>
      <c r="BV155" s="1367"/>
      <c r="BW155" s="1367"/>
      <c r="BX155" s="1367"/>
      <c r="BY155" s="1367"/>
      <c r="BZ155" s="1633"/>
      <c r="CA155" s="623"/>
      <c r="CB155" s="623"/>
      <c r="CC155" s="623"/>
      <c r="CD155" s="623"/>
      <c r="CE155" s="1642">
        <v>11</v>
      </c>
    </row>
    <row s="1642" customFormat="1" customHeight="1" ht="11.549999999999999">
      <c r="A156" s="988"/>
      <c r="B156" s="988"/>
      <c r="C156" s="988"/>
      <c r="D156" s="988"/>
      <c r="E156" s="988"/>
      <c r="F156" s="1637"/>
      <c r="G156" s="1637"/>
      <c r="H156" s="352"/>
      <c r="N156" s="1642"/>
      <c r="O156" s="1642"/>
      <c r="P156" s="1642"/>
      <c r="Q156" s="1642"/>
      <c r="R156" s="1642"/>
      <c r="S156" s="1642"/>
      <c r="T156" s="1642"/>
      <c r="U156" s="1642"/>
      <c r="V156" s="1642"/>
      <c r="W156" s="1642"/>
      <c r="X156" s="1642"/>
      <c r="Y156" s="1642"/>
      <c r="Z156" s="1642"/>
      <c r="AA156" s="1642"/>
      <c r="AB156" s="1642"/>
      <c r="AC156" s="1642"/>
      <c r="AD156" s="1642"/>
      <c r="AE156" s="1642"/>
      <c r="AF156" s="1642"/>
      <c r="AG156" s="1642"/>
      <c r="AH156" s="1642"/>
      <c r="AI156" s="1642"/>
      <c r="AJ156" s="1642"/>
      <c r="AK156" s="1642"/>
      <c r="AL156" s="1642"/>
      <c r="AM156" s="1642"/>
      <c r="AN156" s="1642"/>
      <c r="AO156" s="1642"/>
      <c r="AP156" s="1642"/>
      <c r="AQ156" s="1642"/>
      <c r="AR156" s="1642"/>
      <c r="AS156" s="1642"/>
      <c r="AT156" s="1642"/>
      <c r="AU156" s="1642"/>
      <c r="AV156" s="1642"/>
      <c r="AW156" s="1642"/>
      <c r="AX156" s="1642"/>
      <c r="AY156" s="1642"/>
      <c r="AZ156" s="1642"/>
      <c r="BA156" s="1642"/>
      <c r="BB156" s="1642"/>
      <c r="BC156" s="1642"/>
      <c r="BD156" s="1642"/>
      <c r="BE156" s="1642"/>
      <c r="BF156" s="1642"/>
      <c r="BG156" s="1642"/>
      <c r="BH156" s="1367"/>
      <c r="BJ156" s="1367"/>
      <c r="BK156" s="1637"/>
      <c r="BL156" s="1637"/>
      <c r="BM156" s="1367"/>
      <c r="BN156" s="1367"/>
      <c r="BO156" s="1367"/>
      <c r="BP156" s="1367"/>
      <c r="BQ156" s="1637"/>
      <c r="BR156" s="1367"/>
      <c r="BS156" s="1367"/>
      <c r="BT156" s="545"/>
      <c r="BU156" s="1367"/>
      <c r="BV156" s="1367"/>
      <c r="BW156" s="1367"/>
      <c r="BX156" s="1367"/>
      <c r="BY156" s="1367"/>
      <c r="BZ156" s="1633"/>
      <c r="CA156" s="623"/>
      <c r="CB156" s="623"/>
      <c r="CC156" s="623"/>
      <c r="CD156" s="623"/>
      <c r="CE156" s="1642">
        <v>11</v>
      </c>
    </row>
    <row s="1642" customFormat="1" customHeight="1" ht="11.549999999999999">
      <c r="A157" s="988"/>
      <c r="B157" s="988"/>
      <c r="C157" s="988"/>
      <c r="D157" s="988"/>
      <c r="E157" s="988"/>
      <c r="F157" s="1637"/>
      <c r="G157" s="1637"/>
      <c r="H157" s="352"/>
      <c r="N157" s="1642"/>
      <c r="O157" s="1642"/>
      <c r="P157" s="1642"/>
      <c r="Q157" s="1642"/>
      <c r="R157" s="1642"/>
      <c r="S157" s="1642"/>
      <c r="T157" s="1642"/>
      <c r="U157" s="1642"/>
      <c r="V157" s="1642"/>
      <c r="W157" s="1642"/>
      <c r="X157" s="1642"/>
      <c r="Y157" s="1642"/>
      <c r="Z157" s="1642"/>
      <c r="AA157" s="1642"/>
      <c r="AB157" s="1642"/>
      <c r="AC157" s="1642"/>
      <c r="AD157" s="1642"/>
      <c r="AE157" s="1642"/>
      <c r="AF157" s="1642"/>
      <c r="AG157" s="1642"/>
      <c r="AH157" s="1642"/>
      <c r="AI157" s="1642"/>
      <c r="AJ157" s="1642"/>
      <c r="AK157" s="1642"/>
      <c r="AL157" s="1642"/>
      <c r="AM157" s="1642"/>
      <c r="AN157" s="1642"/>
      <c r="AO157" s="1642"/>
      <c r="AP157" s="1642"/>
      <c r="AQ157" s="1642"/>
      <c r="AR157" s="1642"/>
      <c r="AS157" s="1642"/>
      <c r="AT157" s="1642"/>
      <c r="AU157" s="1642"/>
      <c r="AV157" s="1642"/>
      <c r="AW157" s="1642"/>
      <c r="AX157" s="1642"/>
      <c r="AY157" s="1642"/>
      <c r="AZ157" s="1642"/>
      <c r="BA157" s="1642"/>
      <c r="BB157" s="1642"/>
      <c r="BC157" s="1642"/>
      <c r="BD157" s="1642"/>
      <c r="BE157" s="1642"/>
      <c r="BF157" s="1642"/>
      <c r="BG157" s="1642"/>
      <c r="BH157" s="1367"/>
      <c r="BJ157" s="1367"/>
      <c r="BK157" s="1637"/>
      <c r="BL157" s="1637"/>
      <c r="BM157" s="1367"/>
      <c r="BN157" s="1367"/>
      <c r="BO157" s="1367"/>
      <c r="BP157" s="1367"/>
      <c r="BQ157" s="1637"/>
      <c r="BR157" s="1367"/>
      <c r="BS157" s="1367"/>
      <c r="BT157" s="545"/>
      <c r="BU157" s="1367"/>
      <c r="BV157" s="1367"/>
      <c r="BW157" s="1367"/>
      <c r="BX157" s="1367"/>
      <c r="BY157" s="1367"/>
      <c r="BZ157" s="1633"/>
      <c r="CA157" s="623"/>
      <c r="CB157" s="623"/>
      <c r="CC157" s="623"/>
      <c r="CD157" s="623"/>
      <c r="CE157" s="1642">
        <v>11</v>
      </c>
    </row>
    <row s="1642" customFormat="1" customHeight="1" ht="11.549999999999999">
      <c r="A158" s="988"/>
      <c r="B158" s="988"/>
      <c r="C158" s="988"/>
      <c r="D158" s="988"/>
      <c r="E158" s="988"/>
      <c r="F158" s="1637"/>
      <c r="G158" s="1637"/>
      <c r="H158" s="352"/>
      <c r="N158" s="1642"/>
      <c r="O158" s="1642"/>
      <c r="P158" s="1642"/>
      <c r="Q158" s="1642"/>
      <c r="R158" s="1642"/>
      <c r="S158" s="1642"/>
      <c r="T158" s="1642"/>
      <c r="U158" s="1642"/>
      <c r="V158" s="1642"/>
      <c r="W158" s="1642"/>
      <c r="X158" s="1642"/>
      <c r="Y158" s="1642"/>
      <c r="Z158" s="1642"/>
      <c r="AA158" s="1642"/>
      <c r="AB158" s="1642"/>
      <c r="AC158" s="1642"/>
      <c r="AD158" s="1642"/>
      <c r="AE158" s="1642"/>
      <c r="AF158" s="1642"/>
      <c r="AG158" s="1642"/>
      <c r="AH158" s="1642"/>
      <c r="AI158" s="1642"/>
      <c r="AJ158" s="1642"/>
      <c r="AK158" s="1642"/>
      <c r="AL158" s="1642"/>
      <c r="AM158" s="1642"/>
      <c r="AN158" s="1642"/>
      <c r="AO158" s="1642"/>
      <c r="AP158" s="1642"/>
      <c r="AQ158" s="1642"/>
      <c r="AR158" s="1642"/>
      <c r="AS158" s="1642"/>
      <c r="AT158" s="1642"/>
      <c r="AU158" s="1642"/>
      <c r="AV158" s="1642"/>
      <c r="AW158" s="1642"/>
      <c r="AX158" s="1642"/>
      <c r="AY158" s="1642"/>
      <c r="AZ158" s="1642"/>
      <c r="BA158" s="1642"/>
      <c r="BB158" s="1642"/>
      <c r="BC158" s="1642"/>
      <c r="BD158" s="1642"/>
      <c r="BE158" s="1642"/>
      <c r="BF158" s="1642"/>
      <c r="BG158" s="1642"/>
      <c r="BH158" s="1367"/>
      <c r="BJ158" s="1367"/>
      <c r="BK158" s="1637"/>
      <c r="BL158" s="1637"/>
      <c r="BM158" s="1367"/>
      <c r="BN158" s="1367"/>
      <c r="BO158" s="1367"/>
      <c r="BP158" s="1367"/>
      <c r="BQ158" s="1637"/>
      <c r="BR158" s="1367"/>
      <c r="BS158" s="1367"/>
      <c r="BT158" s="545"/>
      <c r="BU158" s="1367"/>
      <c r="BV158" s="1367"/>
      <c r="BW158" s="1367"/>
      <c r="BX158" s="1367"/>
      <c r="BY158" s="1367"/>
      <c r="BZ158" s="1633"/>
      <c r="CA158" s="623"/>
      <c r="CB158" s="623"/>
      <c r="CC158" s="623"/>
      <c r="CD158" s="623"/>
      <c r="CE158" s="1642">
        <v>11</v>
      </c>
    </row>
    <row s="1642" customFormat="1" customHeight="1" ht="11.549999999999999">
      <c r="A159" s="988"/>
      <c r="B159" s="988"/>
      <c r="C159" s="988"/>
      <c r="D159" s="988"/>
      <c r="E159" s="988"/>
      <c r="F159" s="1637"/>
      <c r="G159" s="1637"/>
      <c r="H159" s="352"/>
      <c r="N159" s="1642"/>
      <c r="O159" s="1642"/>
      <c r="P159" s="1642"/>
      <c r="Q159" s="1642"/>
      <c r="R159" s="1642"/>
      <c r="S159" s="1642"/>
      <c r="T159" s="1642"/>
      <c r="U159" s="1642"/>
      <c r="V159" s="1642"/>
      <c r="W159" s="1642"/>
      <c r="X159" s="1642"/>
      <c r="Y159" s="1642"/>
      <c r="Z159" s="1642"/>
      <c r="AA159" s="1642"/>
      <c r="AB159" s="1642"/>
      <c r="AC159" s="1642"/>
      <c r="AD159" s="1642"/>
      <c r="AE159" s="1642"/>
      <c r="AF159" s="1642"/>
      <c r="AG159" s="1642"/>
      <c r="AH159" s="1642"/>
      <c r="AI159" s="1642"/>
      <c r="AJ159" s="1642"/>
      <c r="AK159" s="1642"/>
      <c r="AL159" s="1642"/>
      <c r="AM159" s="1642"/>
      <c r="AN159" s="1642"/>
      <c r="AO159" s="1642"/>
      <c r="AP159" s="1642"/>
      <c r="AQ159" s="1642"/>
      <c r="AR159" s="1642"/>
      <c r="AS159" s="1642"/>
      <c r="AT159" s="1642"/>
      <c r="AU159" s="1642"/>
      <c r="AV159" s="1642"/>
      <c r="AW159" s="1642"/>
      <c r="AX159" s="1642"/>
      <c r="AY159" s="1642"/>
      <c r="AZ159" s="1642"/>
      <c r="BA159" s="1642"/>
      <c r="BB159" s="1642"/>
      <c r="BC159" s="1642"/>
      <c r="BD159" s="1642"/>
      <c r="BE159" s="1642"/>
      <c r="BF159" s="1642"/>
      <c r="BG159" s="1642"/>
      <c r="BH159" s="1367"/>
      <c r="BJ159" s="1367"/>
      <c r="BK159" s="1637"/>
      <c r="BL159" s="1637"/>
      <c r="BM159" s="1367"/>
      <c r="BN159" s="1367"/>
      <c r="BO159" s="1367"/>
      <c r="BP159" s="1367"/>
      <c r="BQ159" s="1637"/>
      <c r="BR159" s="1367"/>
      <c r="BS159" s="1367"/>
      <c r="BT159" s="545"/>
      <c r="BU159" s="1367"/>
      <c r="BV159" s="1367"/>
      <c r="BW159" s="1367"/>
      <c r="BX159" s="1367"/>
      <c r="BY159" s="1367"/>
      <c r="BZ159" s="1633"/>
      <c r="CA159" s="623"/>
      <c r="CB159" s="623"/>
      <c r="CC159" s="623"/>
      <c r="CD159" s="623"/>
      <c r="CE159" s="1642">
        <v>11</v>
      </c>
    </row>
    <row s="1642" customFormat="1" customHeight="1" ht="11.549999999999999">
      <c r="A160" s="988"/>
      <c r="B160" s="988"/>
      <c r="C160" s="988"/>
      <c r="D160" s="988"/>
      <c r="E160" s="988"/>
      <c r="F160" s="1637"/>
      <c r="G160" s="1637"/>
      <c r="H160" s="352"/>
      <c r="N160" s="1642"/>
      <c r="O160" s="1642"/>
      <c r="P160" s="1642"/>
      <c r="Q160" s="1642"/>
      <c r="R160" s="1642"/>
      <c r="S160" s="1642"/>
      <c r="T160" s="1642"/>
      <c r="U160" s="1642"/>
      <c r="V160" s="1642"/>
      <c r="W160" s="1642"/>
      <c r="X160" s="1642"/>
      <c r="Y160" s="1642"/>
      <c r="Z160" s="1642"/>
      <c r="AA160" s="1642"/>
      <c r="AB160" s="1642"/>
      <c r="AC160" s="1642"/>
      <c r="AD160" s="1642"/>
      <c r="AE160" s="1642"/>
      <c r="AF160" s="1642"/>
      <c r="AG160" s="1642"/>
      <c r="AH160" s="1642"/>
      <c r="AI160" s="1642"/>
      <c r="AJ160" s="1642"/>
      <c r="AK160" s="1642"/>
      <c r="AL160" s="1642"/>
      <c r="AM160" s="1642"/>
      <c r="AN160" s="1642"/>
      <c r="AO160" s="1642"/>
      <c r="AP160" s="1642"/>
      <c r="AQ160" s="1642"/>
      <c r="AR160" s="1642"/>
      <c r="AS160" s="1642"/>
      <c r="AT160" s="1642"/>
      <c r="AU160" s="1642"/>
      <c r="AV160" s="1642"/>
      <c r="AW160" s="1642"/>
      <c r="AX160" s="1642"/>
      <c r="AY160" s="1642"/>
      <c r="AZ160" s="1642"/>
      <c r="BA160" s="1642"/>
      <c r="BB160" s="1642"/>
      <c r="BC160" s="1642"/>
      <c r="BD160" s="1642"/>
      <c r="BE160" s="1642"/>
      <c r="BF160" s="1642"/>
      <c r="BG160" s="1642"/>
      <c r="BH160" s="1367"/>
      <c r="BJ160" s="1367"/>
      <c r="BK160" s="1637"/>
      <c r="BL160" s="1637"/>
      <c r="BM160" s="1367"/>
      <c r="BN160" s="1367"/>
      <c r="BO160" s="1367"/>
      <c r="BP160" s="1367"/>
      <c r="BQ160" s="1637"/>
      <c r="BR160" s="1367"/>
      <c r="BS160" s="1367"/>
      <c r="BT160" s="545"/>
      <c r="BU160" s="1367"/>
      <c r="BV160" s="1367"/>
      <c r="BW160" s="1367"/>
      <c r="BX160" s="1367"/>
      <c r="BY160" s="1367"/>
      <c r="BZ160" s="1633"/>
      <c r="CA160" s="623"/>
      <c r="CB160" s="623"/>
      <c r="CC160" s="623"/>
      <c r="CD160" s="623"/>
      <c r="CE160" s="1642">
        <v>11</v>
      </c>
    </row>
    <row s="1642" customFormat="1" customHeight="1" ht="11.549999999999999">
      <c r="A161" s="988"/>
      <c r="B161" s="988"/>
      <c r="C161" s="988"/>
      <c r="D161" s="988"/>
      <c r="E161" s="988"/>
      <c r="F161" s="1637"/>
      <c r="G161" s="1637"/>
      <c r="H161" s="352"/>
      <c r="N161" s="1642"/>
      <c r="O161" s="1642"/>
      <c r="P161" s="1642"/>
      <c r="Q161" s="1642"/>
      <c r="R161" s="1642"/>
      <c r="S161" s="1642"/>
      <c r="T161" s="1642"/>
      <c r="U161" s="1642"/>
      <c r="V161" s="1642"/>
      <c r="W161" s="1642"/>
      <c r="X161" s="1642"/>
      <c r="Y161" s="1642"/>
      <c r="Z161" s="1642"/>
      <c r="AA161" s="1642"/>
      <c r="AB161" s="1642"/>
      <c r="AC161" s="1642"/>
      <c r="AD161" s="1642"/>
      <c r="AE161" s="1642"/>
      <c r="AF161" s="1642"/>
      <c r="AG161" s="1642"/>
      <c r="AH161" s="1642"/>
      <c r="AI161" s="1642"/>
      <c r="AJ161" s="1642"/>
      <c r="AK161" s="1642"/>
      <c r="AL161" s="1642"/>
      <c r="AM161" s="1642"/>
      <c r="AN161" s="1642"/>
      <c r="AO161" s="1642"/>
      <c r="AP161" s="1642"/>
      <c r="AQ161" s="1642"/>
      <c r="AR161" s="1642"/>
      <c r="AS161" s="1642"/>
      <c r="AT161" s="1642"/>
      <c r="AU161" s="1642"/>
      <c r="AV161" s="1642"/>
      <c r="AW161" s="1642"/>
      <c r="AX161" s="1642"/>
      <c r="AY161" s="1642"/>
      <c r="AZ161" s="1642"/>
      <c r="BA161" s="1642"/>
      <c r="BB161" s="1642"/>
      <c r="BC161" s="1642"/>
      <c r="BD161" s="1642"/>
      <c r="BE161" s="1642"/>
      <c r="BF161" s="1642"/>
      <c r="BG161" s="1642"/>
      <c r="BH161" s="1367"/>
      <c r="BJ161" s="1367"/>
      <c r="BK161" s="1637"/>
      <c r="BL161" s="1637"/>
      <c r="BM161" s="1367"/>
      <c r="BN161" s="1367"/>
      <c r="BO161" s="1367"/>
      <c r="BP161" s="1367"/>
      <c r="BQ161" s="1637"/>
      <c r="BR161" s="1367"/>
      <c r="BS161" s="1367"/>
      <c r="BT161" s="545"/>
      <c r="BU161" s="1367"/>
      <c r="BV161" s="1367"/>
      <c r="BW161" s="1367"/>
      <c r="BX161" s="1367"/>
      <c r="BY161" s="1367"/>
      <c r="BZ161" s="1633"/>
      <c r="CA161" s="623"/>
      <c r="CB161" s="623"/>
      <c r="CC161" s="623"/>
      <c r="CD161" s="623"/>
      <c r="CE161" s="1642">
        <v>11</v>
      </c>
    </row>
    <row s="1642" customFormat="1" customHeight="1" ht="11.549999999999999">
      <c r="A162" s="988"/>
      <c r="B162" s="988"/>
      <c r="C162" s="988"/>
      <c r="D162" s="988"/>
      <c r="E162" s="988"/>
      <c r="F162" s="1637"/>
      <c r="G162" s="1637"/>
      <c r="H162" s="352"/>
      <c r="N162" s="1642"/>
      <c r="O162" s="1642"/>
      <c r="P162" s="1642"/>
      <c r="Q162" s="1642"/>
      <c r="R162" s="1642"/>
      <c r="S162" s="1642"/>
      <c r="T162" s="1642"/>
      <c r="U162" s="1642"/>
      <c r="V162" s="1642"/>
      <c r="W162" s="1642"/>
      <c r="X162" s="1642"/>
      <c r="Y162" s="1642"/>
      <c r="Z162" s="1642"/>
      <c r="AA162" s="1642"/>
      <c r="AB162" s="1642"/>
      <c r="AC162" s="1642"/>
      <c r="AD162" s="1642"/>
      <c r="AE162" s="1642"/>
      <c r="AF162" s="1642"/>
      <c r="AG162" s="1642"/>
      <c r="AH162" s="1642"/>
      <c r="AI162" s="1642"/>
      <c r="AJ162" s="1642"/>
      <c r="AK162" s="1642"/>
      <c r="AL162" s="1642"/>
      <c r="AM162" s="1642"/>
      <c r="AN162" s="1642"/>
      <c r="AO162" s="1642"/>
      <c r="AP162" s="1642"/>
      <c r="AQ162" s="1642"/>
      <c r="AR162" s="1642"/>
      <c r="AS162" s="1642"/>
      <c r="AT162" s="1642"/>
      <c r="AU162" s="1642"/>
      <c r="AV162" s="1642"/>
      <c r="AW162" s="1642"/>
      <c r="AX162" s="1642"/>
      <c r="AY162" s="1642"/>
      <c r="AZ162" s="1642"/>
      <c r="BA162" s="1642"/>
      <c r="BB162" s="1642"/>
      <c r="BC162" s="1642"/>
      <c r="BD162" s="1642"/>
      <c r="BE162" s="1642"/>
      <c r="BF162" s="1642"/>
      <c r="BG162" s="1642"/>
      <c r="BH162" s="1367"/>
      <c r="BJ162" s="1367"/>
      <c r="BK162" s="1637"/>
      <c r="BL162" s="1637"/>
      <c r="BM162" s="1367"/>
      <c r="BN162" s="1367"/>
      <c r="BO162" s="1367"/>
      <c r="BP162" s="1367"/>
      <c r="BQ162" s="1637"/>
      <c r="BR162" s="1367"/>
      <c r="BS162" s="1367"/>
      <c r="BT162" s="545"/>
      <c r="BU162" s="1367"/>
      <c r="BV162" s="1367"/>
      <c r="BW162" s="1367"/>
      <c r="BX162" s="1367"/>
      <c r="BY162" s="1367"/>
      <c r="BZ162" s="1633"/>
      <c r="CA162" s="623"/>
      <c r="CB162" s="623"/>
      <c r="CC162" s="623"/>
      <c r="CD162" s="623"/>
      <c r="CE162" s="1642">
        <v>11</v>
      </c>
    </row>
    <row s="1642" customFormat="1" customHeight="1" ht="11.549999999999999">
      <c r="A163" s="988"/>
      <c r="B163" s="988"/>
      <c r="C163" s="988"/>
      <c r="D163" s="988"/>
      <c r="E163" s="988"/>
      <c r="F163" s="1637"/>
      <c r="G163" s="1637"/>
      <c r="H163" s="352"/>
      <c r="N163" s="1642"/>
      <c r="O163" s="1642"/>
      <c r="P163" s="1642"/>
      <c r="Q163" s="1642"/>
      <c r="R163" s="1642"/>
      <c r="S163" s="1642"/>
      <c r="T163" s="1642"/>
      <c r="U163" s="1642"/>
      <c r="V163" s="1642"/>
      <c r="W163" s="1642"/>
      <c r="X163" s="1642"/>
      <c r="Y163" s="1642"/>
      <c r="Z163" s="1642"/>
      <c r="AA163" s="1642"/>
      <c r="AB163" s="1642"/>
      <c r="AC163" s="1642"/>
      <c r="AD163" s="1642"/>
      <c r="AE163" s="1642"/>
      <c r="AF163" s="1642"/>
      <c r="AG163" s="1642"/>
      <c r="AH163" s="1642"/>
      <c r="AI163" s="1642"/>
      <c r="AJ163" s="1642"/>
      <c r="AK163" s="1642"/>
      <c r="AL163" s="1642"/>
      <c r="AM163" s="1642"/>
      <c r="AN163" s="1642"/>
      <c r="AO163" s="1642"/>
      <c r="AP163" s="1642"/>
      <c r="AQ163" s="1642"/>
      <c r="AR163" s="1642"/>
      <c r="AS163" s="1642"/>
      <c r="AT163" s="1642"/>
      <c r="AU163" s="1642"/>
      <c r="AV163" s="1642"/>
      <c r="AW163" s="1642"/>
      <c r="AX163" s="1642"/>
      <c r="AY163" s="1642"/>
      <c r="AZ163" s="1642"/>
      <c r="BA163" s="1642"/>
      <c r="BB163" s="1642"/>
      <c r="BC163" s="1642"/>
      <c r="BD163" s="1642"/>
      <c r="BE163" s="1642"/>
      <c r="BF163" s="1642"/>
      <c r="BG163" s="1642"/>
      <c r="BH163" s="1367"/>
      <c r="BJ163" s="1367"/>
      <c r="BK163" s="1637"/>
      <c r="BL163" s="1637"/>
      <c r="BM163" s="1367"/>
      <c r="BN163" s="1367"/>
      <c r="BO163" s="1367"/>
      <c r="BP163" s="1367"/>
      <c r="BQ163" s="1637"/>
      <c r="BR163" s="1367"/>
      <c r="BS163" s="1367"/>
      <c r="BT163" s="545"/>
      <c r="BU163" s="1367"/>
      <c r="BV163" s="1367"/>
      <c r="BW163" s="1367"/>
      <c r="BX163" s="1367"/>
      <c r="BY163" s="1367"/>
      <c r="BZ163" s="1633"/>
      <c r="CA163" s="623"/>
      <c r="CB163" s="623"/>
      <c r="CC163" s="623"/>
      <c r="CD163" s="623"/>
      <c r="CE163" s="1642">
        <v>11</v>
      </c>
    </row>
    <row s="1642" customFormat="1" customHeight="1" ht="11.549999999999999">
      <c r="A164" s="988"/>
      <c r="B164" s="988"/>
      <c r="C164" s="988"/>
      <c r="D164" s="988"/>
      <c r="E164" s="988"/>
      <c r="F164" s="1637"/>
      <c r="G164" s="1637"/>
      <c r="H164" s="352"/>
      <c r="N164" s="1642"/>
      <c r="O164" s="1642"/>
      <c r="P164" s="1642"/>
      <c r="Q164" s="1642"/>
      <c r="R164" s="1642"/>
      <c r="S164" s="1642"/>
      <c r="T164" s="1642"/>
      <c r="U164" s="1642"/>
      <c r="V164" s="1642"/>
      <c r="W164" s="1642"/>
      <c r="X164" s="1642"/>
      <c r="Y164" s="1642"/>
      <c r="Z164" s="1642"/>
      <c r="AA164" s="1642"/>
      <c r="AB164" s="1642"/>
      <c r="AC164" s="1642"/>
      <c r="AD164" s="1642"/>
      <c r="AE164" s="1642"/>
      <c r="AF164" s="1642"/>
      <c r="AG164" s="1642"/>
      <c r="AH164" s="1642"/>
      <c r="AI164" s="1642"/>
      <c r="AJ164" s="1642"/>
      <c r="AK164" s="1642"/>
      <c r="AL164" s="1642"/>
      <c r="AM164" s="1642"/>
      <c r="AN164" s="1642"/>
      <c r="AO164" s="1642"/>
      <c r="AP164" s="1642"/>
      <c r="AQ164" s="1642"/>
      <c r="AR164" s="1642"/>
      <c r="AS164" s="1642"/>
      <c r="AT164" s="1642"/>
      <c r="AU164" s="1642"/>
      <c r="AV164" s="1642"/>
      <c r="AW164" s="1642"/>
      <c r="AX164" s="1642"/>
      <c r="AY164" s="1642"/>
      <c r="AZ164" s="1642"/>
      <c r="BA164" s="1642"/>
      <c r="BB164" s="1642"/>
      <c r="BC164" s="1642"/>
      <c r="BD164" s="1642"/>
      <c r="BE164" s="1642"/>
      <c r="BF164" s="1642"/>
      <c r="BG164" s="1642"/>
      <c r="BH164" s="1367"/>
      <c r="BJ164" s="1367"/>
      <c r="BK164" s="1637"/>
      <c r="BL164" s="1637"/>
      <c r="BM164" s="1367"/>
      <c r="BN164" s="1367"/>
      <c r="BO164" s="1367"/>
      <c r="BP164" s="1367"/>
      <c r="BQ164" s="1637"/>
      <c r="BR164" s="1367"/>
      <c r="BS164" s="1367"/>
      <c r="BT164" s="545"/>
      <c r="BU164" s="1367"/>
      <c r="BV164" s="1367"/>
      <c r="BW164" s="1367"/>
      <c r="BX164" s="1367"/>
      <c r="BY164" s="1367"/>
      <c r="BZ164" s="1633"/>
      <c r="CA164" s="623"/>
      <c r="CB164" s="623"/>
      <c r="CC164" s="623"/>
      <c r="CD164" s="623"/>
      <c r="CE164" s="1642">
        <v>11</v>
      </c>
    </row>
    <row s="1642" customFormat="1" customHeight="1" ht="11.549999999999999">
      <c r="A165" s="988"/>
      <c r="B165" s="988"/>
      <c r="C165" s="988"/>
      <c r="D165" s="988"/>
      <c r="E165" s="988"/>
      <c r="F165" s="1637"/>
      <c r="G165" s="1637"/>
      <c r="H165" s="352"/>
      <c r="N165" s="1642"/>
      <c r="O165" s="1642"/>
      <c r="P165" s="1642"/>
      <c r="Q165" s="1642"/>
      <c r="R165" s="1642"/>
      <c r="S165" s="1642"/>
      <c r="T165" s="1642"/>
      <c r="U165" s="1642"/>
      <c r="V165" s="1642"/>
      <c r="W165" s="1642"/>
      <c r="X165" s="1642"/>
      <c r="Y165" s="1642"/>
      <c r="Z165" s="1642"/>
      <c r="AA165" s="1642"/>
      <c r="AB165" s="1642"/>
      <c r="AC165" s="1642"/>
      <c r="AD165" s="1642"/>
      <c r="AE165" s="1642"/>
      <c r="AF165" s="1642"/>
      <c r="AG165" s="1642"/>
      <c r="AH165" s="1642"/>
      <c r="AI165" s="1642"/>
      <c r="AJ165" s="1642"/>
      <c r="AK165" s="1642"/>
      <c r="AL165" s="1642"/>
      <c r="AM165" s="1642"/>
      <c r="AN165" s="1642"/>
      <c r="AO165" s="1642"/>
      <c r="AP165" s="1642"/>
      <c r="AQ165" s="1642"/>
      <c r="AR165" s="1642"/>
      <c r="AS165" s="1642"/>
      <c r="AT165" s="1642"/>
      <c r="AU165" s="1642"/>
      <c r="AV165" s="1642"/>
      <c r="AW165" s="1642"/>
      <c r="AX165" s="1642"/>
      <c r="AY165" s="1642"/>
      <c r="AZ165" s="1642"/>
      <c r="BA165" s="1642"/>
      <c r="BB165" s="1642"/>
      <c r="BC165" s="1642"/>
      <c r="BD165" s="1642"/>
      <c r="BE165" s="1642"/>
      <c r="BF165" s="1642"/>
      <c r="BG165" s="1642"/>
      <c r="BH165" s="1367"/>
      <c r="BJ165" s="1367"/>
      <c r="BK165" s="1637"/>
      <c r="BL165" s="1637"/>
      <c r="BM165" s="1367"/>
      <c r="BN165" s="1367"/>
      <c r="BO165" s="1367"/>
      <c r="BP165" s="1367"/>
      <c r="BQ165" s="1637"/>
      <c r="BR165" s="1367"/>
      <c r="BS165" s="1367"/>
      <c r="BT165" s="545"/>
      <c r="BU165" s="1367"/>
      <c r="BV165" s="1367"/>
      <c r="BW165" s="1367"/>
      <c r="BX165" s="1367"/>
      <c r="BY165" s="1367"/>
      <c r="BZ165" s="1633"/>
      <c r="CA165" s="623"/>
      <c r="CB165" s="623"/>
      <c r="CC165" s="623"/>
      <c r="CD165" s="623"/>
      <c r="CE165" s="1642">
        <v>11</v>
      </c>
    </row>
    <row s="1642" customFormat="1" customHeight="1" ht="11.549999999999999">
      <c r="A166" s="988"/>
      <c r="B166" s="988"/>
      <c r="C166" s="988"/>
      <c r="D166" s="988"/>
      <c r="E166" s="988"/>
      <c r="F166" s="1637"/>
      <c r="G166" s="1637"/>
      <c r="H166" s="352"/>
      <c r="N166" s="1642"/>
      <c r="O166" s="1642"/>
      <c r="P166" s="1642"/>
      <c r="Q166" s="1642"/>
      <c r="R166" s="1642"/>
      <c r="S166" s="1642"/>
      <c r="T166" s="1642"/>
      <c r="U166" s="1642"/>
      <c r="V166" s="1642"/>
      <c r="W166" s="1642"/>
      <c r="X166" s="1642"/>
      <c r="Y166" s="1642"/>
      <c r="Z166" s="1642"/>
      <c r="AA166" s="1642"/>
      <c r="AB166" s="1642"/>
      <c r="AC166" s="1642"/>
      <c r="AD166" s="1642"/>
      <c r="AE166" s="1642"/>
      <c r="AF166" s="1642"/>
      <c r="AG166" s="1642"/>
      <c r="AH166" s="1642"/>
      <c r="AI166" s="1642"/>
      <c r="AJ166" s="1642"/>
      <c r="AK166" s="1642"/>
      <c r="AL166" s="1642"/>
      <c r="AM166" s="1642"/>
      <c r="AN166" s="1642"/>
      <c r="AO166" s="1642"/>
      <c r="AP166" s="1642"/>
      <c r="AQ166" s="1642"/>
      <c r="AR166" s="1642"/>
      <c r="AS166" s="1642"/>
      <c r="AT166" s="1642"/>
      <c r="AU166" s="1642"/>
      <c r="AV166" s="1642"/>
      <c r="AW166" s="1642"/>
      <c r="AX166" s="1642"/>
      <c r="AY166" s="1642"/>
      <c r="AZ166" s="1642"/>
      <c r="BA166" s="1642"/>
      <c r="BB166" s="1642"/>
      <c r="BC166" s="1642"/>
      <c r="BD166" s="1642"/>
      <c r="BE166" s="1642"/>
      <c r="BF166" s="1642"/>
      <c r="BG166" s="1642"/>
      <c r="BH166" s="1367"/>
      <c r="BJ166" s="1367"/>
      <c r="BK166" s="1637"/>
      <c r="BL166" s="1637"/>
      <c r="BM166" s="1367"/>
      <c r="BN166" s="1367"/>
      <c r="BO166" s="1367"/>
      <c r="BP166" s="1367"/>
      <c r="BQ166" s="1637"/>
      <c r="BR166" s="1367"/>
      <c r="BS166" s="1367"/>
      <c r="BT166" s="545"/>
      <c r="BU166" s="1367"/>
      <c r="BV166" s="1367"/>
      <c r="BW166" s="1367"/>
      <c r="BX166" s="1367"/>
      <c r="BY166" s="1367"/>
      <c r="BZ166" s="1633"/>
      <c r="CA166" s="623"/>
      <c r="CB166" s="623"/>
      <c r="CC166" s="623"/>
      <c r="CD166" s="623"/>
      <c r="CE166" s="1642">
        <v>11</v>
      </c>
    </row>
    <row s="1642" customFormat="1" customHeight="1" ht="11.549999999999999">
      <c r="A167" s="988"/>
      <c r="B167" s="988"/>
      <c r="C167" s="988"/>
      <c r="D167" s="988"/>
      <c r="E167" s="988"/>
      <c r="F167" s="1637"/>
      <c r="G167" s="1637"/>
      <c r="H167" s="352"/>
      <c r="N167" s="1642"/>
      <c r="O167" s="1642"/>
      <c r="P167" s="1642"/>
      <c r="Q167" s="1642"/>
      <c r="R167" s="1642"/>
      <c r="S167" s="1642"/>
      <c r="T167" s="1642"/>
      <c r="U167" s="1642"/>
      <c r="V167" s="1642"/>
      <c r="W167" s="1642"/>
      <c r="X167" s="1642"/>
      <c r="Y167" s="1642"/>
      <c r="Z167" s="1642"/>
      <c r="AA167" s="1642"/>
      <c r="AB167" s="1642"/>
      <c r="AC167" s="1642"/>
      <c r="AD167" s="1642"/>
      <c r="AE167" s="1642"/>
      <c r="AF167" s="1642"/>
      <c r="AG167" s="1642"/>
      <c r="AH167" s="1642"/>
      <c r="AI167" s="1642"/>
      <c r="AJ167" s="1642"/>
      <c r="AK167" s="1642"/>
      <c r="AL167" s="1642"/>
      <c r="AM167" s="1642"/>
      <c r="AN167" s="1642"/>
      <c r="AO167" s="1642"/>
      <c r="AP167" s="1642"/>
      <c r="AQ167" s="1642"/>
      <c r="AR167" s="1642"/>
      <c r="AS167" s="1642"/>
      <c r="AT167" s="1642"/>
      <c r="AU167" s="1642"/>
      <c r="AV167" s="1642"/>
      <c r="AW167" s="1642"/>
      <c r="AX167" s="1642"/>
      <c r="AY167" s="1642"/>
      <c r="AZ167" s="1642"/>
      <c r="BA167" s="1642"/>
      <c r="BB167" s="1642"/>
      <c r="BC167" s="1642"/>
      <c r="BD167" s="1642"/>
      <c r="BE167" s="1642"/>
      <c r="BF167" s="1642"/>
      <c r="BG167" s="1642"/>
      <c r="BH167" s="1367"/>
      <c r="BJ167" s="1367"/>
      <c r="BK167" s="1637"/>
      <c r="BL167" s="1637"/>
      <c r="BM167" s="1367"/>
      <c r="BN167" s="1367"/>
      <c r="BO167" s="1367"/>
      <c r="BP167" s="1367"/>
      <c r="BQ167" s="1637"/>
      <c r="BR167" s="1367"/>
      <c r="BS167" s="1367"/>
      <c r="BT167" s="545"/>
      <c r="BU167" s="1367"/>
      <c r="BV167" s="1367"/>
      <c r="BW167" s="1367"/>
      <c r="BX167" s="1367"/>
      <c r="BY167" s="1367"/>
      <c r="BZ167" s="1633"/>
      <c r="CA167" s="623"/>
      <c r="CB167" s="623"/>
      <c r="CC167" s="623"/>
      <c r="CD167" s="623"/>
      <c r="CE167" s="1642">
        <v>11</v>
      </c>
    </row>
    <row s="1642" customFormat="1" customHeight="1" ht="11.549999999999999">
      <c r="A168" s="988"/>
      <c r="B168" s="988"/>
      <c r="C168" s="988"/>
      <c r="D168" s="988"/>
      <c r="E168" s="988"/>
      <c r="F168" s="1637"/>
      <c r="G168" s="1637"/>
      <c r="H168" s="352"/>
      <c r="N168" s="1642"/>
      <c r="O168" s="1642"/>
      <c r="P168" s="1642"/>
      <c r="Q168" s="1642"/>
      <c r="R168" s="1642"/>
      <c r="S168" s="1642"/>
      <c r="T168" s="1642"/>
      <c r="U168" s="1642"/>
      <c r="V168" s="1642"/>
      <c r="W168" s="1642"/>
      <c r="X168" s="1642"/>
      <c r="Y168" s="1642"/>
      <c r="Z168" s="1642"/>
      <c r="AA168" s="1642"/>
      <c r="AB168" s="1642"/>
      <c r="AC168" s="1642"/>
      <c r="AD168" s="1642"/>
      <c r="AE168" s="1642"/>
      <c r="AF168" s="1642"/>
      <c r="AG168" s="1642"/>
      <c r="AH168" s="1642"/>
      <c r="AI168" s="1642"/>
      <c r="AJ168" s="1642"/>
      <c r="AK168" s="1642"/>
      <c r="AL168" s="1642"/>
      <c r="AM168" s="1642"/>
      <c r="AN168" s="1642"/>
      <c r="AO168" s="1642"/>
      <c r="AP168" s="1642"/>
      <c r="AQ168" s="1642"/>
      <c r="AR168" s="1642"/>
      <c r="AS168" s="1642"/>
      <c r="AT168" s="1642"/>
      <c r="AU168" s="1642"/>
      <c r="AV168" s="1642"/>
      <c r="AW168" s="1642"/>
      <c r="AX168" s="1642"/>
      <c r="AY168" s="1642"/>
      <c r="AZ168" s="1642"/>
      <c r="BA168" s="1642"/>
      <c r="BB168" s="1642"/>
      <c r="BC168" s="1642"/>
      <c r="BD168" s="1642"/>
      <c r="BE168" s="1642"/>
      <c r="BF168" s="1642"/>
      <c r="BG168" s="1642"/>
      <c r="BH168" s="1367"/>
      <c r="BJ168" s="1367"/>
      <c r="BK168" s="1637"/>
      <c r="BL168" s="1637"/>
      <c r="BM168" s="1367"/>
      <c r="BN168" s="1367"/>
      <c r="BO168" s="1367"/>
      <c r="BP168" s="1367"/>
      <c r="BQ168" s="1637"/>
      <c r="BR168" s="1367"/>
      <c r="BS168" s="1367"/>
      <c r="BT168" s="545"/>
      <c r="BU168" s="1367"/>
      <c r="BV168" s="1367"/>
      <c r="BW168" s="1367"/>
      <c r="BX168" s="1367"/>
      <c r="BY168" s="1367"/>
      <c r="BZ168" s="1633"/>
      <c r="CA168" s="623"/>
      <c r="CB168" s="623"/>
      <c r="CC168" s="623"/>
      <c r="CD168" s="623"/>
      <c r="CE168" s="1642">
        <v>11</v>
      </c>
    </row>
    <row s="1642" customFormat="1" customHeight="1" ht="11.549999999999999">
      <c r="A169" s="988"/>
      <c r="B169" s="988"/>
      <c r="C169" s="988"/>
      <c r="D169" s="988"/>
      <c r="E169" s="988"/>
      <c r="F169" s="1637"/>
      <c r="G169" s="1637"/>
      <c r="H169" s="352"/>
      <c r="N169" s="1642"/>
      <c r="O169" s="1642"/>
      <c r="P169" s="1642"/>
      <c r="Q169" s="1642"/>
      <c r="R169" s="1642"/>
      <c r="S169" s="1642"/>
      <c r="T169" s="1642"/>
      <c r="U169" s="1642"/>
      <c r="V169" s="1642"/>
      <c r="W169" s="1642"/>
      <c r="X169" s="1642"/>
      <c r="Y169" s="1642"/>
      <c r="Z169" s="1642"/>
      <c r="AA169" s="1642"/>
      <c r="AB169" s="1642"/>
      <c r="AC169" s="1642"/>
      <c r="AD169" s="1642"/>
      <c r="AE169" s="1642"/>
      <c r="AF169" s="1642"/>
      <c r="AG169" s="1642"/>
      <c r="AH169" s="1642"/>
      <c r="AI169" s="1642"/>
      <c r="AJ169" s="1642"/>
      <c r="AK169" s="1642"/>
      <c r="AL169" s="1642"/>
      <c r="AM169" s="1642"/>
      <c r="AN169" s="1642"/>
      <c r="AO169" s="1642"/>
      <c r="AP169" s="1642"/>
      <c r="AQ169" s="1642"/>
      <c r="AR169" s="1642"/>
      <c r="AS169" s="1642"/>
      <c r="AT169" s="1642"/>
      <c r="AU169" s="1642"/>
      <c r="AV169" s="1642"/>
      <c r="AW169" s="1642"/>
      <c r="AX169" s="1642"/>
      <c r="AY169" s="1642"/>
      <c r="AZ169" s="1642"/>
      <c r="BA169" s="1642"/>
      <c r="BB169" s="1642"/>
      <c r="BC169" s="1642"/>
      <c r="BD169" s="1642"/>
      <c r="BE169" s="1642"/>
      <c r="BF169" s="1642"/>
      <c r="BG169" s="1642"/>
      <c r="BH169" s="1367"/>
      <c r="BJ169" s="1367"/>
      <c r="BK169" s="1637"/>
      <c r="BL169" s="1637"/>
      <c r="BM169" s="1367"/>
      <c r="BN169" s="1367"/>
      <c r="BO169" s="1367"/>
      <c r="BP169" s="1367"/>
      <c r="BQ169" s="1637"/>
      <c r="BR169" s="1367"/>
      <c r="BS169" s="1367"/>
      <c r="BT169" s="545"/>
      <c r="BU169" s="1367"/>
      <c r="BV169" s="1367"/>
      <c r="BW169" s="1367"/>
      <c r="BX169" s="1367"/>
      <c r="BY169" s="1367"/>
      <c r="BZ169" s="1633"/>
      <c r="CA169" s="623"/>
      <c r="CB169" s="623"/>
      <c r="CC169" s="623"/>
      <c r="CD169" s="623"/>
      <c r="CE169" s="1642">
        <v>11</v>
      </c>
    </row>
    <row s="1642" customFormat="1" customHeight="1" ht="11.549999999999999">
      <c r="A170" s="988"/>
      <c r="B170" s="988"/>
      <c r="C170" s="988"/>
      <c r="D170" s="988"/>
      <c r="E170" s="988"/>
      <c r="F170" s="1637"/>
      <c r="G170" s="1637"/>
      <c r="H170" s="352"/>
      <c r="N170" s="1642"/>
      <c r="O170" s="1642"/>
      <c r="P170" s="1642"/>
      <c r="Q170" s="1642"/>
      <c r="R170" s="1642"/>
      <c r="S170" s="1642"/>
      <c r="T170" s="1642"/>
      <c r="U170" s="1642"/>
      <c r="V170" s="1642"/>
      <c r="W170" s="1642"/>
      <c r="X170" s="1642"/>
      <c r="Y170" s="1642"/>
      <c r="Z170" s="1642"/>
      <c r="AA170" s="1642"/>
      <c r="AB170" s="1642"/>
      <c r="AC170" s="1642"/>
      <c r="AD170" s="1642"/>
      <c r="AE170" s="1642"/>
      <c r="AF170" s="1642"/>
      <c r="AG170" s="1642"/>
      <c r="AH170" s="1642"/>
      <c r="AI170" s="1642"/>
      <c r="AJ170" s="1642"/>
      <c r="AK170" s="1642"/>
      <c r="AL170" s="1642"/>
      <c r="AM170" s="1642"/>
      <c r="AN170" s="1642"/>
      <c r="AO170" s="1642"/>
      <c r="AP170" s="1642"/>
      <c r="AQ170" s="1642"/>
      <c r="AR170" s="1642"/>
      <c r="AS170" s="1642"/>
      <c r="AT170" s="1642"/>
      <c r="AU170" s="1642"/>
      <c r="AV170" s="1642"/>
      <c r="AW170" s="1642"/>
      <c r="AX170" s="1642"/>
      <c r="AY170" s="1642"/>
      <c r="AZ170" s="1642"/>
      <c r="BA170" s="1642"/>
      <c r="BB170" s="1642"/>
      <c r="BC170" s="1642"/>
      <c r="BD170" s="1642"/>
      <c r="BE170" s="1642"/>
      <c r="BF170" s="1642"/>
      <c r="BG170" s="1642"/>
      <c r="BH170" s="1367"/>
      <c r="BJ170" s="1367"/>
      <c r="BK170" s="1637"/>
      <c r="BL170" s="1637"/>
      <c r="BM170" s="1367"/>
      <c r="BN170" s="1367"/>
      <c r="BO170" s="1367"/>
      <c r="BP170" s="1367"/>
      <c r="BQ170" s="1637"/>
      <c r="BR170" s="1367"/>
      <c r="BS170" s="1367"/>
      <c r="BT170" s="545"/>
      <c r="BU170" s="1367"/>
      <c r="BV170" s="1367"/>
      <c r="BW170" s="1367"/>
      <c r="BX170" s="1367"/>
      <c r="BY170" s="1367"/>
      <c r="BZ170" s="1633"/>
      <c r="CA170" s="623"/>
      <c r="CB170" s="623"/>
      <c r="CC170" s="623"/>
      <c r="CD170" s="623"/>
      <c r="CE170" s="1642">
        <v>11</v>
      </c>
    </row>
    <row s="1642" customFormat="1" customHeight="1" ht="11.549999999999999">
      <c r="A171" s="988"/>
      <c r="B171" s="988"/>
      <c r="C171" s="988"/>
      <c r="D171" s="988"/>
      <c r="E171" s="988"/>
      <c r="F171" s="1637"/>
      <c r="G171" s="1637"/>
      <c r="H171" s="352"/>
      <c r="N171" s="1642"/>
      <c r="O171" s="1642"/>
      <c r="P171" s="1642"/>
      <c r="Q171" s="1642"/>
      <c r="R171" s="1642"/>
      <c r="S171" s="1642"/>
      <c r="T171" s="1642"/>
      <c r="U171" s="1642"/>
      <c r="V171" s="1642"/>
      <c r="W171" s="1642"/>
      <c r="X171" s="1642"/>
      <c r="Y171" s="1642"/>
      <c r="Z171" s="1642"/>
      <c r="AA171" s="1642"/>
      <c r="AB171" s="1642"/>
      <c r="AC171" s="1642"/>
      <c r="AD171" s="1642"/>
      <c r="AE171" s="1642"/>
      <c r="AF171" s="1642"/>
      <c r="AG171" s="1642"/>
      <c r="AH171" s="1642"/>
      <c r="AI171" s="1642"/>
      <c r="AJ171" s="1642"/>
      <c r="AK171" s="1642"/>
      <c r="AL171" s="1642"/>
      <c r="AM171" s="1642"/>
      <c r="AN171" s="1642"/>
      <c r="AO171" s="1642"/>
      <c r="AP171" s="1642"/>
      <c r="AQ171" s="1642"/>
      <c r="AR171" s="1642"/>
      <c r="AS171" s="1642"/>
      <c r="AT171" s="1642"/>
      <c r="AU171" s="1642"/>
      <c r="AV171" s="1642"/>
      <c r="AW171" s="1642"/>
      <c r="AX171" s="1642"/>
      <c r="AY171" s="1642"/>
      <c r="AZ171" s="1642"/>
      <c r="BA171" s="1642"/>
      <c r="BB171" s="1642"/>
      <c r="BC171" s="1642"/>
      <c r="BD171" s="1642"/>
      <c r="BE171" s="1642"/>
      <c r="BF171" s="1642"/>
      <c r="BG171" s="1642"/>
      <c r="BH171" s="1367"/>
      <c r="BJ171" s="1367"/>
      <c r="BK171" s="1637"/>
      <c r="BL171" s="1637"/>
      <c r="BM171" s="1367"/>
      <c r="BN171" s="1367"/>
      <c r="BO171" s="1367"/>
      <c r="BP171" s="1367"/>
      <c r="BQ171" s="1637"/>
      <c r="BR171" s="1367"/>
      <c r="BS171" s="1367"/>
      <c r="BT171" s="545"/>
      <c r="BU171" s="1367"/>
      <c r="BV171" s="1367"/>
      <c r="BW171" s="1367"/>
      <c r="BX171" s="1367"/>
      <c r="BY171" s="1367"/>
      <c r="BZ171" s="1633"/>
      <c r="CA171" s="623"/>
      <c r="CB171" s="623"/>
      <c r="CC171" s="623"/>
      <c r="CD171" s="623"/>
      <c r="CE171" s="1642">
        <v>11</v>
      </c>
    </row>
    <row s="1642" customFormat="1" customHeight="1" ht="11.549999999999999">
      <c r="A172" s="988"/>
      <c r="B172" s="988"/>
      <c r="C172" s="988"/>
      <c r="D172" s="988"/>
      <c r="E172" s="988"/>
      <c r="F172" s="1637"/>
      <c r="G172" s="1637"/>
      <c r="H172" s="352"/>
      <c r="N172" s="1642"/>
      <c r="O172" s="1642"/>
      <c r="P172" s="1642"/>
      <c r="Q172" s="1642"/>
      <c r="R172" s="1642"/>
      <c r="S172" s="1642"/>
      <c r="T172" s="1642"/>
      <c r="U172" s="1642"/>
      <c r="V172" s="1642"/>
      <c r="W172" s="1642"/>
      <c r="X172" s="1642"/>
      <c r="Y172" s="1642"/>
      <c r="Z172" s="1642"/>
      <c r="AA172" s="1642"/>
      <c r="AB172" s="1642"/>
      <c r="AC172" s="1642"/>
      <c r="AD172" s="1642"/>
      <c r="AE172" s="1642"/>
      <c r="AF172" s="1642"/>
      <c r="AG172" s="1642"/>
      <c r="AH172" s="1642"/>
      <c r="AI172" s="1642"/>
      <c r="AJ172" s="1642"/>
      <c r="AK172" s="1642"/>
      <c r="AL172" s="1642"/>
      <c r="AM172" s="1642"/>
      <c r="AN172" s="1642"/>
      <c r="AO172" s="1642"/>
      <c r="AP172" s="1642"/>
      <c r="AQ172" s="1642"/>
      <c r="AR172" s="1642"/>
      <c r="AS172" s="1642"/>
      <c r="AT172" s="1642"/>
      <c r="AU172" s="1642"/>
      <c r="AV172" s="1642"/>
      <c r="AW172" s="1642"/>
      <c r="AX172" s="1642"/>
      <c r="AY172" s="1642"/>
      <c r="AZ172" s="1642"/>
      <c r="BA172" s="1642"/>
      <c r="BB172" s="1642"/>
      <c r="BC172" s="1642"/>
      <c r="BD172" s="1642"/>
      <c r="BE172" s="1642"/>
      <c r="BF172" s="1642"/>
      <c r="BG172" s="1642"/>
      <c r="BH172" s="1367"/>
      <c r="BJ172" s="1367"/>
      <c r="BK172" s="1637"/>
      <c r="BL172" s="1637"/>
      <c r="BM172" s="1367"/>
      <c r="BN172" s="1367"/>
      <c r="BO172" s="1367"/>
      <c r="BP172" s="1367"/>
      <c r="BQ172" s="1637"/>
      <c r="BR172" s="1367"/>
      <c r="BS172" s="1367"/>
      <c r="BT172" s="545"/>
      <c r="BU172" s="1367"/>
      <c r="BV172" s="1367"/>
      <c r="BW172" s="1367"/>
      <c r="BX172" s="1367"/>
      <c r="BY172" s="1367"/>
      <c r="BZ172" s="1633"/>
      <c r="CA172" s="623"/>
      <c r="CB172" s="623"/>
      <c r="CC172" s="623"/>
      <c r="CD172" s="623"/>
      <c r="CE172" s="1642">
        <v>11</v>
      </c>
    </row>
    <row s="1642" customFormat="1" customHeight="1" ht="11.549999999999999">
      <c r="A173" s="988"/>
      <c r="B173" s="988"/>
      <c r="C173" s="988"/>
      <c r="D173" s="988"/>
      <c r="E173" s="988"/>
      <c r="F173" s="1637"/>
      <c r="G173" s="1637"/>
      <c r="H173" s="352"/>
      <c r="N173" s="1642"/>
      <c r="O173" s="1642"/>
      <c r="P173" s="1642"/>
      <c r="Q173" s="1642"/>
      <c r="R173" s="1642"/>
      <c r="S173" s="1642"/>
      <c r="T173" s="1642"/>
      <c r="U173" s="1642"/>
      <c r="V173" s="1642"/>
      <c r="W173" s="1642"/>
      <c r="X173" s="1642"/>
      <c r="Y173" s="1642"/>
      <c r="Z173" s="1642"/>
      <c r="AA173" s="1642"/>
      <c r="AB173" s="1642"/>
      <c r="AC173" s="1642"/>
      <c r="AD173" s="1642"/>
      <c r="AE173" s="1642"/>
      <c r="AF173" s="1642"/>
      <c r="AG173" s="1642"/>
      <c r="AH173" s="1642"/>
      <c r="AI173" s="1642"/>
      <c r="AJ173" s="1642"/>
      <c r="AK173" s="1642"/>
      <c r="AL173" s="1642"/>
      <c r="AM173" s="1642"/>
      <c r="AN173" s="1642"/>
      <c r="AO173" s="1642"/>
      <c r="AP173" s="1642"/>
      <c r="AQ173" s="1642"/>
      <c r="AR173" s="1642"/>
      <c r="AS173" s="1642"/>
      <c r="AT173" s="1642"/>
      <c r="AU173" s="1642"/>
      <c r="AV173" s="1642"/>
      <c r="AW173" s="1642"/>
      <c r="AX173" s="1642"/>
      <c r="AY173" s="1642"/>
      <c r="AZ173" s="1642"/>
      <c r="BA173" s="1642"/>
      <c r="BB173" s="1642"/>
      <c r="BC173" s="1642"/>
      <c r="BD173" s="1642"/>
      <c r="BE173" s="1642"/>
      <c r="BF173" s="1642"/>
      <c r="BG173" s="1642"/>
      <c r="BH173" s="1367"/>
      <c r="BJ173" s="1367"/>
      <c r="BK173" s="1637"/>
      <c r="BL173" s="1637"/>
      <c r="BM173" s="1367"/>
      <c r="BN173" s="1367"/>
      <c r="BO173" s="1367"/>
      <c r="BP173" s="1367"/>
      <c r="BQ173" s="1637"/>
      <c r="BR173" s="1367"/>
      <c r="BS173" s="1367"/>
      <c r="BT173" s="545"/>
      <c r="BU173" s="1367"/>
      <c r="BV173" s="1367"/>
      <c r="BW173" s="1367"/>
      <c r="BX173" s="1367"/>
      <c r="BY173" s="1367"/>
      <c r="BZ173" s="1633"/>
      <c r="CA173" s="623"/>
      <c r="CB173" s="623"/>
      <c r="CC173" s="623"/>
      <c r="CD173" s="623"/>
      <c r="CE173" s="1642">
        <v>11</v>
      </c>
    </row>
    <row s="1642" customFormat="1" customHeight="1" ht="11.549999999999999">
      <c r="A174" s="988"/>
      <c r="B174" s="988"/>
      <c r="C174" s="988"/>
      <c r="D174" s="988"/>
      <c r="E174" s="988"/>
      <c r="F174" s="1637"/>
      <c r="G174" s="1637"/>
      <c r="H174" s="352"/>
      <c r="N174" s="1642"/>
      <c r="O174" s="1642"/>
      <c r="P174" s="1642"/>
      <c r="Q174" s="1642"/>
      <c r="R174" s="1642"/>
      <c r="S174" s="1642"/>
      <c r="T174" s="1642"/>
      <c r="U174" s="1642"/>
      <c r="V174" s="1642"/>
      <c r="W174" s="1642"/>
      <c r="X174" s="1642"/>
      <c r="Y174" s="1642"/>
      <c r="Z174" s="1642"/>
      <c r="AA174" s="1642"/>
      <c r="AB174" s="1642"/>
      <c r="AC174" s="1642"/>
      <c r="AD174" s="1642"/>
      <c r="AE174" s="1642"/>
      <c r="AF174" s="1642"/>
      <c r="AG174" s="1642"/>
      <c r="AH174" s="1642"/>
      <c r="AI174" s="1642"/>
      <c r="AJ174" s="1642"/>
      <c r="AK174" s="1642"/>
      <c r="AL174" s="1642"/>
      <c r="AM174" s="1642"/>
      <c r="AN174" s="1642"/>
      <c r="AO174" s="1642"/>
      <c r="AP174" s="1642"/>
      <c r="AQ174" s="1642"/>
      <c r="AR174" s="1642"/>
      <c r="AS174" s="1642"/>
      <c r="AT174" s="1642"/>
      <c r="AU174" s="1642"/>
      <c r="AV174" s="1642"/>
      <c r="AW174" s="1642"/>
      <c r="AX174" s="1642"/>
      <c r="AY174" s="1642"/>
      <c r="AZ174" s="1642"/>
      <c r="BA174" s="1642"/>
      <c r="BB174" s="1642"/>
      <c r="BC174" s="1642"/>
      <c r="BD174" s="1642"/>
      <c r="BE174" s="1642"/>
      <c r="BF174" s="1642"/>
      <c r="BG174" s="1642"/>
      <c r="BH174" s="1367"/>
      <c r="BJ174" s="1367"/>
      <c r="BK174" s="1637"/>
      <c r="BL174" s="1637"/>
      <c r="BM174" s="1367"/>
      <c r="BN174" s="1367"/>
      <c r="BO174" s="1367"/>
      <c r="BP174" s="1367"/>
      <c r="BQ174" s="1637"/>
      <c r="BR174" s="1367"/>
      <c r="BS174" s="1367"/>
      <c r="BT174" s="545"/>
      <c r="BU174" s="1367"/>
      <c r="BV174" s="1367"/>
      <c r="BW174" s="1367"/>
      <c r="BX174" s="1367"/>
      <c r="BY174" s="1367"/>
      <c r="BZ174" s="1633"/>
      <c r="CA174" s="623"/>
      <c r="CB174" s="623"/>
      <c r="CC174" s="623"/>
      <c r="CD174" s="623"/>
      <c r="CE174" s="1642">
        <v>11</v>
      </c>
    </row>
    <row s="1642" customFormat="1" customHeight="1" ht="11.549999999999999">
      <c r="A175" s="988"/>
      <c r="B175" s="988"/>
      <c r="C175" s="988"/>
      <c r="D175" s="988"/>
      <c r="E175" s="988"/>
      <c r="F175" s="1637"/>
      <c r="G175" s="1637"/>
      <c r="H175" s="352"/>
      <c r="N175" s="1642"/>
      <c r="O175" s="1642"/>
      <c r="P175" s="1642"/>
      <c r="Q175" s="1642"/>
      <c r="R175" s="1642"/>
      <c r="S175" s="1642"/>
      <c r="T175" s="1642"/>
      <c r="U175" s="1642"/>
      <c r="V175" s="1642"/>
      <c r="W175" s="1642"/>
      <c r="X175" s="1642"/>
      <c r="Y175" s="1642"/>
      <c r="Z175" s="1642"/>
      <c r="AA175" s="1642"/>
      <c r="AB175" s="1642"/>
      <c r="AC175" s="1642"/>
      <c r="AD175" s="1642"/>
      <c r="AE175" s="1642"/>
      <c r="AF175" s="1642"/>
      <c r="AG175" s="1642"/>
      <c r="AH175" s="1642"/>
      <c r="AI175" s="1642"/>
      <c r="AJ175" s="1642"/>
      <c r="AK175" s="1642"/>
      <c r="AL175" s="1642"/>
      <c r="AM175" s="1642"/>
      <c r="AN175" s="1642"/>
      <c r="AO175" s="1642"/>
      <c r="AP175" s="1642"/>
      <c r="AQ175" s="1642"/>
      <c r="AR175" s="1642"/>
      <c r="AS175" s="1642"/>
      <c r="AT175" s="1642"/>
      <c r="AU175" s="1642"/>
      <c r="AV175" s="1642"/>
      <c r="AW175" s="1642"/>
      <c r="AX175" s="1642"/>
      <c r="AY175" s="1642"/>
      <c r="AZ175" s="1642"/>
      <c r="BA175" s="1642"/>
      <c r="BB175" s="1642"/>
      <c r="BC175" s="1642"/>
      <c r="BD175" s="1642"/>
      <c r="BE175" s="1642"/>
      <c r="BF175" s="1642"/>
      <c r="BG175" s="1642"/>
      <c r="BH175" s="1367"/>
      <c r="BJ175" s="1367"/>
      <c r="BK175" s="1637"/>
      <c r="BL175" s="1637"/>
      <c r="BM175" s="1367"/>
      <c r="BN175" s="1367"/>
      <c r="BO175" s="1367"/>
      <c r="BP175" s="1367"/>
      <c r="BQ175" s="1637"/>
      <c r="BR175" s="1367"/>
      <c r="BS175" s="1367"/>
      <c r="BT175" s="545"/>
      <c r="BU175" s="1367"/>
      <c r="BV175" s="1367"/>
      <c r="BW175" s="1367"/>
      <c r="BX175" s="1367"/>
      <c r="BY175" s="1367"/>
      <c r="BZ175" s="1633"/>
      <c r="CA175" s="623"/>
      <c r="CB175" s="623"/>
      <c r="CC175" s="623"/>
      <c r="CD175" s="623"/>
      <c r="CE175" s="1642">
        <v>11</v>
      </c>
    </row>
    <row s="1642" customFormat="1" customHeight="1" ht="11.549999999999999">
      <c r="A176" s="988"/>
      <c r="B176" s="988"/>
      <c r="C176" s="988"/>
      <c r="D176" s="988"/>
      <c r="E176" s="988"/>
      <c r="F176" s="1637"/>
      <c r="G176" s="1637"/>
      <c r="H176" s="352"/>
      <c r="N176" s="1642"/>
      <c r="O176" s="1642"/>
      <c r="P176" s="1642"/>
      <c r="Q176" s="1642"/>
      <c r="R176" s="1642"/>
      <c r="S176" s="1642"/>
      <c r="T176" s="1642"/>
      <c r="U176" s="1642"/>
      <c r="V176" s="1642"/>
      <c r="W176" s="1642"/>
      <c r="X176" s="1642"/>
      <c r="Y176" s="1642"/>
      <c r="Z176" s="1642"/>
      <c r="AA176" s="1642"/>
      <c r="AB176" s="1642"/>
      <c r="AC176" s="1642"/>
      <c r="AD176" s="1642"/>
      <c r="AE176" s="1642"/>
      <c r="AF176" s="1642"/>
      <c r="AG176" s="1642"/>
      <c r="AH176" s="1642"/>
      <c r="AI176" s="1642"/>
      <c r="AJ176" s="1642"/>
      <c r="AK176" s="1642"/>
      <c r="AL176" s="1642"/>
      <c r="AM176" s="1642"/>
      <c r="AN176" s="1642"/>
      <c r="AO176" s="1642"/>
      <c r="AP176" s="1642"/>
      <c r="AQ176" s="1642"/>
      <c r="AR176" s="1642"/>
      <c r="AS176" s="1642"/>
      <c r="AT176" s="1642"/>
      <c r="AU176" s="1642"/>
      <c r="AV176" s="1642"/>
      <c r="AW176" s="1642"/>
      <c r="AX176" s="1642"/>
      <c r="AY176" s="1642"/>
      <c r="AZ176" s="1642"/>
      <c r="BA176" s="1642"/>
      <c r="BB176" s="1642"/>
      <c r="BC176" s="1642"/>
      <c r="BD176" s="1642"/>
      <c r="BE176" s="1642"/>
      <c r="BF176" s="1642"/>
      <c r="BG176" s="1642"/>
      <c r="BH176" s="1367"/>
      <c r="BJ176" s="1367"/>
      <c r="BK176" s="1637"/>
      <c r="BL176" s="1637"/>
      <c r="BM176" s="1367"/>
      <c r="BN176" s="1367"/>
      <c r="BO176" s="1367"/>
      <c r="BP176" s="1367"/>
      <c r="BQ176" s="1637"/>
      <c r="BR176" s="1367"/>
      <c r="BS176" s="1367"/>
      <c r="BT176" s="545"/>
      <c r="BU176" s="1367"/>
      <c r="BV176" s="1367"/>
      <c r="BW176" s="1367"/>
      <c r="BX176" s="1367"/>
      <c r="BY176" s="1367"/>
      <c r="BZ176" s="1633"/>
      <c r="CA176" s="623"/>
      <c r="CB176" s="623"/>
      <c r="CC176" s="623"/>
      <c r="CD176" s="623"/>
      <c r="CE176" s="1642">
        <v>11</v>
      </c>
    </row>
    <row s="1642" customFormat="1" customHeight="1" ht="11.549999999999999">
      <c r="A177" s="988"/>
      <c r="B177" s="988"/>
      <c r="C177" s="988"/>
      <c r="D177" s="988"/>
      <c r="E177" s="988"/>
      <c r="F177" s="1637"/>
      <c r="G177" s="1637"/>
      <c r="H177" s="352"/>
      <c r="N177" s="1642"/>
      <c r="O177" s="1642"/>
      <c r="P177" s="1642"/>
      <c r="Q177" s="1642"/>
      <c r="R177" s="1642"/>
      <c r="S177" s="1642"/>
      <c r="T177" s="1642"/>
      <c r="U177" s="1642"/>
      <c r="V177" s="1642"/>
      <c r="W177" s="1642"/>
      <c r="X177" s="1642"/>
      <c r="Y177" s="1642"/>
      <c r="Z177" s="1642"/>
      <c r="AA177" s="1642"/>
      <c r="AB177" s="1642"/>
      <c r="AC177" s="1642"/>
      <c r="AD177" s="1642"/>
      <c r="AE177" s="1642"/>
      <c r="AF177" s="1642"/>
      <c r="AG177" s="1642"/>
      <c r="AH177" s="1642"/>
      <c r="AI177" s="1642"/>
      <c r="AJ177" s="1642"/>
      <c r="AK177" s="1642"/>
      <c r="AL177" s="1642"/>
      <c r="AM177" s="1642"/>
      <c r="AN177" s="1642"/>
      <c r="AO177" s="1642"/>
      <c r="AP177" s="1642"/>
      <c r="AQ177" s="1642"/>
      <c r="AR177" s="1642"/>
      <c r="AS177" s="1642"/>
      <c r="AT177" s="1642"/>
      <c r="AU177" s="1642"/>
      <c r="AV177" s="1642"/>
      <c r="AW177" s="1642"/>
      <c r="AX177" s="1642"/>
      <c r="AY177" s="1642"/>
      <c r="AZ177" s="1642"/>
      <c r="BA177" s="1642"/>
      <c r="BB177" s="1642"/>
      <c r="BC177" s="1642"/>
      <c r="BD177" s="1642"/>
      <c r="BE177" s="1642"/>
      <c r="BF177" s="1642"/>
      <c r="BG177" s="1642"/>
      <c r="BH177" s="1367"/>
      <c r="BJ177" s="1367"/>
      <c r="BK177" s="1637"/>
      <c r="BL177" s="1637"/>
      <c r="BM177" s="1367"/>
      <c r="BN177" s="1367"/>
      <c r="BO177" s="1367"/>
      <c r="BP177" s="1367"/>
      <c r="BQ177" s="1637"/>
      <c r="BR177" s="1367"/>
      <c r="BS177" s="1367"/>
      <c r="BT177" s="545"/>
      <c r="BU177" s="1367"/>
      <c r="BV177" s="1367"/>
      <c r="BW177" s="1367"/>
      <c r="BX177" s="1367"/>
      <c r="BY177" s="1367"/>
      <c r="BZ177" s="1633"/>
      <c r="CA177" s="623"/>
      <c r="CB177" s="623"/>
      <c r="CC177" s="623"/>
      <c r="CD177" s="623"/>
      <c r="CE177" s="1642">
        <v>11</v>
      </c>
    </row>
    <row s="1642" customFormat="1" customHeight="1" ht="11.549999999999999">
      <c r="A178" s="988"/>
      <c r="B178" s="988"/>
      <c r="C178" s="988"/>
      <c r="D178" s="988"/>
      <c r="E178" s="988"/>
      <c r="F178" s="1637"/>
      <c r="G178" s="1637"/>
      <c r="H178" s="352"/>
      <c r="N178" s="1642"/>
      <c r="O178" s="1642"/>
      <c r="P178" s="1642"/>
      <c r="Q178" s="1642"/>
      <c r="R178" s="1642"/>
      <c r="S178" s="1642"/>
      <c r="T178" s="1642"/>
      <c r="U178" s="1642"/>
      <c r="V178" s="1642"/>
      <c r="W178" s="1642"/>
      <c r="X178" s="1642"/>
      <c r="Y178" s="1642"/>
      <c r="Z178" s="1642"/>
      <c r="AA178" s="1642"/>
      <c r="AB178" s="1642"/>
      <c r="AC178" s="1642"/>
      <c r="AD178" s="1642"/>
      <c r="AE178" s="1642"/>
      <c r="AF178" s="1642"/>
      <c r="AG178" s="1642"/>
      <c r="AH178" s="1642"/>
      <c r="AI178" s="1642"/>
      <c r="AJ178" s="1642"/>
      <c r="AK178" s="1642"/>
      <c r="AL178" s="1642"/>
      <c r="AM178" s="1642"/>
      <c r="AN178" s="1642"/>
      <c r="AO178" s="1642"/>
      <c r="AP178" s="1642"/>
      <c r="AQ178" s="1642"/>
      <c r="AR178" s="1642"/>
      <c r="AS178" s="1642"/>
      <c r="AT178" s="1642"/>
      <c r="AU178" s="1642"/>
      <c r="AV178" s="1642"/>
      <c r="AW178" s="1642"/>
      <c r="AX178" s="1642"/>
      <c r="AY178" s="1642"/>
      <c r="AZ178" s="1642"/>
      <c r="BA178" s="1642"/>
      <c r="BB178" s="1642"/>
      <c r="BC178" s="1642"/>
      <c r="BD178" s="1642"/>
      <c r="BE178" s="1642"/>
      <c r="BF178" s="1642"/>
      <c r="BG178" s="1642"/>
      <c r="BH178" s="1367"/>
      <c r="BJ178" s="1367"/>
      <c r="BK178" s="1637"/>
      <c r="BL178" s="1637"/>
      <c r="BM178" s="1367"/>
      <c r="BN178" s="1367"/>
      <c r="BO178" s="1367"/>
      <c r="BP178" s="1367"/>
      <c r="BQ178" s="1637"/>
      <c r="BR178" s="1367"/>
      <c r="BS178" s="1367"/>
      <c r="BT178" s="545"/>
      <c r="BU178" s="1367"/>
      <c r="BV178" s="1367"/>
      <c r="BW178" s="1367"/>
      <c r="BX178" s="1367"/>
      <c r="BY178" s="1367"/>
      <c r="BZ178" s="1633"/>
      <c r="CA178" s="623"/>
      <c r="CB178" s="623"/>
      <c r="CC178" s="623"/>
      <c r="CD178" s="623"/>
      <c r="CE178" s="1642">
        <v>11</v>
      </c>
    </row>
    <row s="1642" customFormat="1" customHeight="1" ht="11.549999999999999">
      <c r="A179" s="988"/>
      <c r="B179" s="988"/>
      <c r="C179" s="988"/>
      <c r="D179" s="988"/>
      <c r="E179" s="988"/>
      <c r="F179" s="1637"/>
      <c r="G179" s="1637"/>
      <c r="H179" s="352"/>
      <c r="N179" s="1642"/>
      <c r="O179" s="1642"/>
      <c r="P179" s="1642"/>
      <c r="Q179" s="1642"/>
      <c r="R179" s="1642"/>
      <c r="S179" s="1642"/>
      <c r="T179" s="1642"/>
      <c r="U179" s="1642"/>
      <c r="V179" s="1642"/>
      <c r="W179" s="1642"/>
      <c r="X179" s="1642"/>
      <c r="Y179" s="1642"/>
      <c r="Z179" s="1642"/>
      <c r="AA179" s="1642"/>
      <c r="AB179" s="1642"/>
      <c r="AC179" s="1642"/>
      <c r="AD179" s="1642"/>
      <c r="AE179" s="1642"/>
      <c r="AF179" s="1642"/>
      <c r="AG179" s="1642"/>
      <c r="AH179" s="1642"/>
      <c r="AI179" s="1642"/>
      <c r="AJ179" s="1642"/>
      <c r="AK179" s="1642"/>
      <c r="AL179" s="1642"/>
      <c r="AM179" s="1642"/>
      <c r="AN179" s="1642"/>
      <c r="AO179" s="1642"/>
      <c r="AP179" s="1642"/>
      <c r="AQ179" s="1642"/>
      <c r="AR179" s="1642"/>
      <c r="AS179" s="1642"/>
      <c r="AT179" s="1642"/>
      <c r="AU179" s="1642"/>
      <c r="AV179" s="1642"/>
      <c r="AW179" s="1642"/>
      <c r="AX179" s="1642"/>
      <c r="AY179" s="1642"/>
      <c r="AZ179" s="1642"/>
      <c r="BA179" s="1642"/>
      <c r="BB179" s="1642"/>
      <c r="BC179" s="1642"/>
      <c r="BD179" s="1642"/>
      <c r="BE179" s="1642"/>
      <c r="BF179" s="1642"/>
      <c r="BG179" s="1642"/>
      <c r="BH179" s="1367"/>
      <c r="BJ179" s="1367"/>
      <c r="BK179" s="1637"/>
      <c r="BL179" s="1637"/>
      <c r="BM179" s="1367"/>
      <c r="BN179" s="1367"/>
      <c r="BO179" s="1367"/>
      <c r="BP179" s="1367"/>
      <c r="BQ179" s="1637"/>
      <c r="BR179" s="1367"/>
      <c r="BS179" s="1367"/>
      <c r="BT179" s="545"/>
      <c r="BU179" s="1367"/>
      <c r="BV179" s="1367"/>
      <c r="BW179" s="1367"/>
      <c r="BX179" s="1367"/>
      <c r="BY179" s="1367"/>
      <c r="BZ179" s="1633"/>
      <c r="CA179" s="623"/>
      <c r="CB179" s="623"/>
      <c r="CC179" s="623"/>
      <c r="CD179" s="623"/>
      <c r="CE179" s="1642">
        <v>11</v>
      </c>
    </row>
    <row s="1642" customFormat="1" customHeight="1" ht="11.549999999999999">
      <c r="A180" s="988"/>
      <c r="B180" s="988"/>
      <c r="C180" s="988"/>
      <c r="D180" s="988"/>
      <c r="E180" s="988"/>
      <c r="F180" s="1637"/>
      <c r="G180" s="1637"/>
      <c r="H180" s="352"/>
      <c r="N180" s="1642"/>
      <c r="O180" s="1642"/>
      <c r="P180" s="1642"/>
      <c r="Q180" s="1642"/>
      <c r="R180" s="1642"/>
      <c r="S180" s="1642"/>
      <c r="T180" s="1642"/>
      <c r="U180" s="1642"/>
      <c r="V180" s="1642"/>
      <c r="W180" s="1642"/>
      <c r="X180" s="1642"/>
      <c r="Y180" s="1642"/>
      <c r="Z180" s="1642"/>
      <c r="AA180" s="1642"/>
      <c r="AB180" s="1642"/>
      <c r="AC180" s="1642"/>
      <c r="AD180" s="1642"/>
      <c r="AE180" s="1642"/>
      <c r="AF180" s="1642"/>
      <c r="AG180" s="1642"/>
      <c r="AH180" s="1642"/>
      <c r="AI180" s="1642"/>
      <c r="AJ180" s="1642"/>
      <c r="AK180" s="1642"/>
      <c r="AL180" s="1642"/>
      <c r="AM180" s="1642"/>
      <c r="AN180" s="1642"/>
      <c r="AO180" s="1642"/>
      <c r="AP180" s="1642"/>
      <c r="AQ180" s="1642"/>
      <c r="AR180" s="1642"/>
      <c r="AS180" s="1642"/>
      <c r="AT180" s="1642"/>
      <c r="AU180" s="1642"/>
      <c r="AV180" s="1642"/>
      <c r="AW180" s="1642"/>
      <c r="AX180" s="1642"/>
      <c r="AY180" s="1642"/>
      <c r="AZ180" s="1642"/>
      <c r="BA180" s="1642"/>
      <c r="BB180" s="1642"/>
      <c r="BC180" s="1642"/>
      <c r="BD180" s="1642"/>
      <c r="BE180" s="1642"/>
      <c r="BF180" s="1642"/>
      <c r="BG180" s="1642"/>
      <c r="BH180" s="1367"/>
      <c r="BJ180" s="1367"/>
      <c r="BK180" s="1637"/>
      <c r="BL180" s="1637"/>
      <c r="BM180" s="1367"/>
      <c r="BN180" s="1367"/>
      <c r="BO180" s="1367"/>
      <c r="BP180" s="1367"/>
      <c r="BQ180" s="1637"/>
      <c r="BR180" s="1367"/>
      <c r="BS180" s="1367"/>
      <c r="BT180" s="545"/>
      <c r="BU180" s="1367"/>
      <c r="BV180" s="1367"/>
      <c r="BW180" s="1367"/>
      <c r="BX180" s="1367"/>
      <c r="BY180" s="1367"/>
      <c r="BZ180" s="1633"/>
      <c r="CA180" s="623"/>
      <c r="CB180" s="623"/>
      <c r="CC180" s="623"/>
      <c r="CD180" s="623"/>
      <c r="CE180" s="1642">
        <v>11</v>
      </c>
    </row>
    <row s="1642" customFormat="1" customHeight="1" ht="11.549999999999999">
      <c r="A181" s="988"/>
      <c r="B181" s="988"/>
      <c r="C181" s="988"/>
      <c r="D181" s="988"/>
      <c r="E181" s="988"/>
      <c r="F181" s="1637"/>
      <c r="G181" s="1637"/>
      <c r="H181" s="352"/>
      <c r="N181" s="1642"/>
      <c r="O181" s="1642"/>
      <c r="P181" s="1642"/>
      <c r="Q181" s="1642"/>
      <c r="R181" s="1642"/>
      <c r="S181" s="1642"/>
      <c r="T181" s="1642"/>
      <c r="U181" s="1642"/>
      <c r="V181" s="1642"/>
      <c r="W181" s="1642"/>
      <c r="X181" s="1642"/>
      <c r="Y181" s="1642"/>
      <c r="Z181" s="1642"/>
      <c r="AA181" s="1642"/>
      <c r="AB181" s="1642"/>
      <c r="AC181" s="1642"/>
      <c r="AD181" s="1642"/>
      <c r="AE181" s="1642"/>
      <c r="AF181" s="1642"/>
      <c r="AG181" s="1642"/>
      <c r="AH181" s="1642"/>
      <c r="AI181" s="1642"/>
      <c r="AJ181" s="1642"/>
      <c r="AK181" s="1642"/>
      <c r="AL181" s="1642"/>
      <c r="AM181" s="1642"/>
      <c r="AN181" s="1642"/>
      <c r="AO181" s="1642"/>
      <c r="AP181" s="1642"/>
      <c r="AQ181" s="1642"/>
      <c r="AR181" s="1642"/>
      <c r="AS181" s="1642"/>
      <c r="AT181" s="1642"/>
      <c r="AU181" s="1642"/>
      <c r="AV181" s="1642"/>
      <c r="AW181" s="1642"/>
      <c r="AX181" s="1642"/>
      <c r="AY181" s="1642"/>
      <c r="AZ181" s="1642"/>
      <c r="BA181" s="1642"/>
      <c r="BB181" s="1642"/>
      <c r="BC181" s="1642"/>
      <c r="BD181" s="1642"/>
      <c r="BE181" s="1642"/>
      <c r="BF181" s="1642"/>
      <c r="BG181" s="1642"/>
      <c r="BH181" s="1367"/>
      <c r="BJ181" s="1367"/>
      <c r="BK181" s="1637"/>
      <c r="BL181" s="1637"/>
      <c r="BM181" s="1367"/>
      <c r="BN181" s="1367"/>
      <c r="BO181" s="1367"/>
      <c r="BP181" s="1367"/>
      <c r="BQ181" s="1637"/>
      <c r="BR181" s="1367"/>
      <c r="BS181" s="1367"/>
      <c r="BT181" s="545"/>
      <c r="BU181" s="1367"/>
      <c r="BV181" s="1367"/>
      <c r="BW181" s="1367"/>
      <c r="BX181" s="1367"/>
      <c r="BY181" s="1367"/>
      <c r="BZ181" s="1633"/>
      <c r="CA181" s="623"/>
      <c r="CB181" s="623"/>
      <c r="CC181" s="623"/>
      <c r="CD181" s="623"/>
      <c r="CE181" s="1642">
        <v>11</v>
      </c>
    </row>
    <row s="1642" customFormat="1" customHeight="1" ht="11.549999999999999">
      <c r="A182" s="988"/>
      <c r="B182" s="988"/>
      <c r="C182" s="988"/>
      <c r="D182" s="988"/>
      <c r="E182" s="988"/>
      <c r="F182" s="1637"/>
      <c r="G182" s="1637"/>
      <c r="H182" s="352"/>
      <c r="N182" s="1642"/>
      <c r="O182" s="1642"/>
      <c r="P182" s="1642"/>
      <c r="Q182" s="1642"/>
      <c r="R182" s="1642"/>
      <c r="S182" s="1642"/>
      <c r="T182" s="1642"/>
      <c r="U182" s="1642"/>
      <c r="V182" s="1642"/>
      <c r="W182" s="1642"/>
      <c r="X182" s="1642"/>
      <c r="Y182" s="1642"/>
      <c r="Z182" s="1642"/>
      <c r="AA182" s="1642"/>
      <c r="AB182" s="1642"/>
      <c r="AC182" s="1642"/>
      <c r="AD182" s="1642"/>
      <c r="AE182" s="1642"/>
      <c r="AF182" s="1642"/>
      <c r="AG182" s="1642"/>
      <c r="AH182" s="1642"/>
      <c r="AI182" s="1642"/>
      <c r="AJ182" s="1642"/>
      <c r="AK182" s="1642"/>
      <c r="AL182" s="1642"/>
      <c r="AM182" s="1642"/>
      <c r="AN182" s="1642"/>
      <c r="AO182" s="1642"/>
      <c r="AP182" s="1642"/>
      <c r="AQ182" s="1642"/>
      <c r="AR182" s="1642"/>
      <c r="AS182" s="1642"/>
      <c r="AT182" s="1642"/>
      <c r="AU182" s="1642"/>
      <c r="AV182" s="1642"/>
      <c r="AW182" s="1642"/>
      <c r="AX182" s="1642"/>
      <c r="AY182" s="1642"/>
      <c r="AZ182" s="1642"/>
      <c r="BA182" s="1642"/>
      <c r="BB182" s="1642"/>
      <c r="BC182" s="1642"/>
      <c r="BD182" s="1642"/>
      <c r="BE182" s="1642"/>
      <c r="BF182" s="1642"/>
      <c r="BG182" s="1642"/>
      <c r="BH182" s="1367"/>
      <c r="BJ182" s="1367"/>
      <c r="BK182" s="1637"/>
      <c r="BL182" s="1637"/>
      <c r="BM182" s="1367"/>
      <c r="BN182" s="1367"/>
      <c r="BO182" s="1367"/>
      <c r="BP182" s="1367"/>
      <c r="BQ182" s="1637"/>
      <c r="BR182" s="1367"/>
      <c r="BS182" s="1367"/>
      <c r="BT182" s="545"/>
      <c r="BU182" s="1367"/>
      <c r="BV182" s="1367"/>
      <c r="BW182" s="1367"/>
      <c r="BX182" s="1367"/>
      <c r="BY182" s="1367"/>
      <c r="BZ182" s="1633"/>
      <c r="CA182" s="623"/>
      <c r="CB182" s="623"/>
      <c r="CC182" s="623"/>
      <c r="CD182" s="623"/>
      <c r="CE182" s="1642">
        <v>11</v>
      </c>
    </row>
    <row s="1642" customFormat="1" customHeight="1" ht="11.549999999999999">
      <c r="A183" s="988"/>
      <c r="B183" s="988"/>
      <c r="C183" s="988"/>
      <c r="D183" s="988"/>
      <c r="E183" s="988"/>
      <c r="F183" s="1637"/>
      <c r="G183" s="1637"/>
      <c r="H183" s="352"/>
      <c r="N183" s="1642"/>
      <c r="O183" s="1642"/>
      <c r="P183" s="1642"/>
      <c r="Q183" s="1642"/>
      <c r="R183" s="1642"/>
      <c r="S183" s="1642"/>
      <c r="T183" s="1642"/>
      <c r="U183" s="1642"/>
      <c r="V183" s="1642"/>
      <c r="W183" s="1642"/>
      <c r="X183" s="1642"/>
      <c r="Y183" s="1642"/>
      <c r="Z183" s="1642"/>
      <c r="AA183" s="1642"/>
      <c r="AB183" s="1642"/>
      <c r="AC183" s="1642"/>
      <c r="AD183" s="1642"/>
      <c r="AE183" s="1642"/>
      <c r="AF183" s="1642"/>
      <c r="AG183" s="1642"/>
      <c r="AH183" s="1642"/>
      <c r="AI183" s="1642"/>
      <c r="AJ183" s="1642"/>
      <c r="AK183" s="1642"/>
      <c r="AL183" s="1642"/>
      <c r="AM183" s="1642"/>
      <c r="AN183" s="1642"/>
      <c r="AO183" s="1642"/>
      <c r="AP183" s="1642"/>
      <c r="AQ183" s="1642"/>
      <c r="AR183" s="1642"/>
      <c r="AS183" s="1642"/>
      <c r="AT183" s="1642"/>
      <c r="AU183" s="1642"/>
      <c r="AV183" s="1642"/>
      <c r="AW183" s="1642"/>
      <c r="AX183" s="1642"/>
      <c r="AY183" s="1642"/>
      <c r="AZ183" s="1642"/>
      <c r="BA183" s="1642"/>
      <c r="BB183" s="1642"/>
      <c r="BC183" s="1642"/>
      <c r="BD183" s="1642"/>
      <c r="BE183" s="1642"/>
      <c r="BF183" s="1642"/>
      <c r="BG183" s="1642"/>
      <c r="BH183" s="1367"/>
      <c r="BJ183" s="1367"/>
      <c r="BK183" s="1637"/>
      <c r="BL183" s="1637"/>
      <c r="BM183" s="1367"/>
      <c r="BN183" s="1367"/>
      <c r="BO183" s="1367"/>
      <c r="BP183" s="1367"/>
      <c r="BQ183" s="1637"/>
      <c r="BR183" s="1367"/>
      <c r="BS183" s="1367"/>
      <c r="BT183" s="545"/>
      <c r="BU183" s="1367"/>
      <c r="BV183" s="1367"/>
      <c r="BW183" s="1367"/>
      <c r="BX183" s="1367"/>
      <c r="BY183" s="1367"/>
      <c r="BZ183" s="1633"/>
      <c r="CA183" s="623"/>
      <c r="CB183" s="623"/>
      <c r="CC183" s="623"/>
      <c r="CD183" s="623"/>
      <c r="CE183" s="1642">
        <v>11</v>
      </c>
    </row>
    <row s="1642" customFormat="1" customHeight="1" ht="11.549999999999999">
      <c r="A184" s="988"/>
      <c r="B184" s="988"/>
      <c r="C184" s="988"/>
      <c r="D184" s="988"/>
      <c r="E184" s="988"/>
      <c r="F184" s="1637"/>
      <c r="G184" s="1637"/>
      <c r="H184" s="352"/>
      <c r="N184" s="1642"/>
      <c r="O184" s="1642"/>
      <c r="P184" s="1642"/>
      <c r="Q184" s="1642"/>
      <c r="R184" s="1642"/>
      <c r="S184" s="1642"/>
      <c r="T184" s="1642"/>
      <c r="U184" s="1642"/>
      <c r="V184" s="1642"/>
      <c r="W184" s="1642"/>
      <c r="X184" s="1642"/>
      <c r="Y184" s="1642"/>
      <c r="Z184" s="1642"/>
      <c r="AA184" s="1642"/>
      <c r="AB184" s="1642"/>
      <c r="AC184" s="1642"/>
      <c r="AD184" s="1642"/>
      <c r="AE184" s="1642"/>
      <c r="AF184" s="1642"/>
      <c r="AG184" s="1642"/>
      <c r="AH184" s="1642"/>
      <c r="AI184" s="1642"/>
      <c r="AJ184" s="1642"/>
      <c r="AK184" s="1642"/>
      <c r="AL184" s="1642"/>
      <c r="AM184" s="1642"/>
      <c r="AN184" s="1642"/>
      <c r="AO184" s="1642"/>
      <c r="AP184" s="1642"/>
      <c r="AQ184" s="1642"/>
      <c r="AR184" s="1642"/>
      <c r="AS184" s="1642"/>
      <c r="AT184" s="1642"/>
      <c r="AU184" s="1642"/>
      <c r="AV184" s="1642"/>
      <c r="AW184" s="1642"/>
      <c r="AX184" s="1642"/>
      <c r="AY184" s="1642"/>
      <c r="AZ184" s="1642"/>
      <c r="BA184" s="1642"/>
      <c r="BB184" s="1642"/>
      <c r="BC184" s="1642"/>
      <c r="BD184" s="1642"/>
      <c r="BE184" s="1642"/>
      <c r="BF184" s="1642"/>
      <c r="BG184" s="1642"/>
      <c r="BH184" s="1367"/>
      <c r="BJ184" s="1367"/>
      <c r="BK184" s="1637"/>
      <c r="BL184" s="1637"/>
      <c r="BM184" s="1367"/>
      <c r="BN184" s="1367"/>
      <c r="BO184" s="1367"/>
      <c r="BP184" s="1367"/>
      <c r="BQ184" s="1637"/>
      <c r="BR184" s="1367"/>
      <c r="BS184" s="1367"/>
      <c r="BT184" s="545"/>
      <c r="BU184" s="1367"/>
      <c r="BV184" s="1367"/>
      <c r="BW184" s="1367"/>
      <c r="BX184" s="1367"/>
      <c r="BY184" s="1367"/>
      <c r="BZ184" s="1633"/>
      <c r="CA184" s="623"/>
      <c r="CB184" s="623"/>
      <c r="CC184" s="623"/>
      <c r="CD184" s="623"/>
      <c r="CE184" s="1642">
        <v>11</v>
      </c>
    </row>
    <row s="1642" customFormat="1" customHeight="1" ht="11.549999999999999">
      <c r="A185" s="988"/>
      <c r="B185" s="988"/>
      <c r="C185" s="988"/>
      <c r="D185" s="988"/>
      <c r="E185" s="988"/>
      <c r="F185" s="1637"/>
      <c r="G185" s="1637"/>
      <c r="H185" s="352"/>
      <c r="N185" s="1642"/>
      <c r="O185" s="1642"/>
      <c r="P185" s="1642"/>
      <c r="Q185" s="1642"/>
      <c r="R185" s="1642"/>
      <c r="S185" s="1642"/>
      <c r="T185" s="1642"/>
      <c r="U185" s="1642"/>
      <c r="V185" s="1642"/>
      <c r="W185" s="1642"/>
      <c r="X185" s="1642"/>
      <c r="Y185" s="1642"/>
      <c r="Z185" s="1642"/>
      <c r="AA185" s="1642"/>
      <c r="AB185" s="1642"/>
      <c r="AC185" s="1642"/>
      <c r="AD185" s="1642"/>
      <c r="AE185" s="1642"/>
      <c r="AF185" s="1642"/>
      <c r="AG185" s="1642"/>
      <c r="AH185" s="1642"/>
      <c r="AI185" s="1642"/>
      <c r="AJ185" s="1642"/>
      <c r="AK185" s="1642"/>
      <c r="AL185" s="1642"/>
      <c r="AM185" s="1642"/>
      <c r="AN185" s="1642"/>
      <c r="AO185" s="1642"/>
      <c r="AP185" s="1642"/>
      <c r="AQ185" s="1642"/>
      <c r="AR185" s="1642"/>
      <c r="AS185" s="1642"/>
      <c r="AT185" s="1642"/>
      <c r="AU185" s="1642"/>
      <c r="AV185" s="1642"/>
      <c r="AW185" s="1642"/>
      <c r="AX185" s="1642"/>
      <c r="AY185" s="1642"/>
      <c r="AZ185" s="1642"/>
      <c r="BA185" s="1642"/>
      <c r="BB185" s="1642"/>
      <c r="BC185" s="1642"/>
      <c r="BD185" s="1642"/>
      <c r="BE185" s="1642"/>
      <c r="BF185" s="1642"/>
      <c r="BG185" s="1642"/>
      <c r="BH185" s="1367"/>
      <c r="BJ185" s="1367"/>
      <c r="BK185" s="1637"/>
      <c r="BL185" s="1637"/>
      <c r="BM185" s="1367"/>
      <c r="BN185" s="1367"/>
      <c r="BO185" s="1367"/>
      <c r="BP185" s="1367"/>
      <c r="BQ185" s="1637"/>
      <c r="BR185" s="1367"/>
      <c r="BS185" s="1367"/>
      <c r="BT185" s="545"/>
      <c r="BU185" s="1367"/>
      <c r="BV185" s="1367"/>
      <c r="BW185" s="1367"/>
      <c r="BX185" s="1367"/>
      <c r="BY185" s="1367"/>
      <c r="BZ185" s="1633"/>
      <c r="CA185" s="623"/>
      <c r="CB185" s="623"/>
      <c r="CC185" s="623"/>
      <c r="CD185" s="623"/>
      <c r="CE185" s="1642">
        <v>11</v>
      </c>
    </row>
    <row s="1642" customFormat="1" customHeight="1" ht="11.549999999999999">
      <c r="A186" s="988"/>
      <c r="B186" s="988"/>
      <c r="C186" s="988"/>
      <c r="D186" s="988"/>
      <c r="E186" s="988"/>
      <c r="F186" s="1637"/>
      <c r="G186" s="1637"/>
      <c r="H186" s="352"/>
      <c r="N186" s="1642"/>
      <c r="O186" s="1642"/>
      <c r="P186" s="1642"/>
      <c r="Q186" s="1642"/>
      <c r="R186" s="1642"/>
      <c r="S186" s="1642"/>
      <c r="T186" s="1642"/>
      <c r="U186" s="1642"/>
      <c r="V186" s="1642"/>
      <c r="W186" s="1642"/>
      <c r="X186" s="1642"/>
      <c r="Y186" s="1642"/>
      <c r="Z186" s="1642"/>
      <c r="AA186" s="1642"/>
      <c r="AB186" s="1642"/>
      <c r="AC186" s="1642"/>
      <c r="AD186" s="1642"/>
      <c r="AE186" s="1642"/>
      <c r="AF186" s="1642"/>
      <c r="AG186" s="1642"/>
      <c r="AH186" s="1642"/>
      <c r="AI186" s="1642"/>
      <c r="AJ186" s="1642"/>
      <c r="AK186" s="1642"/>
      <c r="AL186" s="1642"/>
      <c r="AM186" s="1642"/>
      <c r="AN186" s="1642"/>
      <c r="AO186" s="1642"/>
      <c r="AP186" s="1642"/>
      <c r="AQ186" s="1642"/>
      <c r="AR186" s="1642"/>
      <c r="AS186" s="1642"/>
      <c r="AT186" s="1642"/>
      <c r="AU186" s="1642"/>
      <c r="AV186" s="1642"/>
      <c r="AW186" s="1642"/>
      <c r="AX186" s="1642"/>
      <c r="AY186" s="1642"/>
      <c r="AZ186" s="1642"/>
      <c r="BA186" s="1642"/>
      <c r="BB186" s="1642"/>
      <c r="BC186" s="1642"/>
      <c r="BD186" s="1642"/>
      <c r="BE186" s="1642"/>
      <c r="BF186" s="1642"/>
      <c r="BG186" s="1642"/>
      <c r="BH186" s="1367"/>
      <c r="BJ186" s="1367"/>
      <c r="BK186" s="1637"/>
      <c r="BL186" s="1637"/>
      <c r="BM186" s="1367"/>
      <c r="BN186" s="1367"/>
      <c r="BO186" s="1367"/>
      <c r="BP186" s="1367"/>
      <c r="BQ186" s="1637"/>
      <c r="BR186" s="1367"/>
      <c r="BS186" s="1367"/>
      <c r="BT186" s="545"/>
      <c r="BU186" s="1367"/>
      <c r="BV186" s="1367"/>
      <c r="BW186" s="1367"/>
      <c r="BX186" s="1367"/>
      <c r="BY186" s="1367"/>
      <c r="BZ186" s="1633"/>
      <c r="CA186" s="623"/>
      <c r="CB186" s="623"/>
      <c r="CC186" s="623"/>
      <c r="CD186" s="623"/>
      <c r="CE186" s="1642">
        <v>11</v>
      </c>
    </row>
    <row s="1642" customFormat="1" customHeight="1" ht="11.549999999999999">
      <c r="A187" s="988"/>
      <c r="B187" s="988"/>
      <c r="C187" s="988"/>
      <c r="D187" s="988"/>
      <c r="E187" s="988"/>
      <c r="F187" s="1637"/>
      <c r="G187" s="1637"/>
      <c r="H187" s="352"/>
      <c r="N187" s="1642"/>
      <c r="O187" s="1642"/>
      <c r="P187" s="1642"/>
      <c r="Q187" s="1642"/>
      <c r="R187" s="1642"/>
      <c r="S187" s="1642"/>
      <c r="T187" s="1642"/>
      <c r="U187" s="1642"/>
      <c r="V187" s="1642"/>
      <c r="W187" s="1642"/>
      <c r="X187" s="1642"/>
      <c r="Y187" s="1642"/>
      <c r="Z187" s="1642"/>
      <c r="AA187" s="1642"/>
      <c r="AB187" s="1642"/>
      <c r="AC187" s="1642"/>
      <c r="AD187" s="1642"/>
      <c r="AE187" s="1642"/>
      <c r="AF187" s="1642"/>
      <c r="AG187" s="1642"/>
      <c r="AH187" s="1642"/>
      <c r="AI187" s="1642"/>
      <c r="AJ187" s="1642"/>
      <c r="AK187" s="1642"/>
      <c r="AL187" s="1642"/>
      <c r="AM187" s="1642"/>
      <c r="AN187" s="1642"/>
      <c r="AO187" s="1642"/>
      <c r="AP187" s="1642"/>
      <c r="AQ187" s="1642"/>
      <c r="AR187" s="1642"/>
      <c r="AS187" s="1642"/>
      <c r="AT187" s="1642"/>
      <c r="AU187" s="1642"/>
      <c r="AV187" s="1642"/>
      <c r="AW187" s="1642"/>
      <c r="AX187" s="1642"/>
      <c r="AY187" s="1642"/>
      <c r="AZ187" s="1642"/>
      <c r="BA187" s="1642"/>
      <c r="BB187" s="1642"/>
      <c r="BC187" s="1642"/>
      <c r="BD187" s="1642"/>
      <c r="BE187" s="1642"/>
      <c r="BF187" s="1642"/>
      <c r="BG187" s="1642"/>
      <c r="BH187" s="1367"/>
      <c r="BJ187" s="1367"/>
      <c r="BK187" s="1637"/>
      <c r="BL187" s="1637"/>
      <c r="BM187" s="1367"/>
      <c r="BN187" s="1367"/>
      <c r="BO187" s="1367"/>
      <c r="BP187" s="1367"/>
      <c r="BQ187" s="1637"/>
      <c r="BR187" s="1367"/>
      <c r="BS187" s="1367"/>
      <c r="BT187" s="545"/>
      <c r="BU187" s="1367"/>
      <c r="BV187" s="1367"/>
      <c r="BW187" s="1367"/>
      <c r="BX187" s="1367"/>
      <c r="BY187" s="1367"/>
      <c r="BZ187" s="1633"/>
      <c r="CA187" s="623"/>
      <c r="CB187" s="623"/>
      <c r="CC187" s="623"/>
      <c r="CD187" s="623"/>
      <c r="CE187" s="1642">
        <v>11</v>
      </c>
    </row>
    <row s="1642" customFormat="1" customHeight="1" ht="11.549999999999999">
      <c r="A188" s="988"/>
      <c r="B188" s="988"/>
      <c r="C188" s="988"/>
      <c r="D188" s="988"/>
      <c r="E188" s="988"/>
      <c r="F188" s="1637"/>
      <c r="G188" s="1637"/>
      <c r="H188" s="352"/>
      <c r="N188" s="1642"/>
      <c r="O188" s="1642"/>
      <c r="P188" s="1642"/>
      <c r="Q188" s="1642"/>
      <c r="R188" s="1642"/>
      <c r="S188" s="1642"/>
      <c r="T188" s="1642"/>
      <c r="U188" s="1642"/>
      <c r="V188" s="1642"/>
      <c r="W188" s="1642"/>
      <c r="X188" s="1642"/>
      <c r="Y188" s="1642"/>
      <c r="Z188" s="1642"/>
      <c r="AA188" s="1642"/>
      <c r="AB188" s="1642"/>
      <c r="AC188" s="1642"/>
      <c r="AD188" s="1642"/>
      <c r="AE188" s="1642"/>
      <c r="AF188" s="1642"/>
      <c r="AG188" s="1642"/>
      <c r="AH188" s="1642"/>
      <c r="AI188" s="1642"/>
      <c r="AJ188" s="1642"/>
      <c r="AK188" s="1642"/>
      <c r="AL188" s="1642"/>
      <c r="AM188" s="1642"/>
      <c r="AN188" s="1642"/>
      <c r="AO188" s="1642"/>
      <c r="AP188" s="1642"/>
      <c r="AQ188" s="1642"/>
      <c r="AR188" s="1642"/>
      <c r="AS188" s="1642"/>
      <c r="AT188" s="1642"/>
      <c r="AU188" s="1642"/>
      <c r="AV188" s="1642"/>
      <c r="AW188" s="1642"/>
      <c r="AX188" s="1642"/>
      <c r="AY188" s="1642"/>
      <c r="AZ188" s="1642"/>
      <c r="BA188" s="1642"/>
      <c r="BB188" s="1642"/>
      <c r="BC188" s="1642"/>
      <c r="BD188" s="1642"/>
      <c r="BE188" s="1642"/>
      <c r="BF188" s="1642"/>
      <c r="BG188" s="1642"/>
      <c r="BH188" s="1367"/>
      <c r="BJ188" s="1367"/>
      <c r="BK188" s="1637"/>
      <c r="BL188" s="1637"/>
      <c r="BM188" s="1367"/>
      <c r="BN188" s="1367"/>
      <c r="BO188" s="1367"/>
      <c r="BP188" s="1367"/>
      <c r="BQ188" s="1637"/>
      <c r="BR188" s="1367"/>
      <c r="BS188" s="1367"/>
      <c r="BT188" s="545"/>
      <c r="BU188" s="1367"/>
      <c r="BV188" s="1367"/>
      <c r="BW188" s="1367"/>
      <c r="BX188" s="1367"/>
      <c r="BY188" s="1367"/>
      <c r="BZ188" s="1633"/>
      <c r="CA188" s="623"/>
      <c r="CB188" s="623"/>
      <c r="CC188" s="623"/>
      <c r="CD188" s="623"/>
      <c r="CE188" s="1642">
        <v>11</v>
      </c>
    </row>
    <row s="1642" customFormat="1" customHeight="1" ht="11.549999999999999">
      <c r="A189" s="988"/>
      <c r="B189" s="988"/>
      <c r="C189" s="988"/>
      <c r="D189" s="988"/>
      <c r="E189" s="988"/>
      <c r="F189" s="1637"/>
      <c r="G189" s="1637"/>
      <c r="H189" s="352"/>
      <c r="N189" s="1642"/>
      <c r="O189" s="1642"/>
      <c r="P189" s="1642"/>
      <c r="Q189" s="1642"/>
      <c r="R189" s="1642"/>
      <c r="S189" s="1642"/>
      <c r="T189" s="1642"/>
      <c r="U189" s="1642"/>
      <c r="V189" s="1642"/>
      <c r="W189" s="1642"/>
      <c r="X189" s="1642"/>
      <c r="Y189" s="1642"/>
      <c r="Z189" s="1642"/>
      <c r="AA189" s="1642"/>
      <c r="AB189" s="1642"/>
      <c r="AC189" s="1642"/>
      <c r="AD189" s="1642"/>
      <c r="AE189" s="1642"/>
      <c r="AF189" s="1642"/>
      <c r="AG189" s="1642"/>
      <c r="AH189" s="1642"/>
      <c r="AI189" s="1642"/>
      <c r="AJ189" s="1642"/>
      <c r="AK189" s="1642"/>
      <c r="AL189" s="1642"/>
      <c r="AM189" s="1642"/>
      <c r="AN189" s="1642"/>
      <c r="AO189" s="1642"/>
      <c r="AP189" s="1642"/>
      <c r="AQ189" s="1642"/>
      <c r="AR189" s="1642"/>
      <c r="AS189" s="1642"/>
      <c r="AT189" s="1642"/>
      <c r="AU189" s="1642"/>
      <c r="AV189" s="1642"/>
      <c r="AW189" s="1642"/>
      <c r="AX189" s="1642"/>
      <c r="AY189" s="1642"/>
      <c r="AZ189" s="1642"/>
      <c r="BA189" s="1642"/>
      <c r="BB189" s="1642"/>
      <c r="BC189" s="1642"/>
      <c r="BD189" s="1642"/>
      <c r="BE189" s="1642"/>
      <c r="BF189" s="1642"/>
      <c r="BG189" s="1642"/>
      <c r="BH189" s="1367"/>
      <c r="BJ189" s="1367"/>
      <c r="BK189" s="1637"/>
      <c r="BL189" s="1637"/>
      <c r="BM189" s="1367"/>
      <c r="BN189" s="1367"/>
      <c r="BO189" s="1367"/>
      <c r="BP189" s="1367"/>
      <c r="BQ189" s="1637"/>
      <c r="BR189" s="1367"/>
      <c r="BS189" s="1367"/>
      <c r="BT189" s="545"/>
      <c r="BU189" s="1367"/>
      <c r="BV189" s="1367"/>
      <c r="BW189" s="1367"/>
      <c r="BX189" s="1367"/>
      <c r="BY189" s="1367"/>
      <c r="BZ189" s="1633"/>
      <c r="CA189" s="623"/>
      <c r="CB189" s="623"/>
      <c r="CC189" s="623"/>
      <c r="CD189" s="623"/>
      <c r="CE189" s="1642">
        <v>11</v>
      </c>
    </row>
    <row customHeight="1" ht="11.549999999999999">
      <c r="N190" s="1636"/>
      <c r="O190" s="1636"/>
      <c r="P190" s="1636"/>
      <c r="Q190" s="1636"/>
      <c r="R190" s="1636"/>
      <c r="S190" s="1636"/>
      <c r="T190" s="1636"/>
      <c r="U190" s="1636"/>
      <c r="V190" s="1636"/>
      <c r="W190" s="1636"/>
      <c r="X190" s="1636"/>
      <c r="Y190" s="1636"/>
      <c r="Z190" s="1636"/>
      <c r="AA190" s="1636"/>
      <c r="AB190" s="1636"/>
      <c r="AC190" s="1636"/>
      <c r="AD190" s="1636"/>
      <c r="AE190" s="1636"/>
      <c r="AF190" s="1636"/>
      <c r="AG190" s="1636"/>
      <c r="AH190" s="1636"/>
      <c r="AI190" s="1636"/>
      <c r="AJ190" s="1636"/>
      <c r="AK190" s="1636"/>
      <c r="AL190" s="1636"/>
      <c r="AM190" s="1636"/>
      <c r="AN190" s="1636"/>
      <c r="AO190" s="1636"/>
      <c r="AP190" s="1636"/>
      <c r="AQ190" s="1636"/>
      <c r="AR190" s="1636"/>
      <c r="AS190" s="1636"/>
      <c r="AT190" s="1636"/>
      <c r="AU190" s="1636"/>
      <c r="AV190" s="1636"/>
      <c r="AW190" s="1636"/>
      <c r="AX190" s="1636"/>
      <c r="AY190" s="1636"/>
      <c r="AZ190" s="1636"/>
      <c r="BA190" s="1636"/>
      <c r="BB190" s="1636"/>
      <c r="BC190" s="1636"/>
      <c r="BD190" s="1636"/>
      <c r="BE190" s="1636"/>
      <c r="BF190" s="1636"/>
      <c r="BG190" s="1636"/>
      <c r="CE190" s="1632">
        <v>11</v>
      </c>
    </row>
    <row customHeight="1" ht="11.549999999999999">
      <c r="N191" s="1636"/>
      <c r="O191" s="1636"/>
      <c r="P191" s="1636"/>
      <c r="Q191" s="1636"/>
      <c r="R191" s="1636"/>
      <c r="S191" s="1636"/>
      <c r="T191" s="1636"/>
      <c r="U191" s="1636"/>
      <c r="V191" s="1636"/>
      <c r="W191" s="1636"/>
      <c r="X191" s="1636"/>
      <c r="Y191" s="1636"/>
      <c r="Z191" s="1636"/>
      <c r="AA191" s="1636"/>
      <c r="AB191" s="1636"/>
      <c r="AC191" s="1636"/>
      <c r="AD191" s="1636"/>
      <c r="AE191" s="1636"/>
      <c r="AF191" s="1636"/>
      <c r="AG191" s="1636"/>
      <c r="AH191" s="1636"/>
      <c r="AI191" s="1636"/>
      <c r="AJ191" s="1636"/>
      <c r="AK191" s="1636"/>
      <c r="AL191" s="1636"/>
      <c r="AM191" s="1636"/>
      <c r="AN191" s="1636"/>
      <c r="AO191" s="1636"/>
      <c r="AP191" s="1636"/>
      <c r="AQ191" s="1636"/>
      <c r="AR191" s="1636"/>
      <c r="AS191" s="1636"/>
      <c r="AT191" s="1636"/>
      <c r="AU191" s="1636"/>
      <c r="AV191" s="1636"/>
      <c r="AW191" s="1636"/>
      <c r="AX191" s="1636"/>
      <c r="AY191" s="1636"/>
      <c r="AZ191" s="1636"/>
      <c r="BA191" s="1636"/>
      <c r="BB191" s="1636"/>
      <c r="BC191" s="1636"/>
      <c r="BD191" s="1636"/>
      <c r="BE191" s="1636"/>
      <c r="BF191" s="1636"/>
      <c r="BG191" s="1636"/>
      <c r="CE191" s="1632">
        <v>11</v>
      </c>
    </row>
    <row customHeight="1" ht="11.549999999999999">
      <c r="N192" s="1636"/>
      <c r="O192" s="1636"/>
      <c r="P192" s="1636"/>
      <c r="Q192" s="1636"/>
      <c r="R192" s="1636"/>
      <c r="S192" s="1636"/>
      <c r="T192" s="1636"/>
      <c r="U192" s="1636"/>
      <c r="V192" s="1636"/>
      <c r="W192" s="1636"/>
      <c r="X192" s="1636"/>
      <c r="Y192" s="1636"/>
      <c r="Z192" s="1636"/>
      <c r="AA192" s="1636"/>
      <c r="AB192" s="1636"/>
      <c r="AC192" s="1636"/>
      <c r="AD192" s="1636"/>
      <c r="AE192" s="1636"/>
      <c r="AF192" s="1636"/>
      <c r="AG192" s="1636"/>
      <c r="AH192" s="1636"/>
      <c r="AI192" s="1636"/>
      <c r="AJ192" s="1636"/>
      <c r="AK192" s="1636"/>
      <c r="AL192" s="1636"/>
      <c r="AM192" s="1636"/>
      <c r="AN192" s="1636"/>
      <c r="AO192" s="1636"/>
      <c r="AP192" s="1636"/>
      <c r="AQ192" s="1636"/>
      <c r="AR192" s="1636"/>
      <c r="AS192" s="1636"/>
      <c r="AT192" s="1636"/>
      <c r="AU192" s="1636"/>
      <c r="AV192" s="1636"/>
      <c r="AW192" s="1636"/>
      <c r="AX192" s="1636"/>
      <c r="AY192" s="1636"/>
      <c r="AZ192" s="1636"/>
      <c r="BA192" s="1636"/>
      <c r="BB192" s="1636"/>
      <c r="BC192" s="1636"/>
      <c r="BD192" s="1636"/>
      <c r="BE192" s="1636"/>
      <c r="BF192" s="1636"/>
      <c r="BG192" s="1636"/>
      <c r="CE192" s="1632">
        <v>11</v>
      </c>
    </row>
    <row customHeight="1" ht="11.549999999999999">
      <c r="A193" s="991"/>
      <c r="B193" s="991"/>
      <c r="C193" s="991"/>
      <c r="D193" s="991"/>
      <c r="E193" s="991"/>
      <c r="F193" s="1632"/>
      <c r="H193" s="1632"/>
      <c r="N193" s="1636"/>
      <c r="O193" s="1636"/>
      <c r="P193" s="1636"/>
      <c r="Q193" s="1636"/>
      <c r="R193" s="1636"/>
      <c r="S193" s="1636"/>
      <c r="T193" s="1636"/>
      <c r="U193" s="1636"/>
      <c r="V193" s="1636"/>
      <c r="W193" s="1636"/>
      <c r="X193" s="1636"/>
      <c r="Y193" s="1636"/>
      <c r="Z193" s="1636"/>
      <c r="AA193" s="1636"/>
      <c r="AB193" s="1636"/>
      <c r="AC193" s="1636"/>
      <c r="AD193" s="1636"/>
      <c r="AE193" s="1636"/>
      <c r="AF193" s="1636"/>
      <c r="AG193" s="1636"/>
      <c r="AH193" s="1636"/>
      <c r="AI193" s="1636"/>
      <c r="AJ193" s="1636"/>
      <c r="AK193" s="1636"/>
      <c r="AL193" s="1636"/>
      <c r="AM193" s="1636"/>
      <c r="AN193" s="1636"/>
      <c r="AO193" s="1636"/>
      <c r="AP193" s="1636"/>
      <c r="AQ193" s="1636"/>
      <c r="AR193" s="1636"/>
      <c r="AS193" s="1636"/>
      <c r="AT193" s="1636"/>
      <c r="AU193" s="1636"/>
      <c r="AV193" s="1636"/>
      <c r="AW193" s="1636"/>
      <c r="AX193" s="1636"/>
      <c r="AY193" s="1636"/>
      <c r="AZ193" s="1636"/>
      <c r="BA193" s="1636"/>
      <c r="BB193" s="1636"/>
      <c r="BC193" s="1636"/>
      <c r="BD193" s="1636"/>
      <c r="BE193" s="1636"/>
      <c r="BF193" s="1636"/>
      <c r="BG193" s="1636"/>
      <c r="BH193" s="1632"/>
      <c r="BJ193" s="1632"/>
      <c r="BM193" s="1632"/>
      <c r="BN193" s="1632"/>
      <c r="BO193" s="1632"/>
      <c r="BP193" s="1632"/>
      <c r="BR193" s="1632"/>
      <c r="BS193" s="1632"/>
      <c r="BT193" s="1632"/>
      <c r="BU193" s="1632"/>
      <c r="BV193" s="1632"/>
      <c r="BW193" s="1632"/>
      <c r="BX193" s="1632"/>
      <c r="BY193" s="1632"/>
      <c r="BZ193" s="1632"/>
      <c r="CA193" s="1632"/>
      <c r="CB193" s="1632"/>
      <c r="CC193" s="1632"/>
      <c r="CD193" s="1632"/>
      <c r="CE193" s="1632">
        <v>11</v>
      </c>
    </row>
    <row customHeight="1" ht="11.549999999999999">
      <c r="A194" s="991"/>
      <c r="B194" s="991"/>
      <c r="C194" s="991"/>
      <c r="D194" s="991"/>
      <c r="E194" s="991"/>
      <c r="F194" s="1632"/>
      <c r="H194" s="1632"/>
      <c r="N194" s="1636"/>
      <c r="O194" s="1636"/>
      <c r="P194" s="1636"/>
      <c r="Q194" s="1636"/>
      <c r="R194" s="1636"/>
      <c r="S194" s="1636"/>
      <c r="T194" s="1636"/>
      <c r="U194" s="1636"/>
      <c r="V194" s="1636"/>
      <c r="W194" s="1636"/>
      <c r="X194" s="1636"/>
      <c r="Y194" s="1636"/>
      <c r="Z194" s="1636"/>
      <c r="AA194" s="1636"/>
      <c r="AB194" s="1636"/>
      <c r="AC194" s="1636"/>
      <c r="AD194" s="1636"/>
      <c r="AE194" s="1636"/>
      <c r="AF194" s="1636"/>
      <c r="AG194" s="1636"/>
      <c r="AH194" s="1636"/>
      <c r="AI194" s="1636"/>
      <c r="AJ194" s="1636"/>
      <c r="AK194" s="1636"/>
      <c r="AL194" s="1636"/>
      <c r="AM194" s="1636"/>
      <c r="AN194" s="1636"/>
      <c r="AO194" s="1636"/>
      <c r="AP194" s="1636"/>
      <c r="AQ194" s="1636"/>
      <c r="AR194" s="1636"/>
      <c r="AS194" s="1636"/>
      <c r="AT194" s="1636"/>
      <c r="AU194" s="1636"/>
      <c r="AV194" s="1636"/>
      <c r="AW194" s="1636"/>
      <c r="AX194" s="1636"/>
      <c r="AY194" s="1636"/>
      <c r="AZ194" s="1636"/>
      <c r="BA194" s="1636"/>
      <c r="BB194" s="1636"/>
      <c r="BC194" s="1636"/>
      <c r="BD194" s="1636"/>
      <c r="BE194" s="1636"/>
      <c r="BF194" s="1636"/>
      <c r="BG194" s="1636"/>
      <c r="BH194" s="1632"/>
      <c r="BJ194" s="1632"/>
      <c r="BM194" s="1632"/>
      <c r="BN194" s="1632"/>
      <c r="BO194" s="1632"/>
      <c r="BP194" s="1632"/>
      <c r="BR194" s="1632"/>
      <c r="BS194" s="1632"/>
      <c r="BT194" s="1632"/>
      <c r="BU194" s="1632"/>
      <c r="BV194" s="1632"/>
      <c r="BW194" s="1632"/>
      <c r="BX194" s="1632"/>
      <c r="BY194" s="1632"/>
      <c r="BZ194" s="1632"/>
      <c r="CA194" s="1632"/>
      <c r="CB194" s="1632"/>
      <c r="CC194" s="1632"/>
      <c r="CD194" s="1632"/>
      <c r="CE194" s="1632">
        <v>11</v>
      </c>
    </row>
    <row customHeight="1" ht="11.549999999999999">
      <c r="A195" s="991"/>
      <c r="B195" s="991"/>
      <c r="C195" s="991"/>
      <c r="D195" s="991"/>
      <c r="E195" s="991"/>
      <c r="F195" s="1632"/>
      <c r="H195" s="1632"/>
      <c r="N195" s="1636"/>
      <c r="O195" s="1636"/>
      <c r="P195" s="1636"/>
      <c r="Q195" s="1636"/>
      <c r="R195" s="1636"/>
      <c r="S195" s="1636"/>
      <c r="T195" s="1636"/>
      <c r="U195" s="1636"/>
      <c r="V195" s="1636"/>
      <c r="W195" s="1636"/>
      <c r="X195" s="1636"/>
      <c r="Y195" s="1636"/>
      <c r="Z195" s="1636"/>
      <c r="AA195" s="1636"/>
      <c r="AB195" s="1636"/>
      <c r="AC195" s="1636"/>
      <c r="AD195" s="1636"/>
      <c r="AE195" s="1636"/>
      <c r="AF195" s="1636"/>
      <c r="AG195" s="1636"/>
      <c r="AH195" s="1636"/>
      <c r="AI195" s="1636"/>
      <c r="AJ195" s="1636"/>
      <c r="AK195" s="1636"/>
      <c r="AL195" s="1636"/>
      <c r="AM195" s="1636"/>
      <c r="AN195" s="1636"/>
      <c r="AO195" s="1636"/>
      <c r="AP195" s="1636"/>
      <c r="AQ195" s="1636"/>
      <c r="AR195" s="1636"/>
      <c r="AS195" s="1636"/>
      <c r="AT195" s="1636"/>
      <c r="AU195" s="1636"/>
      <c r="AV195" s="1636"/>
      <c r="AW195" s="1636"/>
      <c r="AX195" s="1636"/>
      <c r="AY195" s="1636"/>
      <c r="AZ195" s="1636"/>
      <c r="BA195" s="1636"/>
      <c r="BB195" s="1636"/>
      <c r="BC195" s="1636"/>
      <c r="BD195" s="1636"/>
      <c r="BE195" s="1636"/>
      <c r="BF195" s="1636"/>
      <c r="BG195" s="1636"/>
      <c r="BH195" s="1632"/>
      <c r="BJ195" s="1632"/>
      <c r="BM195" s="1632"/>
      <c r="BN195" s="1632"/>
      <c r="BO195" s="1632"/>
      <c r="BP195" s="1632"/>
      <c r="BR195" s="1632"/>
      <c r="BS195" s="1632"/>
      <c r="BT195" s="1632"/>
      <c r="BU195" s="1632"/>
      <c r="BV195" s="1632"/>
      <c r="BW195" s="1632"/>
      <c r="BX195" s="1632"/>
      <c r="BY195" s="1632"/>
      <c r="BZ195" s="1632"/>
      <c r="CA195" s="1632"/>
      <c r="CB195" s="1632"/>
      <c r="CC195" s="1632"/>
      <c r="CD195" s="1632"/>
      <c r="CE195" s="1632">
        <v>11</v>
      </c>
    </row>
    <row customHeight="1" ht="11.549999999999999">
      <c r="A196" s="991"/>
      <c r="B196" s="991"/>
      <c r="C196" s="991"/>
      <c r="D196" s="991"/>
      <c r="E196" s="991"/>
      <c r="F196" s="1632"/>
      <c r="H196" s="1632"/>
      <c r="N196" s="1636"/>
      <c r="O196" s="1636"/>
      <c r="P196" s="1636"/>
      <c r="Q196" s="1636"/>
      <c r="R196" s="1636"/>
      <c r="S196" s="1636"/>
      <c r="T196" s="1636"/>
      <c r="U196" s="1636"/>
      <c r="V196" s="1636"/>
      <c r="W196" s="1636"/>
      <c r="X196" s="1636"/>
      <c r="Y196" s="1636"/>
      <c r="Z196" s="1636"/>
      <c r="AA196" s="1636"/>
      <c r="AB196" s="1636"/>
      <c r="AC196" s="1636"/>
      <c r="AD196" s="1636"/>
      <c r="AE196" s="1636"/>
      <c r="AF196" s="1636"/>
      <c r="AG196" s="1636"/>
      <c r="AH196" s="1636"/>
      <c r="AI196" s="1636"/>
      <c r="AJ196" s="1636"/>
      <c r="AK196" s="1636"/>
      <c r="AL196" s="1636"/>
      <c r="AM196" s="1636"/>
      <c r="AN196" s="1636"/>
      <c r="AO196" s="1636"/>
      <c r="AP196" s="1636"/>
      <c r="AQ196" s="1636"/>
      <c r="AR196" s="1636"/>
      <c r="AS196" s="1636"/>
      <c r="AT196" s="1636"/>
      <c r="AU196" s="1636"/>
      <c r="AV196" s="1636"/>
      <c r="AW196" s="1636"/>
      <c r="AX196" s="1636"/>
      <c r="AY196" s="1636"/>
      <c r="AZ196" s="1636"/>
      <c r="BA196" s="1636"/>
      <c r="BB196" s="1636"/>
      <c r="BC196" s="1636"/>
      <c r="BD196" s="1636"/>
      <c r="BE196" s="1636"/>
      <c r="BF196" s="1636"/>
      <c r="BG196" s="1636"/>
      <c r="BH196" s="1632"/>
      <c r="BJ196" s="1632"/>
      <c r="BM196" s="1632"/>
      <c r="BN196" s="1632"/>
      <c r="BO196" s="1632"/>
      <c r="BP196" s="1632"/>
      <c r="BR196" s="1632"/>
      <c r="BS196" s="1632"/>
      <c r="BT196" s="1632"/>
      <c r="BU196" s="1632"/>
      <c r="BV196" s="1632"/>
      <c r="BW196" s="1632"/>
      <c r="BX196" s="1632"/>
      <c r="BY196" s="1632"/>
      <c r="BZ196" s="1632"/>
      <c r="CA196" s="1632"/>
      <c r="CB196" s="1632"/>
      <c r="CC196" s="1632"/>
      <c r="CD196" s="1632"/>
      <c r="CE196" s="1632">
        <v>11</v>
      </c>
    </row>
    <row customHeight="1" ht="11.549999999999999">
      <c r="A197" s="991"/>
      <c r="B197" s="991"/>
      <c r="C197" s="991"/>
      <c r="D197" s="991"/>
      <c r="E197" s="991"/>
      <c r="F197" s="1632"/>
      <c r="H197" s="1632"/>
      <c r="N197" s="1636"/>
      <c r="O197" s="1636"/>
      <c r="P197" s="1636"/>
      <c r="Q197" s="1636"/>
      <c r="R197" s="1636"/>
      <c r="S197" s="1636"/>
      <c r="T197" s="1636"/>
      <c r="U197" s="1636"/>
      <c r="V197" s="1636"/>
      <c r="W197" s="1636"/>
      <c r="X197" s="1636"/>
      <c r="Y197" s="1636"/>
      <c r="Z197" s="1636"/>
      <c r="AA197" s="1636"/>
      <c r="AB197" s="1636"/>
      <c r="AC197" s="1636"/>
      <c r="AD197" s="1636"/>
      <c r="AE197" s="1636"/>
      <c r="AF197" s="1636"/>
      <c r="AG197" s="1636"/>
      <c r="AH197" s="1636"/>
      <c r="AI197" s="1636"/>
      <c r="AJ197" s="1636"/>
      <c r="AK197" s="1636"/>
      <c r="AL197" s="1636"/>
      <c r="AM197" s="1636"/>
      <c r="AN197" s="1636"/>
      <c r="AO197" s="1636"/>
      <c r="AP197" s="1636"/>
      <c r="AQ197" s="1636"/>
      <c r="AR197" s="1636"/>
      <c r="AS197" s="1636"/>
      <c r="AT197" s="1636"/>
      <c r="AU197" s="1636"/>
      <c r="AV197" s="1636"/>
      <c r="AW197" s="1636"/>
      <c r="AX197" s="1636"/>
      <c r="AY197" s="1636"/>
      <c r="AZ197" s="1636"/>
      <c r="BA197" s="1636"/>
      <c r="BB197" s="1636"/>
      <c r="BC197" s="1636"/>
      <c r="BD197" s="1636"/>
      <c r="BE197" s="1636"/>
      <c r="BF197" s="1636"/>
      <c r="BG197" s="1636"/>
      <c r="BH197" s="1632"/>
      <c r="BJ197" s="1632"/>
      <c r="BM197" s="1632"/>
      <c r="BN197" s="1632"/>
      <c r="BO197" s="1632"/>
      <c r="BP197" s="1632"/>
      <c r="BR197" s="1632"/>
      <c r="BS197" s="1632"/>
      <c r="BT197" s="1632"/>
      <c r="BU197" s="1632"/>
      <c r="BV197" s="1632"/>
      <c r="BW197" s="1632"/>
      <c r="BX197" s="1632"/>
      <c r="BY197" s="1632"/>
      <c r="BZ197" s="1632"/>
      <c r="CA197" s="1632"/>
      <c r="CB197" s="1632"/>
      <c r="CC197" s="1632"/>
      <c r="CD197" s="1632"/>
      <c r="CE197" s="1632">
        <v>11</v>
      </c>
    </row>
    <row customHeight="1" ht="11.549999999999999">
      <c r="A198" s="991"/>
      <c r="B198" s="991"/>
      <c r="C198" s="991"/>
      <c r="D198" s="991"/>
      <c r="E198" s="991"/>
      <c r="F198" s="1632"/>
      <c r="H198" s="1632"/>
      <c r="N198" s="1636"/>
      <c r="O198" s="1636"/>
      <c r="P198" s="1636"/>
      <c r="Q198" s="1636"/>
      <c r="R198" s="1636"/>
      <c r="S198" s="1636"/>
      <c r="T198" s="1636"/>
      <c r="U198" s="1636"/>
      <c r="V198" s="1636"/>
      <c r="W198" s="1636"/>
      <c r="X198" s="1636"/>
      <c r="Y198" s="1636"/>
      <c r="Z198" s="1636"/>
      <c r="AA198" s="1636"/>
      <c r="AB198" s="1636"/>
      <c r="AC198" s="1636"/>
      <c r="AD198" s="1636"/>
      <c r="AE198" s="1636"/>
      <c r="AF198" s="1636"/>
      <c r="AG198" s="1636"/>
      <c r="AH198" s="1636"/>
      <c r="AI198" s="1636"/>
      <c r="AJ198" s="1636"/>
      <c r="AK198" s="1636"/>
      <c r="AL198" s="1636"/>
      <c r="AM198" s="1636"/>
      <c r="AN198" s="1636"/>
      <c r="AO198" s="1636"/>
      <c r="AP198" s="1636"/>
      <c r="AQ198" s="1636"/>
      <c r="AR198" s="1636"/>
      <c r="AS198" s="1636"/>
      <c r="AT198" s="1636"/>
      <c r="AU198" s="1636"/>
      <c r="AV198" s="1636"/>
      <c r="AW198" s="1636"/>
      <c r="AX198" s="1636"/>
      <c r="AY198" s="1636"/>
      <c r="AZ198" s="1636"/>
      <c r="BA198" s="1636"/>
      <c r="BB198" s="1636"/>
      <c r="BC198" s="1636"/>
      <c r="BD198" s="1636"/>
      <c r="BE198" s="1636"/>
      <c r="BF198" s="1636"/>
      <c r="BG198" s="1636"/>
      <c r="BH198" s="1632"/>
      <c r="BJ198" s="1632"/>
      <c r="BM198" s="1632"/>
      <c r="BN198" s="1632"/>
      <c r="BO198" s="1632"/>
      <c r="BP198" s="1632"/>
      <c r="BR198" s="1632"/>
      <c r="BS198" s="1632"/>
      <c r="BT198" s="1632"/>
      <c r="BU198" s="1632"/>
      <c r="BV198" s="1632"/>
      <c r="BW198" s="1632"/>
      <c r="BX198" s="1632"/>
      <c r="BY198" s="1632"/>
      <c r="BZ198" s="1632"/>
      <c r="CA198" s="1632"/>
      <c r="CB198" s="1632"/>
      <c r="CC198" s="1632"/>
      <c r="CD198" s="1632"/>
      <c r="CE198" s="1632">
        <v>11</v>
      </c>
    </row>
    <row customHeight="1" ht="11.549999999999999">
      <c r="A199" s="991"/>
      <c r="B199" s="991"/>
      <c r="C199" s="991"/>
      <c r="D199" s="991"/>
      <c r="E199" s="991"/>
      <c r="F199" s="1632"/>
      <c r="H199" s="1632"/>
      <c r="N199" s="1636"/>
      <c r="O199" s="1636"/>
      <c r="P199" s="1636"/>
      <c r="Q199" s="1636"/>
      <c r="R199" s="1636"/>
      <c r="S199" s="1636"/>
      <c r="T199" s="1636"/>
      <c r="U199" s="1636"/>
      <c r="V199" s="1636"/>
      <c r="W199" s="1636"/>
      <c r="X199" s="1636"/>
      <c r="Y199" s="1636"/>
      <c r="Z199" s="1636"/>
      <c r="AA199" s="1636"/>
      <c r="AB199" s="1636"/>
      <c r="AC199" s="1636"/>
      <c r="AD199" s="1636"/>
      <c r="AE199" s="1636"/>
      <c r="AF199" s="1636"/>
      <c r="AG199" s="1636"/>
      <c r="AH199" s="1636"/>
      <c r="AI199" s="1636"/>
      <c r="AJ199" s="1636"/>
      <c r="AK199" s="1636"/>
      <c r="AL199" s="1636"/>
      <c r="AM199" s="1636"/>
      <c r="AN199" s="1636"/>
      <c r="AO199" s="1636"/>
      <c r="AP199" s="1636"/>
      <c r="AQ199" s="1636"/>
      <c r="AR199" s="1636"/>
      <c r="AS199" s="1636"/>
      <c r="AT199" s="1636"/>
      <c r="AU199" s="1636"/>
      <c r="AV199" s="1636"/>
      <c r="AW199" s="1636"/>
      <c r="AX199" s="1636"/>
      <c r="AY199" s="1636"/>
      <c r="AZ199" s="1636"/>
      <c r="BA199" s="1636"/>
      <c r="BB199" s="1636"/>
      <c r="BC199" s="1636"/>
      <c r="BD199" s="1636"/>
      <c r="BE199" s="1636"/>
      <c r="BF199" s="1636"/>
      <c r="BG199" s="1636"/>
      <c r="BH199" s="1632"/>
      <c r="BJ199" s="1632"/>
      <c r="BM199" s="1632"/>
      <c r="BN199" s="1632"/>
      <c r="BO199" s="1632"/>
      <c r="BP199" s="1632"/>
      <c r="BR199" s="1632"/>
      <c r="BS199" s="1632"/>
      <c r="BT199" s="1632"/>
      <c r="BU199" s="1632"/>
      <c r="BV199" s="1632"/>
      <c r="BW199" s="1632"/>
      <c r="BX199" s="1632"/>
      <c r="BY199" s="1632"/>
      <c r="BZ199" s="1632"/>
      <c r="CA199" s="1632"/>
      <c r="CB199" s="1632"/>
      <c r="CC199" s="1632"/>
      <c r="CD199" s="1632"/>
      <c r="CE199" s="1632">
        <v>11</v>
      </c>
    </row>
    <row customHeight="1" ht="11.549999999999999">
      <c r="A200" s="991"/>
      <c r="B200" s="991"/>
      <c r="C200" s="991"/>
      <c r="D200" s="991"/>
      <c r="E200" s="991"/>
      <c r="F200" s="1632"/>
      <c r="H200" s="1632"/>
      <c r="N200" s="1636"/>
      <c r="O200" s="1636"/>
      <c r="P200" s="1636"/>
      <c r="Q200" s="1636"/>
      <c r="R200" s="1636"/>
      <c r="S200" s="1636"/>
      <c r="T200" s="1636"/>
      <c r="U200" s="1636"/>
      <c r="V200" s="1636"/>
      <c r="W200" s="1636"/>
      <c r="X200" s="1636"/>
      <c r="Y200" s="1636"/>
      <c r="Z200" s="1636"/>
      <c r="AA200" s="1636"/>
      <c r="AB200" s="1636"/>
      <c r="AC200" s="1636"/>
      <c r="AD200" s="1636"/>
      <c r="AE200" s="1636"/>
      <c r="AF200" s="1636"/>
      <c r="AG200" s="1636"/>
      <c r="AH200" s="1636"/>
      <c r="AI200" s="1636"/>
      <c r="AJ200" s="1636"/>
      <c r="AK200" s="1636"/>
      <c r="AL200" s="1636"/>
      <c r="AM200" s="1636"/>
      <c r="AN200" s="1636"/>
      <c r="AO200" s="1636"/>
      <c r="AP200" s="1636"/>
      <c r="AQ200" s="1636"/>
      <c r="AR200" s="1636"/>
      <c r="AS200" s="1636"/>
      <c r="AT200" s="1636"/>
      <c r="AU200" s="1636"/>
      <c r="AV200" s="1636"/>
      <c r="AW200" s="1636"/>
      <c r="AX200" s="1636"/>
      <c r="AY200" s="1636"/>
      <c r="AZ200" s="1636"/>
      <c r="BA200" s="1636"/>
      <c r="BB200" s="1636"/>
      <c r="BC200" s="1636"/>
      <c r="BD200" s="1636"/>
      <c r="BE200" s="1636"/>
      <c r="BF200" s="1636"/>
      <c r="BG200" s="1636"/>
      <c r="BH200" s="1632"/>
      <c r="BJ200" s="1632"/>
      <c r="BM200" s="1632"/>
      <c r="BN200" s="1632"/>
      <c r="BO200" s="1632"/>
      <c r="BP200" s="1632"/>
      <c r="BR200" s="1632"/>
      <c r="BS200" s="1632"/>
      <c r="BT200" s="1632"/>
      <c r="BU200" s="1632"/>
      <c r="BV200" s="1632"/>
      <c r="BW200" s="1632"/>
      <c r="BX200" s="1632"/>
      <c r="BY200" s="1632"/>
      <c r="BZ200" s="1632"/>
      <c r="CA200" s="1632"/>
      <c r="CB200" s="1632"/>
      <c r="CC200" s="1632"/>
      <c r="CD200" s="1632"/>
      <c r="CE200" s="1632">
        <v>11</v>
      </c>
    </row>
    <row customHeight="1" ht="11.549999999999999">
      <c r="A201" s="991"/>
      <c r="B201" s="991"/>
      <c r="C201" s="991"/>
      <c r="D201" s="991"/>
      <c r="E201" s="991"/>
      <c r="F201" s="1632"/>
      <c r="H201" s="1632"/>
      <c r="N201" s="1636"/>
      <c r="O201" s="1636"/>
      <c r="P201" s="1636"/>
      <c r="Q201" s="1636"/>
      <c r="R201" s="1636"/>
      <c r="S201" s="1636"/>
      <c r="T201" s="1636"/>
      <c r="U201" s="1636"/>
      <c r="V201" s="1636"/>
      <c r="W201" s="1636"/>
      <c r="X201" s="1636"/>
      <c r="Y201" s="1636"/>
      <c r="Z201" s="1636"/>
      <c r="AA201" s="1636"/>
      <c r="AB201" s="1636"/>
      <c r="AC201" s="1636"/>
      <c r="AD201" s="1636"/>
      <c r="AE201" s="1636"/>
      <c r="AF201" s="1636"/>
      <c r="AG201" s="1636"/>
      <c r="AH201" s="1636"/>
      <c r="AI201" s="1636"/>
      <c r="AJ201" s="1636"/>
      <c r="AK201" s="1636"/>
      <c r="AL201" s="1636"/>
      <c r="AM201" s="1636"/>
      <c r="AN201" s="1636"/>
      <c r="AO201" s="1636"/>
      <c r="AP201" s="1636"/>
      <c r="AQ201" s="1636"/>
      <c r="AR201" s="1636"/>
      <c r="AS201" s="1636"/>
      <c r="AT201" s="1636"/>
      <c r="AU201" s="1636"/>
      <c r="AV201" s="1636"/>
      <c r="AW201" s="1636"/>
      <c r="AX201" s="1636"/>
      <c r="AY201" s="1636"/>
      <c r="AZ201" s="1636"/>
      <c r="BA201" s="1636"/>
      <c r="BB201" s="1636"/>
      <c r="BC201" s="1636"/>
      <c r="BD201" s="1636"/>
      <c r="BE201" s="1636"/>
      <c r="BF201" s="1636"/>
      <c r="BG201" s="1636"/>
      <c r="BH201" s="1632"/>
      <c r="BJ201" s="1632"/>
      <c r="BM201" s="1632"/>
      <c r="BN201" s="1632"/>
      <c r="BO201" s="1632"/>
      <c r="BP201" s="1632"/>
      <c r="BR201" s="1632"/>
      <c r="BS201" s="1632"/>
      <c r="BT201" s="1632"/>
      <c r="BU201" s="1632"/>
      <c r="BV201" s="1632"/>
      <c r="BW201" s="1632"/>
      <c r="BX201" s="1632"/>
      <c r="BY201" s="1632"/>
      <c r="BZ201" s="1632"/>
      <c r="CA201" s="1632"/>
      <c r="CB201" s="1632"/>
      <c r="CC201" s="1632"/>
      <c r="CD201" s="1632"/>
      <c r="CE201" s="1632">
        <v>11</v>
      </c>
    </row>
    <row customHeight="1" ht="11.549999999999999">
      <c r="A202" s="991"/>
      <c r="B202" s="991"/>
      <c r="C202" s="991"/>
      <c r="D202" s="991"/>
      <c r="E202" s="991"/>
      <c r="F202" s="1632"/>
      <c r="H202" s="1632"/>
      <c r="N202" s="1636"/>
      <c r="O202" s="1636"/>
      <c r="P202" s="1636"/>
      <c r="Q202" s="1636"/>
      <c r="R202" s="1636"/>
      <c r="S202" s="1636"/>
      <c r="T202" s="1636"/>
      <c r="U202" s="1636"/>
      <c r="V202" s="1636"/>
      <c r="W202" s="1636"/>
      <c r="X202" s="1636"/>
      <c r="Y202" s="1636"/>
      <c r="Z202" s="1636"/>
      <c r="AA202" s="1636"/>
      <c r="AB202" s="1636"/>
      <c r="AC202" s="1636"/>
      <c r="AD202" s="1636"/>
      <c r="AE202" s="1636"/>
      <c r="AF202" s="1636"/>
      <c r="AG202" s="1636"/>
      <c r="AH202" s="1636"/>
      <c r="AI202" s="1636"/>
      <c r="AJ202" s="1636"/>
      <c r="AK202" s="1636"/>
      <c r="AL202" s="1636"/>
      <c r="AM202" s="1636"/>
      <c r="AN202" s="1636"/>
      <c r="AO202" s="1636"/>
      <c r="AP202" s="1636"/>
      <c r="AQ202" s="1636"/>
      <c r="AR202" s="1636"/>
      <c r="AS202" s="1636"/>
      <c r="AT202" s="1636"/>
      <c r="AU202" s="1636"/>
      <c r="AV202" s="1636"/>
      <c r="AW202" s="1636"/>
      <c r="AX202" s="1636"/>
      <c r="AY202" s="1636"/>
      <c r="AZ202" s="1636"/>
      <c r="BA202" s="1636"/>
      <c r="BB202" s="1636"/>
      <c r="BC202" s="1636"/>
      <c r="BD202" s="1636"/>
      <c r="BE202" s="1636"/>
      <c r="BF202" s="1636"/>
      <c r="BG202" s="1636"/>
      <c r="BH202" s="1632"/>
      <c r="BJ202" s="1632"/>
      <c r="BM202" s="1632"/>
      <c r="BN202" s="1632"/>
      <c r="BO202" s="1632"/>
      <c r="BP202" s="1632"/>
      <c r="BR202" s="1632"/>
      <c r="BS202" s="1632"/>
      <c r="BT202" s="1632"/>
      <c r="BU202" s="1632"/>
      <c r="BV202" s="1632"/>
      <c r="BW202" s="1632"/>
      <c r="BX202" s="1632"/>
      <c r="BY202" s="1632"/>
      <c r="BZ202" s="1632"/>
      <c r="CA202" s="1632"/>
      <c r="CB202" s="1632"/>
      <c r="CC202" s="1632"/>
      <c r="CD202" s="1632"/>
      <c r="CE202" s="1632">
        <v>11</v>
      </c>
    </row>
    <row customHeight="1" ht="11.549999999999999">
      <c r="A203" s="991"/>
      <c r="B203" s="991"/>
      <c r="C203" s="991"/>
      <c r="D203" s="991"/>
      <c r="E203" s="991"/>
      <c r="F203" s="1632"/>
      <c r="H203" s="1632"/>
      <c r="N203" s="1636"/>
      <c r="O203" s="1636"/>
      <c r="P203" s="1636"/>
      <c r="Q203" s="1636"/>
      <c r="R203" s="1636"/>
      <c r="S203" s="1636"/>
      <c r="T203" s="1636"/>
      <c r="U203" s="1636"/>
      <c r="V203" s="1636"/>
      <c r="W203" s="1636"/>
      <c r="X203" s="1636"/>
      <c r="Y203" s="1636"/>
      <c r="Z203" s="1636"/>
      <c r="AA203" s="1636"/>
      <c r="AB203" s="1636"/>
      <c r="AC203" s="1636"/>
      <c r="AD203" s="1636"/>
      <c r="AE203" s="1636"/>
      <c r="AF203" s="1636"/>
      <c r="AG203" s="1636"/>
      <c r="AH203" s="1636"/>
      <c r="AI203" s="1636"/>
      <c r="AJ203" s="1636"/>
      <c r="AK203" s="1636"/>
      <c r="AL203" s="1636"/>
      <c r="AM203" s="1636"/>
      <c r="AN203" s="1636"/>
      <c r="AO203" s="1636"/>
      <c r="AP203" s="1636"/>
      <c r="AQ203" s="1636"/>
      <c r="AR203" s="1636"/>
      <c r="AS203" s="1636"/>
      <c r="AT203" s="1636"/>
      <c r="AU203" s="1636"/>
      <c r="AV203" s="1636"/>
      <c r="AW203" s="1636"/>
      <c r="AX203" s="1636"/>
      <c r="AY203" s="1636"/>
      <c r="AZ203" s="1636"/>
      <c r="BA203" s="1636"/>
      <c r="BB203" s="1636"/>
      <c r="BC203" s="1636"/>
      <c r="BD203" s="1636"/>
      <c r="BE203" s="1636"/>
      <c r="BF203" s="1636"/>
      <c r="BG203" s="1636"/>
      <c r="BH203" s="1632"/>
      <c r="BJ203" s="1632"/>
      <c r="BM203" s="1632"/>
      <c r="BN203" s="1632"/>
      <c r="BO203" s="1632"/>
      <c r="BP203" s="1632"/>
      <c r="BR203" s="1632"/>
      <c r="BS203" s="1632"/>
      <c r="BT203" s="1632"/>
      <c r="BU203" s="1632"/>
      <c r="BV203" s="1632"/>
      <c r="BW203" s="1632"/>
      <c r="BX203" s="1632"/>
      <c r="BY203" s="1632"/>
      <c r="BZ203" s="1632"/>
      <c r="CA203" s="1632"/>
      <c r="CB203" s="1632"/>
      <c r="CC203" s="1632"/>
      <c r="CD203" s="1632"/>
      <c r="CE203" s="1632">
        <v>11</v>
      </c>
    </row>
    <row customHeight="1" ht="12.75" hidden="1">
      <c r="A204" s="988" t="s">
        <v>81</v>
      </c>
      <c r="B204" s="988" t="s">
        <v>121</v>
      </c>
      <c r="C204" s="988" t="s">
        <v>121</v>
      </c>
      <c r="D204" s="988" t="s">
        <v>121</v>
      </c>
      <c r="E204" s="988" t="s">
        <v>121</v>
      </c>
      <c r="F204" s="1636">
        <v>16</v>
      </c>
      <c r="G204" s="1637">
        <v>0</v>
      </c>
      <c r="H204" s="1636">
        <v>3</v>
      </c>
      <c r="I204" s="1632">
        <v>7</v>
      </c>
      <c r="J204" s="1632">
        <v>56</v>
      </c>
      <c r="K204" s="1632">
        <v>10</v>
      </c>
      <c r="L204" s="1632">
        <v>40</v>
      </c>
      <c r="M204" s="1632">
        <v>40</v>
      </c>
      <c r="N204" s="1636">
        <v>40</v>
      </c>
      <c r="O204" s="1636">
        <v>40</v>
      </c>
      <c r="P204" s="1636">
        <v>40</v>
      </c>
      <c r="Q204" s="1636">
        <v>40</v>
      </c>
      <c r="R204" s="1636">
        <v>40</v>
      </c>
      <c r="S204" s="1636">
        <v>40</v>
      </c>
      <c r="T204" s="1636">
        <v>40</v>
      </c>
      <c r="U204" s="1636">
        <v>40</v>
      </c>
      <c r="V204" s="1636">
        <v>40</v>
      </c>
      <c r="W204" s="1636">
        <v>40</v>
      </c>
      <c r="X204" s="1636">
        <v>40</v>
      </c>
      <c r="Y204" s="1636">
        <v>40</v>
      </c>
      <c r="Z204" s="1636">
        <v>40</v>
      </c>
      <c r="AA204" s="1636">
        <v>40</v>
      </c>
      <c r="AB204" s="1636">
        <v>40</v>
      </c>
      <c r="AC204" s="1636">
        <v>40</v>
      </c>
      <c r="AD204" s="1636">
        <v>40</v>
      </c>
      <c r="AE204" s="1636">
        <v>40</v>
      </c>
      <c r="AF204" s="1636">
        <v>40</v>
      </c>
      <c r="AG204" s="1636">
        <v>40</v>
      </c>
      <c r="AH204" s="1636">
        <v>40</v>
      </c>
      <c r="AI204" s="1636">
        <v>40</v>
      </c>
      <c r="AJ204" s="1636">
        <v>40</v>
      </c>
      <c r="AK204" s="1636">
        <v>40</v>
      </c>
      <c r="AL204" s="1636">
        <v>40</v>
      </c>
      <c r="AM204" s="1636">
        <v>40</v>
      </c>
      <c r="AN204" s="1636">
        <v>40</v>
      </c>
      <c r="AO204" s="1636">
        <v>40</v>
      </c>
      <c r="AP204" s="1636">
        <v>40</v>
      </c>
      <c r="AQ204" s="1636">
        <v>40</v>
      </c>
      <c r="AR204" s="1636">
        <v>40</v>
      </c>
      <c r="AS204" s="1636">
        <v>40</v>
      </c>
      <c r="AT204" s="1636">
        <v>40</v>
      </c>
      <c r="AU204" s="1636">
        <v>40</v>
      </c>
      <c r="AV204" s="1636">
        <v>40</v>
      </c>
      <c r="AW204" s="1636">
        <v>40</v>
      </c>
      <c r="AX204" s="1636">
        <v>40</v>
      </c>
      <c r="AY204" s="1636">
        <v>40</v>
      </c>
      <c r="AZ204" s="1636">
        <v>40</v>
      </c>
      <c r="BA204" s="1636">
        <v>40</v>
      </c>
      <c r="BB204" s="1636">
        <v>40</v>
      </c>
      <c r="BC204" s="1636">
        <v>40</v>
      </c>
      <c r="BD204" s="1636">
        <v>40</v>
      </c>
      <c r="BE204" s="1636">
        <v>40</v>
      </c>
      <c r="BF204" s="1636">
        <v>40</v>
      </c>
      <c r="BG204" s="1636">
        <v>40</v>
      </c>
      <c r="BH204" s="1367">
        <v>9</v>
      </c>
      <c r="BI204" s="1632">
        <v>102</v>
      </c>
      <c r="BJ204" s="1367">
        <v>9</v>
      </c>
      <c r="BK204" s="1637">
        <v>5</v>
      </c>
      <c r="BL204" s="1637">
        <v>3</v>
      </c>
      <c r="BM204" s="1367">
        <v>3</v>
      </c>
      <c r="BN204" s="1367">
        <v>3</v>
      </c>
      <c r="BO204" s="1367">
        <v>3</v>
      </c>
      <c r="BP204" s="1367">
        <v>3</v>
      </c>
      <c r="BQ204" s="1637">
        <v>10</v>
      </c>
      <c r="BR204" s="1367">
        <v>34</v>
      </c>
      <c r="BS204" s="1367">
        <v>9</v>
      </c>
      <c r="BT204" s="545">
        <v>8</v>
      </c>
      <c r="BU204" s="1367">
        <v>8</v>
      </c>
      <c r="BV204" s="1367">
        <v>8</v>
      </c>
      <c r="BW204" s="1367">
        <v>8</v>
      </c>
      <c r="BX204" s="1367">
        <v>8</v>
      </c>
      <c r="BY204" s="1367">
        <v>8</v>
      </c>
      <c r="BZ204" s="1633">
        <v>8</v>
      </c>
      <c r="CA204" s="1633">
        <v>8</v>
      </c>
      <c r="CB204" s="1633">
        <v>8</v>
      </c>
      <c r="CC204" s="1633">
        <v>8</v>
      </c>
      <c r="CD204" s="1633">
        <v>8</v>
      </c>
      <c r="CE204" s="1632">
        <v>11</v>
      </c>
    </row>
  </sheetData>
  <sheetProtection sort="0" autoFilter="0" insertRows="0" insertColumns="1" deleteRows="0" deleteColumns="0"/>
  <mergeCells count="7">
    <mergeCell ref="I6:M6"/>
    <mergeCell ref="I7:M7"/>
    <mergeCell ref="J10:K10"/>
    <mergeCell ref="BI10:BI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BG15 L34:BG34">
      <formula1>900</formula1>
    </dataValidation>
    <dataValidation type="whole" allowBlank="1" showErrorMessage="1" errorTitle="Ошибка" error="Допускается ввод только неотрицательных целых чисел!" sqref="L30:BG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BG17">
      <formula1>900</formula1>
    </dataValidation>
    <dataValidation type="decimal" allowBlank="1" showErrorMessage="1" errorTitle="Ошибка" error="Допускается ввод только неотрицательных чисел!" sqref="L32:BG33 L19:BG29 L16:BG16 L2:BG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5B94A-C899-22F8-9ECD-0.A255FD91}"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987</v>
      </c>
      <c r="C2" s="2054" t="s">
        <v>988</v>
      </c>
      <c r="D2" s="2053" t="s">
        <v>927</v>
      </c>
      <c r="E2" s="2059">
        <f>I2-3</f>
        <v>-3</v>
      </c>
      <c r="F2" s="2059">
        <f>J2</f>
        <v>0</v>
      </c>
      <c r="H2" s="1731" t="s">
        <v>102</v>
      </c>
      <c r="I2" s="2025"/>
      <c r="J2" s="1683"/>
      <c r="K2" s="2019" t="s">
        <v>561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989</v>
      </c>
      <c r="J5" s="2249"/>
      <c r="K5" s="2249"/>
      <c r="L5" s="2249"/>
      <c r="M5" s="267"/>
      <c r="W5" s="1632">
        <v>48</v>
      </c>
    </row>
    <row customHeight="1" ht="18">
      <c r="H6" s="377"/>
      <c r="I6" s="2250" t="str">
        <f>IF(org=0,"Не определено",org)</f>
        <v>ГУП "Белоблводоканал"</v>
      </c>
      <c r="J6" s="2250"/>
      <c r="K6" s="2250"/>
      <c r="L6" s="2250"/>
      <c r="M6" s="267"/>
      <c r="W6" s="1632">
        <v>17</v>
      </c>
    </row>
    <row customHeight="1" ht="14.699999999999998">
      <c r="H7" s="377"/>
      <c r="I7" s="458"/>
      <c r="J7" s="464"/>
      <c r="K7" s="464"/>
      <c r="L7" s="753"/>
      <c r="M7" s="194"/>
      <c r="W7" s="1632">
        <v>14</v>
      </c>
    </row>
    <row customHeight="1" ht="14.699999999999998">
      <c r="H8" s="377"/>
      <c r="I8" s="2387" t="s">
        <v>555</v>
      </c>
      <c r="J8" s="2388"/>
      <c r="K8" s="2388"/>
      <c r="L8" s="2389"/>
      <c r="M8" s="2390" t="s">
        <v>556</v>
      </c>
      <c r="W8" s="1632">
        <v>14</v>
      </c>
    </row>
    <row customHeight="1" ht="35.699999999999996">
      <c r="E9" s="2052" t="s">
        <v>918</v>
      </c>
      <c r="F9" s="2052" t="s">
        <v>924</v>
      </c>
      <c r="H9" s="377"/>
      <c r="I9" s="2026" t="s">
        <v>87</v>
      </c>
      <c r="J9" s="2027" t="s">
        <v>557</v>
      </c>
      <c r="K9" s="2065" t="s">
        <v>821</v>
      </c>
      <c r="L9" s="2066" t="s">
        <v>558</v>
      </c>
      <c r="M9" s="2390"/>
      <c r="W9" s="1632">
        <v>34</v>
      </c>
    </row>
    <row customHeight="1" ht="35.699999999999996">
      <c r="B10" s="2054" t="s">
        <v>990</v>
      </c>
      <c r="C10" s="2054" t="s">
        <v>991</v>
      </c>
      <c r="D10" s="2053" t="s">
        <v>927</v>
      </c>
      <c r="E10" s="2057" t="s">
        <v>928</v>
      </c>
      <c r="F10" s="2057" t="s">
        <v>928</v>
      </c>
      <c r="H10" s="377"/>
      <c r="I10" s="2025" t="s">
        <v>328</v>
      </c>
      <c r="J10" s="1887" t="s">
        <v>992</v>
      </c>
      <c r="K10" s="2019" t="s">
        <v>561</v>
      </c>
      <c r="L10" s="819"/>
      <c r="M10" s="298" t="s">
        <v>993</v>
      </c>
      <c r="W10" s="1632">
        <v>34</v>
      </c>
    </row>
    <row customHeight="1" ht="50.25">
      <c r="B11" s="2054" t="s">
        <v>994</v>
      </c>
      <c r="C11" s="2054" t="s">
        <v>995</v>
      </c>
      <c r="D11" s="2053" t="s">
        <v>927</v>
      </c>
      <c r="E11" s="2057" t="s">
        <v>928</v>
      </c>
      <c r="F11" s="2057" t="s">
        <v>928</v>
      </c>
      <c r="H11" s="377"/>
      <c r="I11" s="2025" t="s">
        <v>99</v>
      </c>
      <c r="J11" s="1887" t="s">
        <v>996</v>
      </c>
      <c r="K11" s="2019" t="s">
        <v>561</v>
      </c>
      <c r="L11" s="819"/>
      <c r="M11" s="298" t="s">
        <v>993</v>
      </c>
      <c r="W11" s="1632">
        <v>48</v>
      </c>
    </row>
    <row customHeight="1" ht="48.29999999999999">
      <c r="B12" s="2054" t="s">
        <v>997</v>
      </c>
      <c r="C12" s="2054" t="s">
        <v>998</v>
      </c>
      <c r="D12" s="2053" t="s">
        <v>927</v>
      </c>
      <c r="E12" s="2057" t="s">
        <v>928</v>
      </c>
      <c r="F12" s="2057" t="s">
        <v>928</v>
      </c>
      <c r="H12" s="1689"/>
      <c r="I12" s="2025" t="s">
        <v>89</v>
      </c>
      <c r="J12" s="2032" t="s">
        <v>999</v>
      </c>
      <c r="K12" s="2019" t="s">
        <v>561</v>
      </c>
      <c r="L12" s="819"/>
      <c r="M12" s="298" t="s">
        <v>1000</v>
      </c>
      <c r="N12" s="1625"/>
      <c r="P12" s="1632"/>
      <c r="W12" s="1632">
        <v>46</v>
      </c>
    </row>
    <row customHeight="1" ht="14.699999999999998">
      <c r="E13" s="344"/>
      <c r="H13" s="377"/>
      <c r="I13" s="348"/>
      <c r="J13" s="652" t="s">
        <v>1001</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117</v>
      </c>
      <c r="F16" s="2056" t="s">
        <v>117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B53E7-A9A7-D0E6-21A7-0.5069CF8D}" mc:Ignorable="x14ac xr xr2 xr3">
  <sheetPr>
    <tabColor theme="9" tint="-0.25"/>
  </sheetPr>
  <dimension ref="A1:BZ217"/>
  <sheetViews>
    <sheetView topLeftCell="A1" showGridLines="0" zoomScale="90" workbookViewId="0">
      <selection activeCell="BC9" sqref="BC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55" style="1636" width="40.7109375" customWidth="1"/>
    <col min="56" max="56" style="1636" width="102.00390625" customWidth="1"/>
    <col min="57" max="57" style="1367" width="9.00390625" customWidth="1"/>
    <col min="58" max="58" style="1643" width="5.00390625" customWidth="1"/>
    <col min="59" max="59" style="1643" width="3.00390625" customWidth="1"/>
    <col min="60" max="63" style="1367" width="3.00390625" customWidth="1"/>
    <col min="64" max="64" style="1643" width="10.00390625" customWidth="1"/>
    <col min="65" max="65" style="1367" width="34.00390625" customWidth="1"/>
    <col min="66" max="66" style="1367" width="9.00390625" customWidth="1"/>
    <col min="67" max="67" style="737" width="8.00390625" customWidth="1"/>
    <col min="68" max="72" style="1367" width="8.00390625" customWidth="1"/>
    <col min="73" max="77" style="1633" width="8.00390625" customWidth="1"/>
    <col min="78" max="78" style="1636" width="10.421875" hidden="1" customWidth="1"/>
  </cols>
  <sheetData>
    <row s="1367" customFormat="1" customHeight="1" ht="22.5" hidden="1">
      <c r="A1" s="988"/>
      <c r="C1" s="1637"/>
      <c r="D1" s="538"/>
      <c r="H1" s="1161">
        <v>4</v>
      </c>
      <c r="I1" s="1161">
        <v>4</v>
      </c>
      <c r="J1" s="1367">
        <v>4</v>
      </c>
      <c r="K1" s="1367">
        <v>4</v>
      </c>
      <c r="L1" s="1367">
        <v>4</v>
      </c>
      <c r="M1" s="1367">
        <v>4</v>
      </c>
      <c r="N1" s="1367">
        <v>4</v>
      </c>
      <c r="O1" s="1367">
        <v>4</v>
      </c>
      <c r="P1" s="1367">
        <v>4</v>
      </c>
      <c r="Q1" s="1367">
        <v>4</v>
      </c>
      <c r="R1" s="1367">
        <v>4</v>
      </c>
      <c r="S1" s="1367">
        <v>4</v>
      </c>
      <c r="T1" s="1367">
        <v>4</v>
      </c>
      <c r="U1" s="1367">
        <v>4</v>
      </c>
      <c r="V1" s="1367">
        <v>4</v>
      </c>
      <c r="W1" s="1367">
        <v>4</v>
      </c>
      <c r="X1" s="1367">
        <v>4</v>
      </c>
      <c r="Y1" s="1367">
        <v>4</v>
      </c>
      <c r="Z1" s="1367">
        <v>4</v>
      </c>
      <c r="AA1" s="1367">
        <v>4</v>
      </c>
      <c r="AB1" s="1367">
        <v>4</v>
      </c>
      <c r="AC1" s="1367">
        <v>4</v>
      </c>
      <c r="AD1" s="1367">
        <v>4</v>
      </c>
      <c r="AE1" s="1367">
        <v>4</v>
      </c>
      <c r="AF1" s="1367">
        <v>4</v>
      </c>
      <c r="AG1" s="1367">
        <v>4</v>
      </c>
      <c r="AH1" s="1367">
        <v>4</v>
      </c>
      <c r="AI1" s="1367">
        <v>4</v>
      </c>
      <c r="AJ1" s="1367">
        <v>4</v>
      </c>
      <c r="AK1" s="1367">
        <v>4</v>
      </c>
      <c r="AL1" s="1367">
        <v>4</v>
      </c>
      <c r="AM1" s="1367">
        <v>4</v>
      </c>
      <c r="AN1" s="1367">
        <v>4</v>
      </c>
      <c r="AO1" s="1367">
        <v>4</v>
      </c>
      <c r="AP1" s="1367">
        <v>4</v>
      </c>
      <c r="AQ1" s="1367">
        <v>4</v>
      </c>
      <c r="AR1" s="1367">
        <v>4</v>
      </c>
      <c r="AS1" s="1367">
        <v>4</v>
      </c>
      <c r="AT1" s="1367">
        <v>4</v>
      </c>
      <c r="AU1" s="1367">
        <v>4</v>
      </c>
      <c r="AV1" s="1367">
        <v>4</v>
      </c>
      <c r="AW1" s="1367">
        <v>4</v>
      </c>
      <c r="AX1" s="1367">
        <v>4</v>
      </c>
      <c r="AY1" s="1367">
        <v>4</v>
      </c>
      <c r="AZ1" s="1367">
        <v>4</v>
      </c>
      <c r="BA1" s="1367">
        <v>4</v>
      </c>
      <c r="BB1" s="1367">
        <v>4</v>
      </c>
      <c r="BC1" s="1367">
        <v>4</v>
      </c>
      <c r="BF1" s="1637"/>
      <c r="BG1" s="1637"/>
      <c r="BL1" s="1637"/>
      <c r="BZ1" s="1161" t="s">
        <v>14</v>
      </c>
    </row>
    <row s="1367" customFormat="1" customHeight="1" ht="22.5" hidden="1">
      <c r="A2" s="988"/>
      <c r="C2" s="1637"/>
      <c r="D2" s="539"/>
      <c r="E2" s="1638"/>
      <c r="F2" s="541"/>
      <c r="G2" s="1640" t="s">
        <v>807</v>
      </c>
      <c r="H2" s="542"/>
      <c r="I2" s="54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543" t="s">
        <v>1002</v>
      </c>
      <c r="BE2" s="544"/>
      <c r="BF2" s="1637"/>
      <c r="BG2" s="1637"/>
      <c r="BL2" s="1637"/>
      <c r="BO2" s="545"/>
      <c r="BU2" s="1633"/>
      <c r="BV2" s="1633"/>
      <c r="BW2" s="1633"/>
      <c r="BX2" s="1633"/>
      <c r="BY2" s="1633"/>
      <c r="BZ2" s="1161">
        <v>0</v>
      </c>
    </row>
    <row customHeight="1" ht="11.25" hidden="1">
      <c r="J3" s="1636"/>
      <c r="K3" s="1636"/>
      <c r="L3" s="1636"/>
      <c r="M3" s="1636"/>
      <c r="N3" s="1636"/>
      <c r="O3" s="1636"/>
      <c r="P3" s="1636"/>
      <c r="Q3" s="1636"/>
      <c r="R3" s="1636"/>
      <c r="S3" s="1636"/>
      <c r="T3" s="1636"/>
      <c r="U3" s="1636"/>
      <c r="V3" s="1636"/>
      <c r="W3" s="1636"/>
      <c r="X3" s="1636"/>
      <c r="Y3" s="1636"/>
      <c r="Z3" s="1636"/>
      <c r="AA3" s="1636"/>
      <c r="AB3" s="1636"/>
      <c r="AC3" s="1636"/>
      <c r="AD3" s="1636"/>
      <c r="AE3" s="1636"/>
      <c r="AF3" s="1636"/>
      <c r="AG3" s="1636"/>
      <c r="AH3" s="1636"/>
      <c r="AI3" s="1636"/>
      <c r="AJ3" s="1636"/>
      <c r="AK3" s="1636"/>
      <c r="AL3" s="1636"/>
      <c r="AM3" s="1636"/>
      <c r="AN3" s="1636"/>
      <c r="AO3" s="1636"/>
      <c r="AP3" s="1636"/>
      <c r="AQ3" s="1636"/>
      <c r="AR3" s="1636"/>
      <c r="AS3" s="1636"/>
      <c r="AT3" s="1636"/>
      <c r="AU3" s="1636"/>
      <c r="AV3" s="1636"/>
      <c r="AW3" s="1636"/>
      <c r="AX3" s="1636"/>
      <c r="AY3" s="1636"/>
      <c r="AZ3" s="1636"/>
      <c r="BA3" s="1636"/>
      <c r="BB3" s="1636"/>
      <c r="BC3" s="1636"/>
      <c r="BZ3" s="1632">
        <v>0</v>
      </c>
    </row>
    <row s="1633" customFormat="1" customHeight="1" ht="11.25" hidden="1">
      <c r="A4" s="988"/>
      <c r="B4" s="1161"/>
      <c r="C4" s="1637"/>
      <c r="D4" s="363"/>
      <c r="J4" s="1633"/>
      <c r="K4" s="1633"/>
      <c r="L4" s="1633"/>
      <c r="M4" s="1633"/>
      <c r="N4" s="1633"/>
      <c r="O4" s="1633"/>
      <c r="P4" s="1633"/>
      <c r="Q4" s="1633"/>
      <c r="R4" s="1633"/>
      <c r="S4" s="1633"/>
      <c r="T4" s="1633"/>
      <c r="U4" s="1633"/>
      <c r="V4" s="1633"/>
      <c r="W4" s="1633"/>
      <c r="X4" s="1633"/>
      <c r="Y4" s="1633"/>
      <c r="Z4" s="1633"/>
      <c r="AA4" s="1633"/>
      <c r="AB4" s="1633"/>
      <c r="AC4" s="1633"/>
      <c r="AD4" s="1633"/>
      <c r="AE4" s="1633"/>
      <c r="AF4" s="1633"/>
      <c r="AG4" s="1633"/>
      <c r="AH4" s="1633"/>
      <c r="AI4" s="1633"/>
      <c r="AJ4" s="1633"/>
      <c r="AK4" s="1633"/>
      <c r="AL4" s="1633"/>
      <c r="AM4" s="1633"/>
      <c r="AN4" s="1633"/>
      <c r="AO4" s="1633"/>
      <c r="AP4" s="1633"/>
      <c r="AQ4" s="1633"/>
      <c r="AR4" s="1633"/>
      <c r="AS4" s="1633"/>
      <c r="AT4" s="1633"/>
      <c r="AU4" s="1633"/>
      <c r="AV4" s="1633"/>
      <c r="AW4" s="1633"/>
      <c r="AX4" s="1633"/>
      <c r="AY4" s="1633"/>
      <c r="AZ4" s="1633"/>
      <c r="BA4" s="1633"/>
      <c r="BB4" s="1633"/>
      <c r="BC4" s="1633"/>
      <c r="BD4" s="1633">
        <v>4</v>
      </c>
      <c r="BE4" s="1161"/>
      <c r="BF4" s="1637"/>
      <c r="BG4" s="1637"/>
      <c r="BH4" s="1161"/>
      <c r="BI4" s="1161"/>
      <c r="BJ4" s="1161"/>
      <c r="BK4" s="1161"/>
      <c r="BL4" s="1637"/>
      <c r="BM4" s="1161"/>
      <c r="BN4" s="1161"/>
      <c r="BO4" s="545"/>
      <c r="BP4" s="1161"/>
      <c r="BQ4" s="1161"/>
      <c r="BR4" s="1161"/>
      <c r="BS4" s="1161"/>
      <c r="BT4" s="1161"/>
      <c r="BZ4" s="1633">
        <v>0</v>
      </c>
    </row>
    <row customHeight="1" ht="11.549999999999999">
      <c r="J5" s="1636"/>
      <c r="K5" s="1636"/>
      <c r="L5" s="1636"/>
      <c r="M5" s="1636"/>
      <c r="N5" s="1636"/>
      <c r="O5" s="1636"/>
      <c r="P5" s="1636"/>
      <c r="Q5" s="1636"/>
      <c r="R5" s="1636"/>
      <c r="S5" s="1636"/>
      <c r="T5" s="1636"/>
      <c r="U5" s="1636"/>
      <c r="V5" s="1636"/>
      <c r="W5" s="1636"/>
      <c r="X5" s="1636"/>
      <c r="Y5" s="1636"/>
      <c r="Z5" s="1636"/>
      <c r="AA5" s="1636"/>
      <c r="AB5" s="1636"/>
      <c r="AC5" s="1636"/>
      <c r="AD5" s="1636"/>
      <c r="AE5" s="1636"/>
      <c r="AF5" s="1636"/>
      <c r="AG5" s="1636"/>
      <c r="AH5" s="1636"/>
      <c r="AI5" s="1636"/>
      <c r="AJ5" s="1636"/>
      <c r="AK5" s="1636"/>
      <c r="AL5" s="1636"/>
      <c r="AM5" s="1636"/>
      <c r="AN5" s="1636"/>
      <c r="AO5" s="1636"/>
      <c r="AP5" s="1636"/>
      <c r="AQ5" s="1636"/>
      <c r="AR5" s="1636"/>
      <c r="AS5" s="1636"/>
      <c r="AT5" s="1636"/>
      <c r="AU5" s="1636"/>
      <c r="AV5" s="1636"/>
      <c r="AW5" s="1636"/>
      <c r="AX5" s="1636"/>
      <c r="AY5" s="1636"/>
      <c r="AZ5" s="1636"/>
      <c r="BA5" s="1636"/>
      <c r="BB5" s="1636"/>
      <c r="BC5" s="1636"/>
      <c r="BZ5" s="1632">
        <v>11</v>
      </c>
    </row>
    <row customHeight="1" ht="31.5">
      <c r="E6" s="2308" t="s">
        <v>1003</v>
      </c>
      <c r="F6" s="2308"/>
      <c r="G6" s="2308"/>
      <c r="H6" s="2308"/>
      <c r="I6" s="2308"/>
      <c r="J6" s="2308"/>
      <c r="K6" s="2308"/>
      <c r="L6" s="2308"/>
      <c r="M6" s="2308"/>
      <c r="N6" s="2308"/>
      <c r="O6" s="2308"/>
      <c r="P6" s="2308"/>
      <c r="Q6" s="2308"/>
      <c r="R6" s="2308"/>
      <c r="S6" s="2308"/>
      <c r="T6" s="2308"/>
      <c r="U6" s="2308"/>
      <c r="V6" s="2308"/>
      <c r="W6" s="2308"/>
      <c r="X6" s="2308"/>
      <c r="Y6" s="2308"/>
      <c r="Z6" s="2308"/>
      <c r="AA6" s="2308"/>
      <c r="AB6" s="2308"/>
      <c r="AC6" s="2308"/>
      <c r="AD6" s="2308"/>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8"/>
      <c r="BC6" s="2308"/>
      <c r="BD6" s="557"/>
      <c r="BZ6" s="1632">
        <v>30</v>
      </c>
    </row>
    <row customHeight="1" ht="11.549999999999999">
      <c r="E7" s="2250" t="str">
        <f>IF(org=0,"Не определено",org)</f>
        <v>ГУП "Белоблводоканал"</v>
      </c>
      <c r="F7" s="2250"/>
      <c r="G7" s="2250"/>
      <c r="H7" s="2250"/>
      <c r="I7" s="2250"/>
      <c r="J7" s="2250"/>
      <c r="K7" s="2250"/>
      <c r="L7" s="2250"/>
      <c r="M7" s="2250"/>
      <c r="N7" s="2250"/>
      <c r="O7" s="2250"/>
      <c r="P7" s="2250"/>
      <c r="Q7" s="2250"/>
      <c r="R7" s="2250"/>
      <c r="S7" s="2250"/>
      <c r="T7" s="2250"/>
      <c r="U7" s="2250"/>
      <c r="V7" s="2250"/>
      <c r="W7" s="2250"/>
      <c r="X7" s="2250"/>
      <c r="Y7" s="2250"/>
      <c r="Z7" s="2250"/>
      <c r="AA7" s="2250"/>
      <c r="AB7" s="2250"/>
      <c r="AC7" s="2250"/>
      <c r="AD7" s="2250"/>
      <c r="AE7" s="2250"/>
      <c r="AF7" s="2250"/>
      <c r="AG7" s="2250"/>
      <c r="AH7" s="2250"/>
      <c r="AI7" s="2250"/>
      <c r="AJ7" s="2250"/>
      <c r="AK7" s="2250"/>
      <c r="AL7" s="2250"/>
      <c r="AM7" s="2250"/>
      <c r="AN7" s="2250"/>
      <c r="AO7" s="2250"/>
      <c r="AP7" s="2250"/>
      <c r="AQ7" s="2250"/>
      <c r="AR7" s="2250"/>
      <c r="AS7" s="2250"/>
      <c r="AT7" s="2250"/>
      <c r="AU7" s="2250"/>
      <c r="AV7" s="2250"/>
      <c r="AW7" s="2250"/>
      <c r="AX7" s="2250"/>
      <c r="AY7" s="2250"/>
      <c r="AZ7" s="2250"/>
      <c r="BA7" s="2250"/>
      <c r="BB7" s="2250"/>
      <c r="BC7" s="2250"/>
      <c r="BZ7" s="1632">
        <v>11</v>
      </c>
    </row>
    <row customHeight="1" ht="11.549999999999999">
      <c r="E8" s="1136"/>
      <c r="F8" s="1136"/>
      <c r="G8" s="1136"/>
      <c r="H8" s="1136"/>
      <c r="I8" s="1136"/>
      <c r="J8" s="1137" t="s">
        <v>22</v>
      </c>
      <c r="K8" s="1137" t="s">
        <v>22</v>
      </c>
      <c r="L8" s="1137" t="s">
        <v>22</v>
      </c>
      <c r="M8" s="1137" t="s">
        <v>22</v>
      </c>
      <c r="N8" s="1137" t="s">
        <v>22</v>
      </c>
      <c r="O8" s="1137" t="s">
        <v>22</v>
      </c>
      <c r="P8" s="1137" t="s">
        <v>22</v>
      </c>
      <c r="Q8" s="1137" t="s">
        <v>22</v>
      </c>
      <c r="R8" s="1137" t="s">
        <v>22</v>
      </c>
      <c r="S8" s="1137" t="s">
        <v>22</v>
      </c>
      <c r="T8" s="1137" t="s">
        <v>22</v>
      </c>
      <c r="U8" s="1137" t="s">
        <v>22</v>
      </c>
      <c r="V8" s="1137" t="s">
        <v>22</v>
      </c>
      <c r="W8" s="1137" t="s">
        <v>22</v>
      </c>
      <c r="X8" s="1137" t="s">
        <v>22</v>
      </c>
      <c r="Y8" s="1137" t="s">
        <v>22</v>
      </c>
      <c r="Z8" s="1137" t="s">
        <v>22</v>
      </c>
      <c r="AA8" s="1137" t="s">
        <v>22</v>
      </c>
      <c r="AB8" s="1137" t="s">
        <v>22</v>
      </c>
      <c r="AC8" s="1137" t="s">
        <v>22</v>
      </c>
      <c r="AD8" s="1137" t="s">
        <v>22</v>
      </c>
      <c r="AE8" s="1137" t="s">
        <v>22</v>
      </c>
      <c r="AF8" s="1137" t="s">
        <v>22</v>
      </c>
      <c r="AG8" s="1137" t="s">
        <v>22</v>
      </c>
      <c r="AH8" s="1137" t="s">
        <v>22</v>
      </c>
      <c r="AI8" s="1137" t="s">
        <v>22</v>
      </c>
      <c r="AJ8" s="1137" t="s">
        <v>22</v>
      </c>
      <c r="AK8" s="1137" t="s">
        <v>22</v>
      </c>
      <c r="AL8" s="1137" t="s">
        <v>22</v>
      </c>
      <c r="AM8" s="1137" t="s">
        <v>22</v>
      </c>
      <c r="AN8" s="1137" t="s">
        <v>22</v>
      </c>
      <c r="AO8" s="1137" t="s">
        <v>22</v>
      </c>
      <c r="AP8" s="1137" t="s">
        <v>22</v>
      </c>
      <c r="AQ8" s="1137" t="s">
        <v>22</v>
      </c>
      <c r="AR8" s="1137" t="s">
        <v>22</v>
      </c>
      <c r="AS8" s="1137" t="s">
        <v>22</v>
      </c>
      <c r="AT8" s="1137" t="s">
        <v>22</v>
      </c>
      <c r="AU8" s="1137" t="s">
        <v>22</v>
      </c>
      <c r="AV8" s="1137" t="s">
        <v>22</v>
      </c>
      <c r="AW8" s="1137" t="s">
        <v>22</v>
      </c>
      <c r="AX8" s="1137" t="s">
        <v>22</v>
      </c>
      <c r="AY8" s="1137" t="s">
        <v>22</v>
      </c>
      <c r="AZ8" s="1137" t="s">
        <v>22</v>
      </c>
      <c r="BA8" s="1137" t="s">
        <v>22</v>
      </c>
      <c r="BB8" s="1137" t="s">
        <v>22</v>
      </c>
      <c r="BC8" s="1137" t="s">
        <v>22</v>
      </c>
      <c r="BZ8" s="1632">
        <v>11</v>
      </c>
    </row>
    <row s="1643" customFormat="1" customHeight="1" ht="4.2">
      <c r="A9" s="1168"/>
      <c r="D9" s="1643"/>
      <c r="H9" s="890"/>
      <c r="I9" s="890" t="s">
        <v>333</v>
      </c>
      <c r="J9" s="890" t="s">
        <v>337</v>
      </c>
      <c r="K9" s="890" t="s">
        <v>338</v>
      </c>
      <c r="L9" s="890" t="s">
        <v>339</v>
      </c>
      <c r="M9" s="890" t="s">
        <v>340</v>
      </c>
      <c r="N9" s="890" t="s">
        <v>341</v>
      </c>
      <c r="O9" s="890" t="s">
        <v>342</v>
      </c>
      <c r="P9" s="890" t="s">
        <v>343</v>
      </c>
      <c r="Q9" s="890" t="s">
        <v>344</v>
      </c>
      <c r="R9" s="890" t="s">
        <v>345</v>
      </c>
      <c r="S9" s="890" t="s">
        <v>346</v>
      </c>
      <c r="T9" s="890" t="s">
        <v>347</v>
      </c>
      <c r="U9" s="890" t="s">
        <v>348</v>
      </c>
      <c r="V9" s="890" t="s">
        <v>349</v>
      </c>
      <c r="W9" s="890" t="s">
        <v>350</v>
      </c>
      <c r="X9" s="890" t="s">
        <v>351</v>
      </c>
      <c r="Y9" s="890" t="s">
        <v>352</v>
      </c>
      <c r="Z9" s="890" t="s">
        <v>353</v>
      </c>
      <c r="AA9" s="890" t="s">
        <v>354</v>
      </c>
      <c r="AB9" s="890" t="s">
        <v>355</v>
      </c>
      <c r="AC9" s="890" t="s">
        <v>356</v>
      </c>
      <c r="AD9" s="890" t="s">
        <v>357</v>
      </c>
      <c r="AE9" s="890" t="s">
        <v>358</v>
      </c>
      <c r="AF9" s="890" t="s">
        <v>359</v>
      </c>
      <c r="AG9" s="890" t="s">
        <v>360</v>
      </c>
      <c r="AH9" s="890" t="s">
        <v>361</v>
      </c>
      <c r="AI9" s="890" t="s">
        <v>362</v>
      </c>
      <c r="AJ9" s="890" t="s">
        <v>363</v>
      </c>
      <c r="AK9" s="890" t="s">
        <v>364</v>
      </c>
      <c r="AL9" s="890" t="s">
        <v>365</v>
      </c>
      <c r="AM9" s="890" t="s">
        <v>366</v>
      </c>
      <c r="AN9" s="890" t="s">
        <v>367</v>
      </c>
      <c r="AO9" s="890" t="s">
        <v>368</v>
      </c>
      <c r="AP9" s="890" t="s">
        <v>369</v>
      </c>
      <c r="AQ9" s="890" t="s">
        <v>370</v>
      </c>
      <c r="AR9" s="890" t="s">
        <v>371</v>
      </c>
      <c r="AS9" s="890" t="s">
        <v>372</v>
      </c>
      <c r="AT9" s="890" t="s">
        <v>373</v>
      </c>
      <c r="AU9" s="890" t="s">
        <v>374</v>
      </c>
      <c r="AV9" s="890" t="s">
        <v>375</v>
      </c>
      <c r="AW9" s="890" t="s">
        <v>376</v>
      </c>
      <c r="AX9" s="890" t="s">
        <v>377</v>
      </c>
      <c r="AY9" s="890" t="s">
        <v>378</v>
      </c>
      <c r="AZ9" s="890" t="s">
        <v>379</v>
      </c>
      <c r="BA9" s="890" t="s">
        <v>380</v>
      </c>
      <c r="BB9" s="890" t="s">
        <v>381</v>
      </c>
      <c r="BC9" s="890" t="s">
        <v>382</v>
      </c>
      <c r="BZ9" s="1637">
        <v>4</v>
      </c>
    </row>
    <row customHeight="1" ht="11.549999999999999">
      <c r="E10" s="712"/>
      <c r="F10" s="2368" t="s">
        <v>324</v>
      </c>
      <c r="G10" s="2369"/>
      <c r="H10" s="1553" t="str">
        <f>IF(H9="","",INDEX(DIFFERENTIATION_UNMERGE_VD,MATCH(H9,DIFFERENTIATION_ID_DIFF,0)))</f>
        <v/>
      </c>
      <c r="I10" s="1553" t="str">
        <f>IF(I9="","",INDEX(DIFFERENTIATION_UNMERGE_VD,MATCH(I9,DIFFERENTIATION_ID_DIFF,0)))</f>
        <v>Водоотведение; Транспортировка; Подключение (технологическое присоединение) к централизованной системе водоотведения</v>
      </c>
      <c r="J10" s="2394" t="str">
        <f>IF(J9="","",INDEX(DIFFERENTIATION_UNMERGE_VD,MATCH(J9,DIFFERENTIATION_ID_DIFF,0)))</f>
        <v>Водоотведение; Транспортировка; Подключение (технологическое присоединение) к централизованной системе водоотведения</v>
      </c>
      <c r="K10" s="2394" t="str">
        <f>IF(K9="","",INDEX(DIFFERENTIATION_UNMERGE_VD,MATCH(K9,DIFFERENTIATION_ID_DIFF,0)))</f>
        <v>Водоотведение; Транспортировка; Подключение (технологическое присоединение) к централизованной системе водоотведения</v>
      </c>
      <c r="L10" s="2394" t="str">
        <f>IF(L9="","",INDEX(DIFFERENTIATION_UNMERGE_VD,MATCH(L9,DIFFERENTIATION_ID_DIFF,0)))</f>
        <v>Водоотведение; Транспортировка; Подключение (технологическое присоединение) к централизованной системе водоотведения</v>
      </c>
      <c r="M10" s="2394" t="str">
        <f>IF(M9="","",INDEX(DIFFERENTIATION_UNMERGE_VD,MATCH(M9,DIFFERENTIATION_ID_DIFF,0)))</f>
        <v>Водоотведение; Транспортировка; Подключение (технологическое присоединение) к централизованной системе водоотведения</v>
      </c>
      <c r="N10" s="2394" t="str">
        <f>IF(N9="","",INDEX(DIFFERENTIATION_UNMERGE_VD,MATCH(N9,DIFFERENTIATION_ID_DIFF,0)))</f>
        <v>Водоотведение; Транспортировка; Подключение (технологическое присоединение) к централизованной системе водоотведения</v>
      </c>
      <c r="O10" s="2394" t="str">
        <f>IF(O9="","",INDEX(DIFFERENTIATION_UNMERGE_VD,MATCH(O9,DIFFERENTIATION_ID_DIFF,0)))</f>
        <v>Водоотведение; Транспортировка; Подключение (технологическое присоединение) к централизованной системе водоотведения</v>
      </c>
      <c r="P10" s="2394" t="str">
        <f>IF(P9="","",INDEX(DIFFERENTIATION_UNMERGE_VD,MATCH(P9,DIFFERENTIATION_ID_DIFF,0)))</f>
        <v>Водоотведение; Транспортировка; Подключение (технологическое присоединение) к централизованной системе водоотведения</v>
      </c>
      <c r="Q10" s="2394" t="str">
        <f>IF(Q9="","",INDEX(DIFFERENTIATION_UNMERGE_VD,MATCH(Q9,DIFFERENTIATION_ID_DIFF,0)))</f>
        <v>Водоотведение; Транспортировка; Подключение (технологическое присоединение) к централизованной системе водоотведения</v>
      </c>
      <c r="R10" s="2394" t="str">
        <f>IF(R9="","",INDEX(DIFFERENTIATION_UNMERGE_VD,MATCH(R9,DIFFERENTIATION_ID_DIFF,0)))</f>
        <v>Водоотведение; Транспортировка; Подключение (технологическое присоединение) к централизованной системе водоотведения</v>
      </c>
      <c r="S10" s="2394" t="str">
        <f>IF(S9="","",INDEX(DIFFERENTIATION_UNMERGE_VD,MATCH(S9,DIFFERENTIATION_ID_DIFF,0)))</f>
        <v>Водоотведение; Транспортировка; Подключение (технологическое присоединение) к централизованной системе водоотведения</v>
      </c>
      <c r="T10" s="2394" t="str">
        <f>IF(T9="","",INDEX(DIFFERENTIATION_UNMERGE_VD,MATCH(T9,DIFFERENTIATION_ID_DIFF,0)))</f>
        <v>Водоотведение; Транспортировка; Подключение (технологическое присоединение) к централизованной системе водоотведения</v>
      </c>
      <c r="U10" s="2394" t="str">
        <f>IF(U9="","",INDEX(DIFFERENTIATION_UNMERGE_VD,MATCH(U9,DIFFERENTIATION_ID_DIFF,0)))</f>
        <v>Водоотведение; Транспортировка; Подключение (технологическое присоединение) к централизованной системе водоотведения</v>
      </c>
      <c r="V10" s="2394" t="str">
        <f>IF(V9="","",INDEX(DIFFERENTIATION_UNMERGE_VD,MATCH(V9,DIFFERENTIATION_ID_DIFF,0)))</f>
        <v>Водоотведение; Транспортировка; Подключение (технологическое присоединение) к централизованной системе водоотведения</v>
      </c>
      <c r="W10" s="2394" t="str">
        <f>IF(W9="","",INDEX(DIFFERENTIATION_UNMERGE_VD,MATCH(W9,DIFFERENTIATION_ID_DIFF,0)))</f>
        <v>Водоотведение; Транспортировка; Подключение (технологическое присоединение) к централизованной системе водоотведения</v>
      </c>
      <c r="X10" s="2394" t="str">
        <f>IF(X9="","",INDEX(DIFFERENTIATION_UNMERGE_VD,MATCH(X9,DIFFERENTIATION_ID_DIFF,0)))</f>
        <v>Водоотведение; Транспортировка; Подключение (технологическое присоединение) к централизованной системе водоотведения</v>
      </c>
      <c r="Y10" s="2394" t="str">
        <f>IF(Y9="","",INDEX(DIFFERENTIATION_UNMERGE_VD,MATCH(Y9,DIFFERENTIATION_ID_DIFF,0)))</f>
        <v>Водоотведение; Транспортировка; Подключение (технологическое присоединение) к централизованной системе водоотведения</v>
      </c>
      <c r="Z10" s="2394" t="str">
        <f>IF(Z9="","",INDEX(DIFFERENTIATION_UNMERGE_VD,MATCH(Z9,DIFFERENTIATION_ID_DIFF,0)))</f>
        <v>Водоотведение; Транспортировка; Подключение (технологическое присоединение) к централизованной системе водоотведения</v>
      </c>
      <c r="AA10" s="2394" t="str">
        <f>IF(AA9="","",INDEX(DIFFERENTIATION_UNMERGE_VD,MATCH(AA9,DIFFERENTIATION_ID_DIFF,0)))</f>
        <v>Водоотведение; Транспортировка; Подключение (технологическое присоединение) к централизованной системе водоотведения</v>
      </c>
      <c r="AB10" s="2394" t="str">
        <f>IF(AB9="","",INDEX(DIFFERENTIATION_UNMERGE_VD,MATCH(AB9,DIFFERENTIATION_ID_DIFF,0)))</f>
        <v>Водоотведение; Транспортировка; Подключение (технологическое присоединение) к централизованной системе водоотведения</v>
      </c>
      <c r="AC10" s="2394" t="str">
        <f>IF(AC9="","",INDEX(DIFFERENTIATION_UNMERGE_VD,MATCH(AC9,DIFFERENTIATION_ID_DIFF,0)))</f>
        <v>Водоотведение; Транспортировка; Подключение (технологическое присоединение) к централизованной системе водоотведения</v>
      </c>
      <c r="AD10" s="2394" t="str">
        <f>IF(AD9="","",INDEX(DIFFERENTIATION_UNMERGE_VD,MATCH(AD9,DIFFERENTIATION_ID_DIFF,0)))</f>
        <v>Водоотведение; Транспортировка; Подключение (технологическое присоединение) к централизованной системе водоотведения</v>
      </c>
      <c r="AE10" s="2394" t="str">
        <f>IF(AE9="","",INDEX(DIFFERENTIATION_UNMERGE_VD,MATCH(AE9,DIFFERENTIATION_ID_DIFF,0)))</f>
        <v>Водоотведение; Транспортировка; Подключение (технологическое присоединение) к централизованной системе водоотведения</v>
      </c>
      <c r="AF10" s="2394" t="str">
        <f>IF(AF9="","",INDEX(DIFFERENTIATION_UNMERGE_VD,MATCH(AF9,DIFFERENTIATION_ID_DIFF,0)))</f>
        <v>Водоотведение; Транспортировка; Подключение (технологическое присоединение) к централизованной системе водоотведения</v>
      </c>
      <c r="AG10" s="2394" t="str">
        <f>IF(AG9="","",INDEX(DIFFERENTIATION_UNMERGE_VD,MATCH(AG9,DIFFERENTIATION_ID_DIFF,0)))</f>
        <v>Водоотведение; Транспортировка; Подключение (технологическое присоединение) к централизованной системе водоотведения</v>
      </c>
      <c r="AH10" s="2394" t="str">
        <f>IF(AH9="","",INDEX(DIFFERENTIATION_UNMERGE_VD,MATCH(AH9,DIFFERENTIATION_ID_DIFF,0)))</f>
        <v>Водоотведение; Транспортировка; Подключение (технологическое присоединение) к централизованной системе водоотведения</v>
      </c>
      <c r="AI10" s="2394" t="str">
        <f>IF(AI9="","",INDEX(DIFFERENTIATION_UNMERGE_VD,MATCH(AI9,DIFFERENTIATION_ID_DIFF,0)))</f>
        <v>Водоотведение; Транспортировка; Подключение (технологическое присоединение) к централизованной системе водоотведения</v>
      </c>
      <c r="AJ10" s="2394" t="str">
        <f>IF(AJ9="","",INDEX(DIFFERENTIATION_UNMERGE_VD,MATCH(AJ9,DIFFERENTIATION_ID_DIFF,0)))</f>
        <v>Водоотведение; Транспортировка; Подключение (технологическое присоединение) к централизованной системе водоотведения</v>
      </c>
      <c r="AK10" s="2394" t="str">
        <f>IF(AK9="","",INDEX(DIFFERENTIATION_UNMERGE_VD,MATCH(AK9,DIFFERENTIATION_ID_DIFF,0)))</f>
        <v>Водоотведение; Транспортировка; Подключение (технологическое присоединение) к централизованной системе водоотведения</v>
      </c>
      <c r="AL10" s="2394" t="str">
        <f>IF(AL9="","",INDEX(DIFFERENTIATION_UNMERGE_VD,MATCH(AL9,DIFFERENTIATION_ID_DIFF,0)))</f>
        <v>Водоотведение; Транспортировка; Подключение (технологическое присоединение) к централизованной системе водоотведения</v>
      </c>
      <c r="AM10" s="2394" t="str">
        <f>IF(AM9="","",INDEX(DIFFERENTIATION_UNMERGE_VD,MATCH(AM9,DIFFERENTIATION_ID_DIFF,0)))</f>
        <v>Водоотведение; Транспортировка; Подключение (технологическое присоединение) к централизованной системе водоотведения</v>
      </c>
      <c r="AN10" s="2394" t="str">
        <f>IF(AN9="","",INDEX(DIFFERENTIATION_UNMERGE_VD,MATCH(AN9,DIFFERENTIATION_ID_DIFF,0)))</f>
        <v>Водоотведение; Транспортировка; Подключение (технологическое присоединение) к централизованной системе водоотведения</v>
      </c>
      <c r="AO10" s="2394" t="str">
        <f>IF(AO9="","",INDEX(DIFFERENTIATION_UNMERGE_VD,MATCH(AO9,DIFFERENTIATION_ID_DIFF,0)))</f>
        <v>Водоотведение; Транспортировка; Подключение (технологическое присоединение) к централизованной системе водоотведения</v>
      </c>
      <c r="AP10" s="2394" t="str">
        <f>IF(AP9="","",INDEX(DIFFERENTIATION_UNMERGE_VD,MATCH(AP9,DIFFERENTIATION_ID_DIFF,0)))</f>
        <v>Водоотведение; Транспортировка; Подключение (технологическое присоединение) к централизованной системе водоотведения</v>
      </c>
      <c r="AQ10" s="2394" t="str">
        <f>IF(AQ9="","",INDEX(DIFFERENTIATION_UNMERGE_VD,MATCH(AQ9,DIFFERENTIATION_ID_DIFF,0)))</f>
        <v>Водоотведение; Транспортировка; Подключение (технологическое присоединение) к централизованной системе водоотведения</v>
      </c>
      <c r="AR10" s="2394" t="str">
        <f>IF(AR9="","",INDEX(DIFFERENTIATION_UNMERGE_VD,MATCH(AR9,DIFFERENTIATION_ID_DIFF,0)))</f>
        <v>Водоотведение; Транспортировка; Подключение (технологическое присоединение) к централизованной системе водоотведения</v>
      </c>
      <c r="AS10" s="2394" t="str">
        <f>IF(AS9="","",INDEX(DIFFERENTIATION_UNMERGE_VD,MATCH(AS9,DIFFERENTIATION_ID_DIFF,0)))</f>
        <v>Водоотведение; Транспортировка; Подключение (технологическое присоединение) к централизованной системе водоотведения</v>
      </c>
      <c r="AT10" s="2394" t="str">
        <f>IF(AT9="","",INDEX(DIFFERENTIATION_UNMERGE_VD,MATCH(AT9,DIFFERENTIATION_ID_DIFF,0)))</f>
        <v>Водоотведение; Транспортировка; Подключение (технологическое присоединение) к централизованной системе водоотведения</v>
      </c>
      <c r="AU10" s="2394" t="str">
        <f>IF(AU9="","",INDEX(DIFFERENTIATION_UNMERGE_VD,MATCH(AU9,DIFFERENTIATION_ID_DIFF,0)))</f>
        <v>Водоотведение; Транспортировка; Подключение (технологическое присоединение) к централизованной системе водоотведения</v>
      </c>
      <c r="AV10" s="2394" t="str">
        <f>IF(AV9="","",INDEX(DIFFERENTIATION_UNMERGE_VD,MATCH(AV9,DIFFERENTIATION_ID_DIFF,0)))</f>
        <v>Водоотведение; Транспортировка; Подключение (технологическое присоединение) к централизованной системе водоотведения</v>
      </c>
      <c r="AW10" s="2394" t="str">
        <f>IF(AW9="","",INDEX(DIFFERENTIATION_UNMERGE_VD,MATCH(AW9,DIFFERENTIATION_ID_DIFF,0)))</f>
        <v>Водоотведение; Транспортировка; Подключение (технологическое присоединение) к централизованной системе водоотведения</v>
      </c>
      <c r="AX10" s="2394" t="str">
        <f>IF(AX9="","",INDEX(DIFFERENTIATION_UNMERGE_VD,MATCH(AX9,DIFFERENTIATION_ID_DIFF,0)))</f>
        <v>Водоотведение; Транспортировка; Подключение (технологическое присоединение) к централизованной системе водоотведения</v>
      </c>
      <c r="AY10" s="2394" t="str">
        <f>IF(AY9="","",INDEX(DIFFERENTIATION_UNMERGE_VD,MATCH(AY9,DIFFERENTIATION_ID_DIFF,0)))</f>
        <v>Водоотведение; Транспортировка; Подключение (технологическое присоединение) к централизованной системе водоотведения</v>
      </c>
      <c r="AZ10" s="2394" t="str">
        <f>IF(AZ9="","",INDEX(DIFFERENTIATION_UNMERGE_VD,MATCH(AZ9,DIFFERENTIATION_ID_DIFF,0)))</f>
        <v>Водоотведение; Транспортировка; Подключение (технологическое присоединение) к централизованной системе водоотведения</v>
      </c>
      <c r="BA10" s="2394" t="str">
        <f>IF(BA9="","",INDEX(DIFFERENTIATION_UNMERGE_VD,MATCH(BA9,DIFFERENTIATION_ID_DIFF,0)))</f>
        <v>Водоотведение; Транспортировка; Подключение (технологическое присоединение) к централизованной системе водоотведения</v>
      </c>
      <c r="BB10" s="2394" t="str">
        <f>IF(BB9="","",INDEX(DIFFERENTIATION_UNMERGE_VD,MATCH(BB9,DIFFERENTIATION_ID_DIFF,0)))</f>
        <v>Водоотведение; Транспортировка; Подключение (технологическое присоединение) к централизованной системе водоотведения</v>
      </c>
      <c r="BC10" s="2394" t="str">
        <f>IF(BC9="","",INDEX(DIFFERENTIATION_UNMERGE_VD,MATCH(BC9,DIFFERENTIATION_ID_DIFF,0)))</f>
        <v>Водоотведение; Транспортировка; Подключение (технологическое присоединение) к централизованной системе водоотведения</v>
      </c>
      <c r="BD10" s="2128"/>
      <c r="BZ10" s="1632">
        <v>11</v>
      </c>
    </row>
    <row customHeight="1" ht="11.549999999999999">
      <c r="E11" s="712"/>
      <c r="F11" s="2368" t="s">
        <v>819</v>
      </c>
      <c r="G11" s="2369"/>
      <c r="H11" s="1553" t="str">
        <f>IF(H9="","",INDEX(DIFFERENTIATION_UNMERGE_AREA,MATCH(H9,DIFFERENTIATION_ID_DIFF,0)))</f>
        <v/>
      </c>
      <c r="I11" s="1553" t="str">
        <f>IF(I9="","",INDEX(DIFFERENTIATION_UNMERGE_AREA,MATCH(I9,DIFFERENTIATION_ID_DIFF,0)))</f>
        <v>Алексеевский муниципальный округ</v>
      </c>
      <c r="J11" s="2394" t="str">
        <f>IF(J9="","",INDEX(DIFFERENTIATION_UNMERGE_AREA,MATCH(J9,DIFFERENTIATION_ID_DIFF,0)))</f>
        <v>Беловское</v>
      </c>
      <c r="K11" s="2394" t="str">
        <f>IF(K9="","",INDEX(DIFFERENTIATION_UNMERGE_AREA,MATCH(K9,DIFFERENTIATION_ID_DIFF,0)))</f>
        <v>Беломестненское</v>
      </c>
      <c r="L11" s="2394" t="str">
        <f>IF(L9="","",INDEX(DIFFERENTIATION_UNMERGE_AREA,MATCH(L9,DIFFERENTIATION_ID_DIFF,0)))</f>
        <v>Веселолопанское</v>
      </c>
      <c r="M11" s="2394" t="str">
        <f>IF(M9="","",INDEX(DIFFERENTIATION_UNMERGE_AREA,MATCH(M9,DIFFERENTIATION_ID_DIFF,0)))</f>
        <v>Головинское</v>
      </c>
      <c r="N11" s="2394" t="str">
        <f>IF(N9="","",INDEX(DIFFERENTIATION_UNMERGE_AREA,MATCH(N9,DIFFERENTIATION_ID_DIFF,0)))</f>
        <v>Дубовское</v>
      </c>
      <c r="O11" s="2394" t="str">
        <f>IF(O9="","",INDEX(DIFFERENTIATION_UNMERGE_AREA,MATCH(O9,DIFFERENTIATION_ID_DIFF,0)))</f>
        <v>Комсомольское</v>
      </c>
      <c r="P11" s="2394" t="str">
        <f>IF(P9="","",INDEX(DIFFERENTIATION_UNMERGE_AREA,MATCH(P9,DIFFERENTIATION_ID_DIFF,0)))</f>
        <v>Краснооктябрьское</v>
      </c>
      <c r="Q11" s="2394" t="str">
        <f>IF(Q9="","",INDEX(DIFFERENTIATION_UNMERGE_AREA,MATCH(Q9,DIFFERENTIATION_ID_DIFF,0)))</f>
        <v>Майское</v>
      </c>
      <c r="R11" s="2394" t="str">
        <f>IF(R9="","",INDEX(DIFFERENTIATION_UNMERGE_AREA,MATCH(R9,DIFFERENTIATION_ID_DIFF,0)))</f>
        <v>Никольское</v>
      </c>
      <c r="S11" s="2394" t="str">
        <f>IF(S9="","",INDEX(DIFFERENTIATION_UNMERGE_AREA,MATCH(S9,DIFFERENTIATION_ID_DIFF,0)))</f>
        <v>Новосадовское</v>
      </c>
      <c r="T11" s="2394" t="str">
        <f>IF(T9="","",INDEX(DIFFERENTIATION_UNMERGE_AREA,MATCH(T9,DIFFERENTIATION_ID_DIFF,0)))</f>
        <v>Стрелецкое</v>
      </c>
      <c r="U11" s="2394" t="str">
        <f>IF(U9="","",INDEX(DIFFERENTIATION_UNMERGE_AREA,MATCH(U9,DIFFERENTIATION_ID_DIFF,0)))</f>
        <v>Тавровское</v>
      </c>
      <c r="V11" s="2394" t="str">
        <f>IF(V9="","",INDEX(DIFFERENTIATION_UNMERGE_AREA,MATCH(V9,DIFFERENTIATION_ID_DIFF,0)))</f>
        <v>Яснозоренское</v>
      </c>
      <c r="W11" s="2394" t="str">
        <f>IF(W9="","",INDEX(DIFFERENTIATION_UNMERGE_AREA,MATCH(W9,DIFFERENTIATION_ID_DIFF,0)))</f>
        <v>поселок Октябрьский</v>
      </c>
      <c r="X11" s="2394" t="str">
        <f>IF(X9="","",INDEX(DIFFERENTIATION_UNMERGE_AREA,MATCH(X9,DIFFERENTIATION_ID_DIFF,0)))</f>
        <v>поселок Разумное</v>
      </c>
      <c r="Y11" s="2394" t="str">
        <f>IF(Y9="","",INDEX(DIFFERENTIATION_UNMERGE_AREA,MATCH(Y9,DIFFERENTIATION_ID_DIFF,0)))</f>
        <v>поселок Северный</v>
      </c>
      <c r="Z11" s="2394" t="str">
        <f>IF(Z9="","",INDEX(DIFFERENTIATION_UNMERGE_AREA,MATCH(Z9,DIFFERENTIATION_ID_DIFF,0)))</f>
        <v>поселок Борисовка</v>
      </c>
      <c r="AA11" s="2394" t="str">
        <f>IF(AA9="","",INDEX(DIFFERENTIATION_UNMERGE_AREA,MATCH(AA9,DIFFERENTIATION_ID_DIFF,0)))</f>
        <v>Валуйский муниципальный округ</v>
      </c>
      <c r="AB11" s="2394" t="str">
        <f>IF(AB9="","",INDEX(DIFFERENTIATION_UNMERGE_AREA,MATCH(AB9,DIFFERENTIATION_ID_DIFF,0)))</f>
        <v>поселок Вейделевка</v>
      </c>
      <c r="AC11" s="2394" t="str">
        <f>IF(AC9="","",INDEX(DIFFERENTIATION_UNMERGE_AREA,MATCH(AC9,DIFFERENTIATION_ID_DIFF,0)))</f>
        <v>Поселок Пятницкое</v>
      </c>
      <c r="AD11" s="2394" t="str">
        <f>IF(AD9="","",INDEX(DIFFERENTIATION_UNMERGE_AREA,MATCH(AD9,DIFFERENTIATION_ID_DIFF,0)))</f>
        <v>поселок Волоконовка</v>
      </c>
      <c r="AE11" s="2394" t="str">
        <f>IF(AE9="","",INDEX(DIFFERENTIATION_UNMERGE_AREA,MATCH(AE9,DIFFERENTIATION_ID_DIFF,0)))</f>
        <v>Грайворонский муниципальный округ</v>
      </c>
      <c r="AF11" s="2394" t="str">
        <f>IF(AF9="","",INDEX(DIFFERENTIATION_UNMERGE_AREA,MATCH(AF9,DIFFERENTIATION_ID_DIFF,0)))</f>
        <v>Верхопенское</v>
      </c>
      <c r="AG11" s="2394" t="str">
        <f>IF(AG9="","",INDEX(DIFFERENTIATION_UNMERGE_AREA,MATCH(AG9,DIFFERENTIATION_ID_DIFF,0)))</f>
        <v>поселок Ивня</v>
      </c>
      <c r="AH11" s="2394" t="str">
        <f>IF(AH9="","",INDEX(DIFFERENTIATION_UNMERGE_AREA,MATCH(AH9,DIFFERENTIATION_ID_DIFF,0)))</f>
        <v>Алексеевское</v>
      </c>
      <c r="AI11" s="2394" t="str">
        <f>IF(AI9="","",INDEX(DIFFERENTIATION_UNMERGE_AREA,MATCH(AI9,DIFFERENTIATION_ID_DIFF,0)))</f>
        <v>Бехтеевское</v>
      </c>
      <c r="AJ11" s="2394" t="str">
        <f>IF(AJ9="","",INDEX(DIFFERENTIATION_UNMERGE_AREA,MATCH(AJ9,DIFFERENTIATION_ID_DIFF,0)))</f>
        <v>Погореловское</v>
      </c>
      <c r="AK11" s="2394" t="str">
        <f>IF(AK9="","",INDEX(DIFFERENTIATION_UNMERGE_AREA,MATCH(AK9,DIFFERENTIATION_ID_DIFF,0)))</f>
        <v>Поповское</v>
      </c>
      <c r="AL11" s="2394" t="str">
        <f>IF(AL9="","",INDEX(DIFFERENTIATION_UNMERGE_AREA,MATCH(AL9,DIFFERENTIATION_ID_DIFF,0)))</f>
        <v>город Короча</v>
      </c>
      <c r="AM11" s="2394" t="str">
        <f>IF(AM9="","",INDEX(DIFFERENTIATION_UNMERGE_AREA,MATCH(AM9,DIFFERENTIATION_ID_DIFF,0)))</f>
        <v>Красненское</v>
      </c>
      <c r="AN11" s="2394" t="str">
        <f>IF(AN9="","",INDEX(DIFFERENTIATION_UNMERGE_AREA,MATCH(AN9,DIFFERENTIATION_ID_DIFF,0)))</f>
        <v>Веселовское</v>
      </c>
      <c r="AO11" s="2394" t="str">
        <f>IF(AO9="","",INDEX(DIFFERENTIATION_UNMERGE_AREA,MATCH(AO9,DIFFERENTIATION_ID_DIFF,0)))</f>
        <v>Засосенское</v>
      </c>
      <c r="AP11" s="2394" t="str">
        <f>IF(AP9="","",INDEX(DIFFERENTIATION_UNMERGE_AREA,MATCH(AP9,DIFFERENTIATION_ID_DIFF,0)))</f>
        <v>Ливенское</v>
      </c>
      <c r="AQ11" s="2394" t="str">
        <f>IF(AQ9="","",INDEX(DIFFERENTIATION_UNMERGE_AREA,MATCH(AQ9,DIFFERENTIATION_ID_DIFF,0)))</f>
        <v>Никитовское</v>
      </c>
      <c r="AR11" s="2394" t="str">
        <f>IF(AR9="","",INDEX(DIFFERENTIATION_UNMERGE_AREA,MATCH(AR9,DIFFERENTIATION_ID_DIFF,0)))</f>
        <v>Новооскольский муниципальный округ</v>
      </c>
      <c r="AS11" s="2394" t="str">
        <f>IF(AS9="","",INDEX(DIFFERENTIATION_UNMERGE_AREA,MATCH(AS9,DIFFERENTIATION_ID_DIFF,0)))</f>
        <v>Колотиловское</v>
      </c>
      <c r="AT11" s="2394" t="str">
        <f>IF(AT9="","",INDEX(DIFFERENTIATION_UNMERGE_AREA,MATCH(AT9,DIFFERENTIATION_ID_DIFF,0)))</f>
        <v>поселок Красная Яруга</v>
      </c>
      <c r="AU11" s="2394" t="str">
        <f>IF(AU9="","",INDEX(DIFFERENTIATION_UNMERGE_AREA,MATCH(AU9,DIFFERENTIATION_ID_DIFF,0)))</f>
        <v>поселок Прохоровка</v>
      </c>
      <c r="AV11" s="2394" t="str">
        <f>IF(AV9="","",INDEX(DIFFERENTIATION_UNMERGE_AREA,MATCH(AV9,DIFFERENTIATION_ID_DIFF,0)))</f>
        <v>поселок Пролетарский</v>
      </c>
      <c r="AW11" s="2394" t="str">
        <f>IF(AW9="","",INDEX(DIFFERENTIATION_UNMERGE_AREA,MATCH(AW9,DIFFERENTIATION_ID_DIFF,0)))</f>
        <v>поселок Ракитное</v>
      </c>
      <c r="AX11" s="2394" t="str">
        <f>IF(AX9="","",INDEX(DIFFERENTIATION_UNMERGE_AREA,MATCH(AX9,DIFFERENTIATION_ID_DIFF,0)))</f>
        <v>поселок Чернянка</v>
      </c>
      <c r="AY11" s="2394" t="str">
        <f>IF(AY9="","",INDEX(DIFFERENTIATION_UNMERGE_AREA,MATCH(AY9,DIFFERENTIATION_ID_DIFF,0)))</f>
        <v>Шебекинский муниципальный округ</v>
      </c>
      <c r="AZ11" s="2394" t="str">
        <f>IF(AZ9="","",INDEX(DIFFERENTIATION_UNMERGE_AREA,MATCH(AZ9,DIFFERENTIATION_ID_DIFF,0)))</f>
        <v>Яковлевский муниципальный округ</v>
      </c>
      <c r="BA11" s="2394" t="str">
        <f>IF(BA9="","",INDEX(DIFFERENTIATION_UNMERGE_AREA,MATCH(BA9,DIFFERENTIATION_ID_DIFF,0)))</f>
        <v>город Белгород</v>
      </c>
      <c r="BB11" s="2394" t="str">
        <f>IF(BB9="","",INDEX(DIFFERENTIATION_UNMERGE_AREA,MATCH(BB9,DIFFERENTIATION_ID_DIFF,0)))</f>
        <v>Губкинский городской округ</v>
      </c>
      <c r="BC11" s="2394" t="str">
        <f>IF(BC9="","",INDEX(DIFFERENTIATION_UNMERGE_AREA,MATCH(BC9,DIFFERENTIATION_ID_DIFF,0)))</f>
        <v>Старооскольский городской округ</v>
      </c>
      <c r="BD11" s="2128"/>
      <c r="BZ11" s="1632">
        <v>11</v>
      </c>
    </row>
    <row customHeight="1" ht="1.05">
      <c r="E12" s="1663"/>
      <c r="F12" s="2391" t="s">
        <v>820</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без дифференциации</v>
      </c>
      <c r="M12" s="1664" t="str">
        <f>IF(M9="","",INDEX(DIFFERENTIATION_UNMERGE_SYSTEM,MATCH(M9,DIFFERENTIATION_ID_DIFF,0)))</f>
        <v>без дифференциации</v>
      </c>
      <c r="N12" s="1664" t="str">
        <f>IF(N9="","",INDEX(DIFFERENTIATION_UNMERGE_SYSTEM,MATCH(N9,DIFFERENTIATION_ID_DIFF,0)))</f>
        <v>без дифференциации</v>
      </c>
      <c r="O12" s="1664" t="str">
        <f>IF(O9="","",INDEX(DIFFERENTIATION_UNMERGE_SYSTEM,MATCH(O9,DIFFERENTIATION_ID_DIFF,0)))</f>
        <v>без дифференциации</v>
      </c>
      <c r="P12" s="1664" t="str">
        <f>IF(P9="","",INDEX(DIFFERENTIATION_UNMERGE_SYSTEM,MATCH(P9,DIFFERENTIATION_ID_DIFF,0)))</f>
        <v>без дифференциации</v>
      </c>
      <c r="Q12" s="1664" t="str">
        <f>IF(Q9="","",INDEX(DIFFERENTIATION_UNMERGE_SYSTEM,MATCH(Q9,DIFFERENTIATION_ID_DIFF,0)))</f>
        <v>без дифференциации</v>
      </c>
      <c r="R12" s="1664" t="str">
        <f>IF(R9="","",INDEX(DIFFERENTIATION_UNMERGE_SYSTEM,MATCH(R9,DIFFERENTIATION_ID_DIFF,0)))</f>
        <v>без дифференциации</v>
      </c>
      <c r="S12" s="1664" t="str">
        <f>IF(S9="","",INDEX(DIFFERENTIATION_UNMERGE_SYSTEM,MATCH(S9,DIFFERENTIATION_ID_DIFF,0)))</f>
        <v>без дифференциации</v>
      </c>
      <c r="T12" s="1664" t="str">
        <f>IF(T9="","",INDEX(DIFFERENTIATION_UNMERGE_SYSTEM,MATCH(T9,DIFFERENTIATION_ID_DIFF,0)))</f>
        <v>без дифференциации</v>
      </c>
      <c r="U12" s="1664" t="str">
        <f>IF(U9="","",INDEX(DIFFERENTIATION_UNMERGE_SYSTEM,MATCH(U9,DIFFERENTIATION_ID_DIFF,0)))</f>
        <v>без дифференциации</v>
      </c>
      <c r="V12" s="1664" t="str">
        <f>IF(V9="","",INDEX(DIFFERENTIATION_UNMERGE_SYSTEM,MATCH(V9,DIFFERENTIATION_ID_DIFF,0)))</f>
        <v>без дифференциации</v>
      </c>
      <c r="W12" s="1664" t="str">
        <f>IF(W9="","",INDEX(DIFFERENTIATION_UNMERGE_SYSTEM,MATCH(W9,DIFFERENTIATION_ID_DIFF,0)))</f>
        <v>без дифференциации</v>
      </c>
      <c r="X12" s="1664" t="str">
        <f>IF(X9="","",INDEX(DIFFERENTIATION_UNMERGE_SYSTEM,MATCH(X9,DIFFERENTIATION_ID_DIFF,0)))</f>
        <v>без дифференциации</v>
      </c>
      <c r="Y12" s="1664" t="str">
        <f>IF(Y9="","",INDEX(DIFFERENTIATION_UNMERGE_SYSTEM,MATCH(Y9,DIFFERENTIATION_ID_DIFF,0)))</f>
        <v>без дифференциации</v>
      </c>
      <c r="Z12" s="1664" t="str">
        <f>IF(Z9="","",INDEX(DIFFERENTIATION_UNMERGE_SYSTEM,MATCH(Z9,DIFFERENTIATION_ID_DIFF,0)))</f>
        <v>без дифференциации</v>
      </c>
      <c r="AA12" s="1664" t="str">
        <f>IF(AA9="","",INDEX(DIFFERENTIATION_UNMERGE_SYSTEM,MATCH(AA9,DIFFERENTIATION_ID_DIFF,0)))</f>
        <v>без дифференциации</v>
      </c>
      <c r="AB12" s="1664" t="str">
        <f>IF(AB9="","",INDEX(DIFFERENTIATION_UNMERGE_SYSTEM,MATCH(AB9,DIFFERENTIATION_ID_DIFF,0)))</f>
        <v>без дифференциации</v>
      </c>
      <c r="AC12" s="1664" t="str">
        <f>IF(AC9="","",INDEX(DIFFERENTIATION_UNMERGE_SYSTEM,MATCH(AC9,DIFFERENTIATION_ID_DIFF,0)))</f>
        <v>без дифференциации</v>
      </c>
      <c r="AD12" s="1664" t="str">
        <f>IF(AD9="","",INDEX(DIFFERENTIATION_UNMERGE_SYSTEM,MATCH(AD9,DIFFERENTIATION_ID_DIFF,0)))</f>
        <v>без дифференциации</v>
      </c>
      <c r="AE12" s="1664" t="str">
        <f>IF(AE9="","",INDEX(DIFFERENTIATION_UNMERGE_SYSTEM,MATCH(AE9,DIFFERENTIATION_ID_DIFF,0)))</f>
        <v>без дифференциации</v>
      </c>
      <c r="AF12" s="1664" t="str">
        <f>IF(AF9="","",INDEX(DIFFERENTIATION_UNMERGE_SYSTEM,MATCH(AF9,DIFFERENTIATION_ID_DIFF,0)))</f>
        <v>без дифференциации</v>
      </c>
      <c r="AG12" s="1664" t="str">
        <f>IF(AG9="","",INDEX(DIFFERENTIATION_UNMERGE_SYSTEM,MATCH(AG9,DIFFERENTIATION_ID_DIFF,0)))</f>
        <v>без дифференциации</v>
      </c>
      <c r="AH12" s="1664" t="str">
        <f>IF(AH9="","",INDEX(DIFFERENTIATION_UNMERGE_SYSTEM,MATCH(AH9,DIFFERENTIATION_ID_DIFF,0)))</f>
        <v>без дифференциации</v>
      </c>
      <c r="AI12" s="1664" t="str">
        <f>IF(AI9="","",INDEX(DIFFERENTIATION_UNMERGE_SYSTEM,MATCH(AI9,DIFFERENTIATION_ID_DIFF,0)))</f>
        <v>без дифференциации</v>
      </c>
      <c r="AJ12" s="1664" t="str">
        <f>IF(AJ9="","",INDEX(DIFFERENTIATION_UNMERGE_SYSTEM,MATCH(AJ9,DIFFERENTIATION_ID_DIFF,0)))</f>
        <v>без дифференциации</v>
      </c>
      <c r="AK12" s="1664" t="str">
        <f>IF(AK9="","",INDEX(DIFFERENTIATION_UNMERGE_SYSTEM,MATCH(AK9,DIFFERENTIATION_ID_DIFF,0)))</f>
        <v>без дифференциации</v>
      </c>
      <c r="AL12" s="1664" t="str">
        <f>IF(AL9="","",INDEX(DIFFERENTIATION_UNMERGE_SYSTEM,MATCH(AL9,DIFFERENTIATION_ID_DIFF,0)))</f>
        <v>без дифференциации</v>
      </c>
      <c r="AM12" s="1664" t="str">
        <f>IF(AM9="","",INDEX(DIFFERENTIATION_UNMERGE_SYSTEM,MATCH(AM9,DIFFERENTIATION_ID_DIFF,0)))</f>
        <v>без дифференциации</v>
      </c>
      <c r="AN12" s="1664" t="str">
        <f>IF(AN9="","",INDEX(DIFFERENTIATION_UNMERGE_SYSTEM,MATCH(AN9,DIFFERENTIATION_ID_DIFF,0)))</f>
        <v>без дифференциации</v>
      </c>
      <c r="AO12" s="1664" t="str">
        <f>IF(AO9="","",INDEX(DIFFERENTIATION_UNMERGE_SYSTEM,MATCH(AO9,DIFFERENTIATION_ID_DIFF,0)))</f>
        <v>без дифференциации</v>
      </c>
      <c r="AP12" s="1664" t="str">
        <f>IF(AP9="","",INDEX(DIFFERENTIATION_UNMERGE_SYSTEM,MATCH(AP9,DIFFERENTIATION_ID_DIFF,0)))</f>
        <v>без дифференциации</v>
      </c>
      <c r="AQ12" s="1664" t="str">
        <f>IF(AQ9="","",INDEX(DIFFERENTIATION_UNMERGE_SYSTEM,MATCH(AQ9,DIFFERENTIATION_ID_DIFF,0)))</f>
        <v>без дифференциации</v>
      </c>
      <c r="AR12" s="1664" t="str">
        <f>IF(AR9="","",INDEX(DIFFERENTIATION_UNMERGE_SYSTEM,MATCH(AR9,DIFFERENTIATION_ID_DIFF,0)))</f>
        <v>без дифференциации</v>
      </c>
      <c r="AS12" s="1664" t="str">
        <f>IF(AS9="","",INDEX(DIFFERENTIATION_UNMERGE_SYSTEM,MATCH(AS9,DIFFERENTIATION_ID_DIFF,0)))</f>
        <v>без дифференциации</v>
      </c>
      <c r="AT12" s="1664" t="str">
        <f>IF(AT9="","",INDEX(DIFFERENTIATION_UNMERGE_SYSTEM,MATCH(AT9,DIFFERENTIATION_ID_DIFF,0)))</f>
        <v>без дифференциации</v>
      </c>
      <c r="AU12" s="1664" t="str">
        <f>IF(AU9="","",INDEX(DIFFERENTIATION_UNMERGE_SYSTEM,MATCH(AU9,DIFFERENTIATION_ID_DIFF,0)))</f>
        <v>без дифференциации</v>
      </c>
      <c r="AV12" s="1664" t="str">
        <f>IF(AV9="","",INDEX(DIFFERENTIATION_UNMERGE_SYSTEM,MATCH(AV9,DIFFERENTIATION_ID_DIFF,0)))</f>
        <v>без дифференциации</v>
      </c>
      <c r="AW12" s="1664" t="str">
        <f>IF(AW9="","",INDEX(DIFFERENTIATION_UNMERGE_SYSTEM,MATCH(AW9,DIFFERENTIATION_ID_DIFF,0)))</f>
        <v>без дифференциации</v>
      </c>
      <c r="AX12" s="1664" t="str">
        <f>IF(AX9="","",INDEX(DIFFERENTIATION_UNMERGE_SYSTEM,MATCH(AX9,DIFFERENTIATION_ID_DIFF,0)))</f>
        <v>без дифференциации</v>
      </c>
      <c r="AY12" s="1664" t="str">
        <f>IF(AY9="","",INDEX(DIFFERENTIATION_UNMERGE_SYSTEM,MATCH(AY9,DIFFERENTIATION_ID_DIFF,0)))</f>
        <v>без дифференциации</v>
      </c>
      <c r="AZ12" s="1664" t="str">
        <f>IF(AZ9="","",INDEX(DIFFERENTIATION_UNMERGE_SYSTEM,MATCH(AZ9,DIFFERENTIATION_ID_DIFF,0)))</f>
        <v>без дифференциации</v>
      </c>
      <c r="BA12" s="1664" t="str">
        <f>IF(BA9="","",INDEX(DIFFERENTIATION_UNMERGE_SYSTEM,MATCH(BA9,DIFFERENTIATION_ID_DIFF,0)))</f>
        <v>без дифференциации</v>
      </c>
      <c r="BB12" s="1664" t="str">
        <f>IF(BB9="","",INDEX(DIFFERENTIATION_UNMERGE_SYSTEM,MATCH(BB9,DIFFERENTIATION_ID_DIFF,0)))</f>
        <v>без дифференциации</v>
      </c>
      <c r="BC12" s="1664" t="str">
        <f>IF(BC9="","",INDEX(DIFFERENTIATION_UNMERGE_SYSTEM,MATCH(BC9,DIFFERENTIATION_ID_DIFF,0)))</f>
        <v>без дифференциации</v>
      </c>
      <c r="BD12" s="2128"/>
      <c r="BZ12" s="1632">
        <v>1</v>
      </c>
    </row>
    <row customHeight="1" ht="11.549999999999999">
      <c r="E13" s="2370" t="s">
        <v>555</v>
      </c>
      <c r="F13" s="2371"/>
      <c r="G13" s="2371"/>
      <c r="H13" s="1552"/>
      <c r="I13" s="1552"/>
      <c r="J13" s="2368"/>
      <c r="K13" s="2368"/>
      <c r="L13" s="2368"/>
      <c r="M13" s="2368"/>
      <c r="N13" s="2368"/>
      <c r="O13" s="2368"/>
      <c r="P13" s="2368"/>
      <c r="Q13" s="2368"/>
      <c r="R13" s="2368"/>
      <c r="S13" s="2368"/>
      <c r="T13" s="2368"/>
      <c r="U13" s="2368"/>
      <c r="V13" s="2368"/>
      <c r="W13" s="2368"/>
      <c r="X13" s="2368"/>
      <c r="Y13" s="2368"/>
      <c r="Z13" s="2368"/>
      <c r="AA13" s="2368"/>
      <c r="AB13" s="2368"/>
      <c r="AC13" s="2368"/>
      <c r="AD13" s="2368"/>
      <c r="AE13" s="2368"/>
      <c r="AF13" s="2368"/>
      <c r="AG13" s="2368"/>
      <c r="AH13" s="2368"/>
      <c r="AI13" s="2368"/>
      <c r="AJ13" s="2368"/>
      <c r="AK13" s="2368"/>
      <c r="AL13" s="2368"/>
      <c r="AM13" s="2368"/>
      <c r="AN13" s="2368"/>
      <c r="AO13" s="2368"/>
      <c r="AP13" s="2368"/>
      <c r="AQ13" s="2368"/>
      <c r="AR13" s="2368"/>
      <c r="AS13" s="2368"/>
      <c r="AT13" s="2368"/>
      <c r="AU13" s="2368"/>
      <c r="AV13" s="2368"/>
      <c r="AW13" s="2368"/>
      <c r="AX13" s="2368"/>
      <c r="AY13" s="2368"/>
      <c r="AZ13" s="2368"/>
      <c r="BA13" s="2368"/>
      <c r="BB13" s="2368"/>
      <c r="BC13" s="2368"/>
      <c r="BD13" s="2128"/>
      <c r="BZ13" s="1632">
        <v>11</v>
      </c>
    </row>
    <row customHeight="1" ht="24">
      <c r="E14" s="1640" t="s">
        <v>87</v>
      </c>
      <c r="F14" s="1635" t="s">
        <v>557</v>
      </c>
      <c r="G14" s="1635" t="s">
        <v>821</v>
      </c>
      <c r="H14" s="1635" t="s">
        <v>558</v>
      </c>
      <c r="I14" s="1635" t="s">
        <v>558</v>
      </c>
      <c r="J14" s="2313" t="s">
        <v>558</v>
      </c>
      <c r="K14" s="2313" t="s">
        <v>558</v>
      </c>
      <c r="L14" s="2313" t="s">
        <v>558</v>
      </c>
      <c r="M14" s="2313" t="s">
        <v>558</v>
      </c>
      <c r="N14" s="2313" t="s">
        <v>558</v>
      </c>
      <c r="O14" s="2313" t="s">
        <v>558</v>
      </c>
      <c r="P14" s="2313" t="s">
        <v>558</v>
      </c>
      <c r="Q14" s="2313" t="s">
        <v>558</v>
      </c>
      <c r="R14" s="2313" t="s">
        <v>558</v>
      </c>
      <c r="S14" s="2313" t="s">
        <v>558</v>
      </c>
      <c r="T14" s="2313" t="s">
        <v>558</v>
      </c>
      <c r="U14" s="2313" t="s">
        <v>558</v>
      </c>
      <c r="V14" s="2313" t="s">
        <v>558</v>
      </c>
      <c r="W14" s="2313" t="s">
        <v>558</v>
      </c>
      <c r="X14" s="2313" t="s">
        <v>558</v>
      </c>
      <c r="Y14" s="2313" t="s">
        <v>558</v>
      </c>
      <c r="Z14" s="2313" t="s">
        <v>558</v>
      </c>
      <c r="AA14" s="2313" t="s">
        <v>558</v>
      </c>
      <c r="AB14" s="2313" t="s">
        <v>558</v>
      </c>
      <c r="AC14" s="2313" t="s">
        <v>558</v>
      </c>
      <c r="AD14" s="2313" t="s">
        <v>558</v>
      </c>
      <c r="AE14" s="2313" t="s">
        <v>558</v>
      </c>
      <c r="AF14" s="2313" t="s">
        <v>558</v>
      </c>
      <c r="AG14" s="2313" t="s">
        <v>558</v>
      </c>
      <c r="AH14" s="2313" t="s">
        <v>558</v>
      </c>
      <c r="AI14" s="2313" t="s">
        <v>558</v>
      </c>
      <c r="AJ14" s="2313" t="s">
        <v>558</v>
      </c>
      <c r="AK14" s="2313" t="s">
        <v>558</v>
      </c>
      <c r="AL14" s="2313" t="s">
        <v>558</v>
      </c>
      <c r="AM14" s="2313" t="s">
        <v>558</v>
      </c>
      <c r="AN14" s="2313" t="s">
        <v>558</v>
      </c>
      <c r="AO14" s="2313" t="s">
        <v>558</v>
      </c>
      <c r="AP14" s="2313" t="s">
        <v>558</v>
      </c>
      <c r="AQ14" s="2313" t="s">
        <v>558</v>
      </c>
      <c r="AR14" s="2313" t="s">
        <v>558</v>
      </c>
      <c r="AS14" s="2313" t="s">
        <v>558</v>
      </c>
      <c r="AT14" s="2313" t="s">
        <v>558</v>
      </c>
      <c r="AU14" s="2313" t="s">
        <v>558</v>
      </c>
      <c r="AV14" s="2313" t="s">
        <v>558</v>
      </c>
      <c r="AW14" s="2313" t="s">
        <v>558</v>
      </c>
      <c r="AX14" s="2313" t="s">
        <v>558</v>
      </c>
      <c r="AY14" s="2313" t="s">
        <v>558</v>
      </c>
      <c r="AZ14" s="2313" t="s">
        <v>558</v>
      </c>
      <c r="BA14" s="2313" t="s">
        <v>558</v>
      </c>
      <c r="BB14" s="2313" t="s">
        <v>558</v>
      </c>
      <c r="BC14" s="2313" t="s">
        <v>558</v>
      </c>
      <c r="BD14" s="2128"/>
      <c r="BZ14" s="1632">
        <v>23</v>
      </c>
    </row>
    <row customHeight="1" ht="19.95">
      <c r="D15" s="1639"/>
      <c r="E15" s="1631" t="s">
        <v>328</v>
      </c>
      <c r="F15" s="708" t="s">
        <v>1004</v>
      </c>
      <c r="G15" s="1647" t="s">
        <v>807</v>
      </c>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c r="AO15" s="558"/>
      <c r="AP15" s="558"/>
      <c r="AQ15" s="558"/>
      <c r="AR15" s="558"/>
      <c r="AS15" s="558"/>
      <c r="AT15" s="558"/>
      <c r="AU15" s="558"/>
      <c r="AV15" s="558"/>
      <c r="AW15" s="558"/>
      <c r="AX15" s="558"/>
      <c r="AY15" s="558"/>
      <c r="AZ15" s="558"/>
      <c r="BA15" s="558"/>
      <c r="BB15" s="558"/>
      <c r="BC15" s="558"/>
      <c r="BD15" s="290" t="s">
        <v>1005</v>
      </c>
      <c r="BE15" s="544" t="s">
        <v>930</v>
      </c>
      <c r="BZ15" s="1632">
        <v>19</v>
      </c>
    </row>
    <row customHeight="1" ht="35.699999999999996">
      <c r="D16" s="1639"/>
      <c r="E16" s="1631" t="s">
        <v>99</v>
      </c>
      <c r="F16" s="708" t="s">
        <v>1006</v>
      </c>
      <c r="G16" s="1647" t="s">
        <v>807</v>
      </c>
      <c r="H16" s="559">
        <f>SUM(H17,H20:H32)</f>
        <v>0</v>
      </c>
      <c r="I16" s="559">
        <f>SUM(I17,I20,I23,I26,I29:I32)</f>
        <v>0</v>
      </c>
      <c r="J16" s="559">
        <f>SUM(J17,J20:J32)</f>
        <v>0</v>
      </c>
      <c r="K16" s="559">
        <f>SUM(K17,K20:K32)</f>
        <v>0</v>
      </c>
      <c r="L16" s="559">
        <f>SUM(L17,L20:L32)</f>
        <v>0</v>
      </c>
      <c r="M16" s="559">
        <f>SUM(M17,M20:M32)</f>
        <v>0</v>
      </c>
      <c r="N16" s="559">
        <f>SUM(N17,N20:N32)</f>
        <v>0</v>
      </c>
      <c r="O16" s="559">
        <f>SUM(O17,O20:O32)</f>
        <v>0</v>
      </c>
      <c r="P16" s="559">
        <f>SUM(P17,P20:P32)</f>
        <v>0</v>
      </c>
      <c r="Q16" s="559">
        <f>SUM(Q17,Q20:Q32)</f>
        <v>0</v>
      </c>
      <c r="R16" s="559">
        <f>SUM(R17,R20:R32)</f>
        <v>0</v>
      </c>
      <c r="S16" s="559">
        <f>SUM(S17,S20:S32)</f>
        <v>0</v>
      </c>
      <c r="T16" s="559">
        <f>SUM(T17,T20:T32)</f>
        <v>0</v>
      </c>
      <c r="U16" s="559">
        <f>SUM(U17,U20:U32)</f>
        <v>0</v>
      </c>
      <c r="V16" s="559">
        <f>SUM(V17,V20:V32)</f>
        <v>0</v>
      </c>
      <c r="W16" s="559">
        <f>SUM(W17,W20:W32)</f>
        <v>0</v>
      </c>
      <c r="X16" s="559">
        <f>SUM(X17,X20:X32)</f>
        <v>0</v>
      </c>
      <c r="Y16" s="559">
        <f>SUM(Y17,Y20:Y32)</f>
        <v>0</v>
      </c>
      <c r="Z16" s="559">
        <f>SUM(Z17,Z20:Z32)</f>
        <v>0</v>
      </c>
      <c r="AA16" s="559">
        <f>SUM(AA17,AA20:AA32)</f>
        <v>0</v>
      </c>
      <c r="AB16" s="559">
        <f>SUM(AB17,AB20:AB32)</f>
        <v>0</v>
      </c>
      <c r="AC16" s="559">
        <f>SUM(AC17,AC20:AC32)</f>
        <v>0</v>
      </c>
      <c r="AD16" s="559">
        <f>SUM(AD17,AD20:AD32)</f>
        <v>0</v>
      </c>
      <c r="AE16" s="559">
        <f>SUM(AE17,AE20:AE32)</f>
        <v>0</v>
      </c>
      <c r="AF16" s="559">
        <f>SUM(AF17,AF20:AF32)</f>
        <v>0</v>
      </c>
      <c r="AG16" s="559">
        <f>SUM(AG17,AG20:AG32)</f>
        <v>0</v>
      </c>
      <c r="AH16" s="559">
        <f>SUM(AH17,AH20:AH32)</f>
        <v>0</v>
      </c>
      <c r="AI16" s="559">
        <f>SUM(AI17,AI20:AI32)</f>
        <v>0</v>
      </c>
      <c r="AJ16" s="559">
        <f>SUM(AJ17,AJ20:AJ32)</f>
        <v>0</v>
      </c>
      <c r="AK16" s="559">
        <f>SUM(AK17,AK20:AK32)</f>
        <v>0</v>
      </c>
      <c r="AL16" s="559">
        <f>SUM(AL17,AL20:AL32)</f>
        <v>0</v>
      </c>
      <c r="AM16" s="559">
        <f>SUM(AM17,AM20:AM32)</f>
        <v>0</v>
      </c>
      <c r="AN16" s="559">
        <f>SUM(AN17,AN20:AN32)</f>
        <v>0</v>
      </c>
      <c r="AO16" s="559">
        <f>SUM(AO17,AO20:AO32)</f>
        <v>0</v>
      </c>
      <c r="AP16" s="559">
        <f>SUM(AP17,AP20:AP32)</f>
        <v>0</v>
      </c>
      <c r="AQ16" s="559">
        <f>SUM(AQ17,AQ20:AQ32)</f>
        <v>0</v>
      </c>
      <c r="AR16" s="559">
        <f>SUM(AR17,AR20:AR32)</f>
        <v>0</v>
      </c>
      <c r="AS16" s="559">
        <f>SUM(AS17,AS20:AS32)</f>
        <v>0</v>
      </c>
      <c r="AT16" s="559">
        <f>SUM(AT17,AT20:AT32)</f>
        <v>0</v>
      </c>
      <c r="AU16" s="559">
        <f>SUM(AU17,AU20:AU32)</f>
        <v>0</v>
      </c>
      <c r="AV16" s="559">
        <f>SUM(AV17,AV20:AV32)</f>
        <v>0</v>
      </c>
      <c r="AW16" s="559">
        <f>SUM(AW17,AW20:AW32)</f>
        <v>0</v>
      </c>
      <c r="AX16" s="559">
        <f>SUM(AX17,AX20:AX32)</f>
        <v>0</v>
      </c>
      <c r="AY16" s="559">
        <f>SUM(AY17,AY20:AY32)</f>
        <v>0</v>
      </c>
      <c r="AZ16" s="559">
        <f>SUM(AZ17,AZ20:AZ32)</f>
        <v>0</v>
      </c>
      <c r="BA16" s="559">
        <f>SUM(BA17,BA20:BA32)</f>
        <v>0</v>
      </c>
      <c r="BB16" s="559">
        <f>SUM(BB17,BB20:BB32)</f>
        <v>0</v>
      </c>
      <c r="BC16" s="559">
        <f>SUM(BC17,BC20:BC32)</f>
        <v>0</v>
      </c>
      <c r="BD16" s="290" t="s">
        <v>1007</v>
      </c>
      <c r="BE16" s="544" t="s">
        <v>930</v>
      </c>
      <c r="BZ16" s="1632">
        <v>34</v>
      </c>
    </row>
    <row customHeight="1" ht="19.95">
      <c r="D17" s="1639"/>
      <c r="E17" s="1665" t="s">
        <v>1008</v>
      </c>
      <c r="F17" s="955" t="s">
        <v>1009</v>
      </c>
      <c r="G17" s="1644" t="s">
        <v>807</v>
      </c>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58"/>
      <c r="AV17" s="558"/>
      <c r="AW17" s="558"/>
      <c r="AX17" s="558"/>
      <c r="AY17" s="558"/>
      <c r="AZ17" s="558"/>
      <c r="BA17" s="558"/>
      <c r="BB17" s="558"/>
      <c r="BC17" s="558"/>
      <c r="BD17" s="290" t="s">
        <v>1010</v>
      </c>
      <c r="BE17" s="544"/>
      <c r="BZ17" s="1632">
        <v>19</v>
      </c>
    </row>
    <row customHeight="1" ht="24">
      <c r="D18" s="1639"/>
      <c r="E18" s="1665" t="s">
        <v>1011</v>
      </c>
      <c r="F18" s="1651" t="s">
        <v>1012</v>
      </c>
      <c r="G18" s="1644" t="s">
        <v>807</v>
      </c>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58"/>
      <c r="AU18" s="558"/>
      <c r="AV18" s="558"/>
      <c r="AW18" s="558"/>
      <c r="AX18" s="558"/>
      <c r="AY18" s="558"/>
      <c r="AZ18" s="558"/>
      <c r="BA18" s="558"/>
      <c r="BB18" s="558"/>
      <c r="BC18" s="558"/>
      <c r="BD18" s="290" t="s">
        <v>1013</v>
      </c>
      <c r="BE18" s="544"/>
      <c r="BZ18" s="1632">
        <v>23</v>
      </c>
    </row>
    <row customHeight="1" ht="35.699999999999996">
      <c r="D19" s="1639"/>
      <c r="E19" s="1665" t="s">
        <v>1014</v>
      </c>
      <c r="F19" s="1651" t="s">
        <v>1015</v>
      </c>
      <c r="G19" s="1644" t="s">
        <v>807</v>
      </c>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c r="AO19" s="558"/>
      <c r="AP19" s="558"/>
      <c r="AQ19" s="558"/>
      <c r="AR19" s="558"/>
      <c r="AS19" s="558"/>
      <c r="AT19" s="558"/>
      <c r="AU19" s="558"/>
      <c r="AV19" s="558"/>
      <c r="AW19" s="558"/>
      <c r="AX19" s="558"/>
      <c r="AY19" s="558"/>
      <c r="AZ19" s="558"/>
      <c r="BA19" s="558"/>
      <c r="BB19" s="558"/>
      <c r="BC19" s="558"/>
      <c r="BD19" s="290"/>
      <c r="BE19" s="544"/>
      <c r="BZ19" s="1632">
        <v>34</v>
      </c>
    </row>
    <row customHeight="1" ht="19.95">
      <c r="D20" s="1639"/>
      <c r="E20" s="1665" t="s">
        <v>562</v>
      </c>
      <c r="F20" s="955" t="s">
        <v>1016</v>
      </c>
      <c r="G20" s="1644" t="s">
        <v>807</v>
      </c>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c r="AO20" s="558"/>
      <c r="AP20" s="558"/>
      <c r="AQ20" s="558"/>
      <c r="AR20" s="558"/>
      <c r="AS20" s="558"/>
      <c r="AT20" s="558"/>
      <c r="AU20" s="558"/>
      <c r="AV20" s="558"/>
      <c r="AW20" s="558"/>
      <c r="AX20" s="558"/>
      <c r="AY20" s="558"/>
      <c r="AZ20" s="558"/>
      <c r="BA20" s="558"/>
      <c r="BB20" s="558"/>
      <c r="BC20" s="558"/>
      <c r="BD20" s="290" t="s">
        <v>1017</v>
      </c>
      <c r="BE20" s="544"/>
      <c r="BZ20" s="1632">
        <v>19</v>
      </c>
    </row>
    <row customHeight="1" ht="19.95">
      <c r="D21" s="1639"/>
      <c r="E21" s="1665" t="s">
        <v>1018</v>
      </c>
      <c r="F21" s="1651" t="s">
        <v>1019</v>
      </c>
      <c r="G21" s="1644" t="s">
        <v>807</v>
      </c>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8"/>
      <c r="AY21" s="558"/>
      <c r="AZ21" s="558"/>
      <c r="BA21" s="558"/>
      <c r="BB21" s="558"/>
      <c r="BC21" s="558"/>
      <c r="BD21" s="290"/>
      <c r="BE21" s="544"/>
      <c r="BZ21" s="1632">
        <v>19</v>
      </c>
    </row>
    <row customHeight="1" ht="19.95">
      <c r="D22" s="1639"/>
      <c r="E22" s="1665" t="s">
        <v>1020</v>
      </c>
      <c r="F22" s="1651" t="s">
        <v>1021</v>
      </c>
      <c r="G22" s="1644" t="s">
        <v>807</v>
      </c>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c r="AO22" s="558"/>
      <c r="AP22" s="558"/>
      <c r="AQ22" s="558"/>
      <c r="AR22" s="558"/>
      <c r="AS22" s="558"/>
      <c r="AT22" s="558"/>
      <c r="AU22" s="558"/>
      <c r="AV22" s="558"/>
      <c r="AW22" s="558"/>
      <c r="AX22" s="558"/>
      <c r="AY22" s="558"/>
      <c r="AZ22" s="558"/>
      <c r="BA22" s="558"/>
      <c r="BB22" s="558"/>
      <c r="BC22" s="558"/>
      <c r="BD22" s="290"/>
      <c r="BE22" s="544"/>
      <c r="BZ22" s="1632">
        <v>19</v>
      </c>
    </row>
    <row customHeight="1" ht="24">
      <c r="D23" s="1639"/>
      <c r="E23" s="1665" t="s">
        <v>565</v>
      </c>
      <c r="F23" s="955" t="s">
        <v>1022</v>
      </c>
      <c r="G23" s="1644" t="s">
        <v>807</v>
      </c>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c r="AO23" s="558"/>
      <c r="AP23" s="558"/>
      <c r="AQ23" s="558"/>
      <c r="AR23" s="558"/>
      <c r="AS23" s="558"/>
      <c r="AT23" s="558"/>
      <c r="AU23" s="558"/>
      <c r="AV23" s="558"/>
      <c r="AW23" s="558"/>
      <c r="AX23" s="558"/>
      <c r="AY23" s="558"/>
      <c r="AZ23" s="558"/>
      <c r="BA23" s="558"/>
      <c r="BB23" s="558"/>
      <c r="BC23" s="558"/>
      <c r="BD23" s="290" t="s">
        <v>1023</v>
      </c>
      <c r="BE23" s="544"/>
      <c r="BZ23" s="1632">
        <v>23</v>
      </c>
    </row>
    <row customHeight="1" ht="19.95">
      <c r="D24" s="1639"/>
      <c r="E24" s="1665" t="s">
        <v>1024</v>
      </c>
      <c r="F24" s="1651" t="s">
        <v>1025</v>
      </c>
      <c r="G24" s="1644" t="s">
        <v>807</v>
      </c>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290"/>
      <c r="BE24" s="544"/>
      <c r="BZ24" s="1632">
        <v>19</v>
      </c>
    </row>
    <row customHeight="1" ht="35.699999999999996">
      <c r="D25" s="1639"/>
      <c r="E25" s="1665" t="s">
        <v>1026</v>
      </c>
      <c r="F25" s="1651" t="s">
        <v>1027</v>
      </c>
      <c r="G25" s="1644" t="s">
        <v>807</v>
      </c>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8"/>
      <c r="AX25" s="558"/>
      <c r="AY25" s="558"/>
      <c r="AZ25" s="558"/>
      <c r="BA25" s="558"/>
      <c r="BB25" s="558"/>
      <c r="BC25" s="558"/>
      <c r="BD25" s="290"/>
      <c r="BE25" s="544"/>
      <c r="BZ25" s="1632">
        <v>34</v>
      </c>
    </row>
    <row customHeight="1" ht="24">
      <c r="D26" s="1639"/>
      <c r="E26" s="1665" t="s">
        <v>1028</v>
      </c>
      <c r="F26" s="955" t="s">
        <v>1029</v>
      </c>
      <c r="G26" s="1644" t="s">
        <v>807</v>
      </c>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c r="AO26" s="558"/>
      <c r="AP26" s="558"/>
      <c r="AQ26" s="558"/>
      <c r="AR26" s="558"/>
      <c r="AS26" s="558"/>
      <c r="AT26" s="558"/>
      <c r="AU26" s="558"/>
      <c r="AV26" s="558"/>
      <c r="AW26" s="558"/>
      <c r="AX26" s="558"/>
      <c r="AY26" s="558"/>
      <c r="AZ26" s="558"/>
      <c r="BA26" s="558"/>
      <c r="BB26" s="558"/>
      <c r="BC26" s="558"/>
      <c r="BD26" s="290" t="s">
        <v>1030</v>
      </c>
      <c r="BE26" s="544"/>
      <c r="BZ26" s="1632">
        <v>23</v>
      </c>
    </row>
    <row customHeight="1" ht="19.95">
      <c r="D27" s="1639"/>
      <c r="E27" s="1676" t="s">
        <v>1031</v>
      </c>
      <c r="F27" s="1651" t="s">
        <v>1032</v>
      </c>
      <c r="G27" s="1655" t="s">
        <v>807</v>
      </c>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677"/>
      <c r="AM27" s="1677"/>
      <c r="AN27" s="1677"/>
      <c r="AO27" s="1677"/>
      <c r="AP27" s="1677"/>
      <c r="AQ27" s="1677"/>
      <c r="AR27" s="1677"/>
      <c r="AS27" s="1677"/>
      <c r="AT27" s="1677"/>
      <c r="AU27" s="1677"/>
      <c r="AV27" s="1677"/>
      <c r="AW27" s="1677"/>
      <c r="AX27" s="1677"/>
      <c r="AY27" s="1677"/>
      <c r="AZ27" s="1677"/>
      <c r="BA27" s="1677"/>
      <c r="BB27" s="1677"/>
      <c r="BC27" s="1677"/>
      <c r="BD27" s="290"/>
      <c r="BE27" s="544"/>
      <c r="BZ27" s="1632">
        <v>19</v>
      </c>
    </row>
    <row customHeight="1" ht="19.95">
      <c r="D28" s="1639"/>
      <c r="E28" s="1676" t="s">
        <v>1033</v>
      </c>
      <c r="F28" s="1651" t="s">
        <v>1034</v>
      </c>
      <c r="G28" s="1655" t="s">
        <v>807</v>
      </c>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677"/>
      <c r="AM28" s="1677"/>
      <c r="AN28" s="1677"/>
      <c r="AO28" s="1677"/>
      <c r="AP28" s="1677"/>
      <c r="AQ28" s="1677"/>
      <c r="AR28" s="1677"/>
      <c r="AS28" s="1677"/>
      <c r="AT28" s="1677"/>
      <c r="AU28" s="1677"/>
      <c r="AV28" s="1677"/>
      <c r="AW28" s="1677"/>
      <c r="AX28" s="1677"/>
      <c r="AY28" s="1677"/>
      <c r="AZ28" s="1677"/>
      <c r="BA28" s="1677"/>
      <c r="BB28" s="1677"/>
      <c r="BC28" s="1677"/>
      <c r="BD28" s="290"/>
      <c r="BE28" s="544"/>
      <c r="BZ28" s="1632">
        <v>19</v>
      </c>
    </row>
    <row customHeight="1" ht="19.95">
      <c r="D29" s="1639"/>
      <c r="E29" s="1676" t="s">
        <v>1035</v>
      </c>
      <c r="F29" s="955" t="s">
        <v>1036</v>
      </c>
      <c r="G29" s="1655" t="s">
        <v>807</v>
      </c>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677"/>
      <c r="AM29" s="1677"/>
      <c r="AN29" s="1677"/>
      <c r="AO29" s="1677"/>
      <c r="AP29" s="1677"/>
      <c r="AQ29" s="1677"/>
      <c r="AR29" s="1677"/>
      <c r="AS29" s="1677"/>
      <c r="AT29" s="1677"/>
      <c r="AU29" s="1677"/>
      <c r="AV29" s="1677"/>
      <c r="AW29" s="1677"/>
      <c r="AX29" s="1677"/>
      <c r="AY29" s="1677"/>
      <c r="AZ29" s="1677"/>
      <c r="BA29" s="1677"/>
      <c r="BB29" s="1677"/>
      <c r="BC29" s="1677"/>
      <c r="BD29" s="290"/>
      <c r="BE29" s="544"/>
      <c r="BZ29" s="1632">
        <v>19</v>
      </c>
    </row>
    <row customHeight="1" ht="19.95">
      <c r="D30" s="1639"/>
      <c r="E30" s="1676" t="s">
        <v>1037</v>
      </c>
      <c r="F30" s="955" t="s">
        <v>1038</v>
      </c>
      <c r="G30" s="1655" t="s">
        <v>807</v>
      </c>
      <c r="H30" s="1677"/>
      <c r="I30" s="1677"/>
      <c r="J30" s="1677"/>
      <c r="K30" s="1677"/>
      <c r="L30" s="1677"/>
      <c r="M30" s="1677"/>
      <c r="N30" s="1677"/>
      <c r="O30" s="1677"/>
      <c r="P30" s="1677"/>
      <c r="Q30" s="1677"/>
      <c r="R30" s="1677"/>
      <c r="S30" s="1677"/>
      <c r="T30" s="1677"/>
      <c r="U30" s="1677"/>
      <c r="V30" s="1677"/>
      <c r="W30" s="1677"/>
      <c r="X30" s="1677"/>
      <c r="Y30" s="1677"/>
      <c r="Z30" s="1677"/>
      <c r="AA30" s="1677"/>
      <c r="AB30" s="1677"/>
      <c r="AC30" s="1677"/>
      <c r="AD30" s="1677"/>
      <c r="AE30" s="1677"/>
      <c r="AF30" s="1677"/>
      <c r="AG30" s="1677"/>
      <c r="AH30" s="1677"/>
      <c r="AI30" s="1677"/>
      <c r="AJ30" s="1677"/>
      <c r="AK30" s="1677"/>
      <c r="AL30" s="1677"/>
      <c r="AM30" s="1677"/>
      <c r="AN30" s="1677"/>
      <c r="AO30" s="1677"/>
      <c r="AP30" s="1677"/>
      <c r="AQ30" s="1677"/>
      <c r="AR30" s="1677"/>
      <c r="AS30" s="1677"/>
      <c r="AT30" s="1677"/>
      <c r="AU30" s="1677"/>
      <c r="AV30" s="1677"/>
      <c r="AW30" s="1677"/>
      <c r="AX30" s="1677"/>
      <c r="AY30" s="1677"/>
      <c r="AZ30" s="1677"/>
      <c r="BA30" s="1677"/>
      <c r="BB30" s="1677"/>
      <c r="BC30" s="1677"/>
      <c r="BD30" s="290"/>
      <c r="BE30" s="544"/>
      <c r="BZ30" s="1632">
        <v>19</v>
      </c>
    </row>
    <row customHeight="1" ht="19.95">
      <c r="D31" s="1639"/>
      <c r="E31" s="1676" t="s">
        <v>1039</v>
      </c>
      <c r="F31" s="955" t="s">
        <v>1040</v>
      </c>
      <c r="G31" s="1655" t="s">
        <v>807</v>
      </c>
      <c r="H31" s="1677"/>
      <c r="I31" s="1677"/>
      <c r="J31" s="1677"/>
      <c r="K31" s="1677"/>
      <c r="L31" s="1677"/>
      <c r="M31" s="1677"/>
      <c r="N31" s="1677"/>
      <c r="O31" s="1677"/>
      <c r="P31" s="1677"/>
      <c r="Q31" s="1677"/>
      <c r="R31" s="1677"/>
      <c r="S31" s="1677"/>
      <c r="T31" s="1677"/>
      <c r="U31" s="1677"/>
      <c r="V31" s="1677"/>
      <c r="W31" s="1677"/>
      <c r="X31" s="1677"/>
      <c r="Y31" s="1677"/>
      <c r="Z31" s="1677"/>
      <c r="AA31" s="1677"/>
      <c r="AB31" s="1677"/>
      <c r="AC31" s="1677"/>
      <c r="AD31" s="1677"/>
      <c r="AE31" s="1677"/>
      <c r="AF31" s="1677"/>
      <c r="AG31" s="1677"/>
      <c r="AH31" s="1677"/>
      <c r="AI31" s="1677"/>
      <c r="AJ31" s="1677"/>
      <c r="AK31" s="1677"/>
      <c r="AL31" s="1677"/>
      <c r="AM31" s="1677"/>
      <c r="AN31" s="1677"/>
      <c r="AO31" s="1677"/>
      <c r="AP31" s="1677"/>
      <c r="AQ31" s="1677"/>
      <c r="AR31" s="1677"/>
      <c r="AS31" s="1677"/>
      <c r="AT31" s="1677"/>
      <c r="AU31" s="1677"/>
      <c r="AV31" s="1677"/>
      <c r="AW31" s="1677"/>
      <c r="AX31" s="1677"/>
      <c r="AY31" s="1677"/>
      <c r="AZ31" s="1677"/>
      <c r="BA31" s="1677"/>
      <c r="BB31" s="1677"/>
      <c r="BC31" s="1677"/>
      <c r="BD31" s="290"/>
      <c r="BE31" s="544"/>
      <c r="BZ31" s="1632">
        <v>19</v>
      </c>
    </row>
    <row s="1367" customFormat="1" customHeight="1" ht="35.699999999999996">
      <c r="A32" s="988"/>
      <c r="C32" s="1637"/>
      <c r="D32" s="1639"/>
      <c r="E32" s="1676" t="s">
        <v>1041</v>
      </c>
      <c r="F32" s="955" t="s">
        <v>1042</v>
      </c>
      <c r="G32" s="1645" t="s">
        <v>807</v>
      </c>
      <c r="H32" s="580">
        <f>SUM(H33:H34)</f>
        <v>0</v>
      </c>
      <c r="I32" s="580">
        <f>SUM(I33:I34)</f>
        <v>0</v>
      </c>
      <c r="J32" s="580">
        <f>SUM(J33:J34)</f>
        <v>0</v>
      </c>
      <c r="K32" s="580">
        <f>SUM(K33:K34)</f>
        <v>0</v>
      </c>
      <c r="L32" s="580">
        <f>SUM(L33:L34)</f>
        <v>0</v>
      </c>
      <c r="M32" s="580">
        <f>SUM(M33:M34)</f>
        <v>0</v>
      </c>
      <c r="N32" s="580">
        <f>SUM(N33:N34)</f>
        <v>0</v>
      </c>
      <c r="O32" s="580">
        <f>SUM(O33:O34)</f>
        <v>0</v>
      </c>
      <c r="P32" s="580">
        <f>SUM(P33:P34)</f>
        <v>0</v>
      </c>
      <c r="Q32" s="580">
        <f>SUM(Q33:Q34)</f>
        <v>0</v>
      </c>
      <c r="R32" s="580">
        <f>SUM(R33:R34)</f>
        <v>0</v>
      </c>
      <c r="S32" s="580">
        <f>SUM(S33:S34)</f>
        <v>0</v>
      </c>
      <c r="T32" s="580">
        <f>SUM(T33:T34)</f>
        <v>0</v>
      </c>
      <c r="U32" s="580">
        <f>SUM(U33:U34)</f>
        <v>0</v>
      </c>
      <c r="V32" s="580">
        <f>SUM(V33:V34)</f>
        <v>0</v>
      </c>
      <c r="W32" s="580">
        <f>SUM(W33:W34)</f>
        <v>0</v>
      </c>
      <c r="X32" s="580">
        <f>SUM(X33:X34)</f>
        <v>0</v>
      </c>
      <c r="Y32" s="580">
        <f>SUM(Y33:Y34)</f>
        <v>0</v>
      </c>
      <c r="Z32" s="580">
        <f>SUM(Z33:Z34)</f>
        <v>0</v>
      </c>
      <c r="AA32" s="580">
        <f>SUM(AA33:AA34)</f>
        <v>0</v>
      </c>
      <c r="AB32" s="580">
        <f>SUM(AB33:AB34)</f>
        <v>0</v>
      </c>
      <c r="AC32" s="580">
        <f>SUM(AC33:AC34)</f>
        <v>0</v>
      </c>
      <c r="AD32" s="580">
        <f>SUM(AD33:AD34)</f>
        <v>0</v>
      </c>
      <c r="AE32" s="580">
        <f>SUM(AE33:AE34)</f>
        <v>0</v>
      </c>
      <c r="AF32" s="580">
        <f>SUM(AF33:AF34)</f>
        <v>0</v>
      </c>
      <c r="AG32" s="580">
        <f>SUM(AG33:AG34)</f>
        <v>0</v>
      </c>
      <c r="AH32" s="580">
        <f>SUM(AH33:AH34)</f>
        <v>0</v>
      </c>
      <c r="AI32" s="580">
        <f>SUM(AI33:AI34)</f>
        <v>0</v>
      </c>
      <c r="AJ32" s="580">
        <f>SUM(AJ33:AJ34)</f>
        <v>0</v>
      </c>
      <c r="AK32" s="580">
        <f>SUM(AK33:AK34)</f>
        <v>0</v>
      </c>
      <c r="AL32" s="580">
        <f>SUM(AL33:AL34)</f>
        <v>0</v>
      </c>
      <c r="AM32" s="580">
        <f>SUM(AM33:AM34)</f>
        <v>0</v>
      </c>
      <c r="AN32" s="580">
        <f>SUM(AN33:AN34)</f>
        <v>0</v>
      </c>
      <c r="AO32" s="580">
        <f>SUM(AO33:AO34)</f>
        <v>0</v>
      </c>
      <c r="AP32" s="580">
        <f>SUM(AP33:AP34)</f>
        <v>0</v>
      </c>
      <c r="AQ32" s="580">
        <f>SUM(AQ33:AQ34)</f>
        <v>0</v>
      </c>
      <c r="AR32" s="580">
        <f>SUM(AR33:AR34)</f>
        <v>0</v>
      </c>
      <c r="AS32" s="580">
        <f>SUM(AS33:AS34)</f>
        <v>0</v>
      </c>
      <c r="AT32" s="580">
        <f>SUM(AT33:AT34)</f>
        <v>0</v>
      </c>
      <c r="AU32" s="580">
        <f>SUM(AU33:AU34)</f>
        <v>0</v>
      </c>
      <c r="AV32" s="580">
        <f>SUM(AV33:AV34)</f>
        <v>0</v>
      </c>
      <c r="AW32" s="580">
        <f>SUM(AW33:AW34)</f>
        <v>0</v>
      </c>
      <c r="AX32" s="580">
        <f>SUM(AX33:AX34)</f>
        <v>0</v>
      </c>
      <c r="AY32" s="580">
        <f>SUM(AY33:AY34)</f>
        <v>0</v>
      </c>
      <c r="AZ32" s="580">
        <f>SUM(AZ33:AZ34)</f>
        <v>0</v>
      </c>
      <c r="BA32" s="580">
        <f>SUM(BA33:BA34)</f>
        <v>0</v>
      </c>
      <c r="BB32" s="580">
        <f>SUM(BB33:BB34)</f>
        <v>0</v>
      </c>
      <c r="BC32" s="580">
        <f>SUM(BC33:BC34)</f>
        <v>0</v>
      </c>
      <c r="BD32" s="290" t="s">
        <v>1043</v>
      </c>
      <c r="BE32" s="544"/>
      <c r="BF32" s="1637"/>
      <c r="BG32" s="1637"/>
      <c r="BL32" s="1637"/>
      <c r="BO32" s="545"/>
      <c r="BU32" s="1633"/>
      <c r="BV32" s="1633"/>
      <c r="BW32" s="1633"/>
      <c r="BX32" s="1633"/>
      <c r="BY32" s="1633"/>
      <c r="BZ32" s="1161">
        <v>34</v>
      </c>
    </row>
    <row s="1643" customFormat="1" customHeight="1" ht="1.05">
      <c r="A33" s="1168"/>
      <c r="D33" s="549"/>
      <c r="E33" s="803" t="str">
        <f>E32&amp;".0"</f>
        <v>2.8.0</v>
      </c>
      <c r="F33" s="992"/>
      <c r="G33" s="552"/>
      <c r="H33" s="993"/>
      <c r="I33" s="993"/>
      <c r="J33" s="993"/>
      <c r="K33" s="993"/>
      <c r="L33" s="993"/>
      <c r="M33" s="993"/>
      <c r="N33" s="993"/>
      <c r="O33" s="993"/>
      <c r="P33" s="993"/>
      <c r="Q33" s="993"/>
      <c r="R33" s="993"/>
      <c r="S33" s="993"/>
      <c r="T33" s="993"/>
      <c r="U33" s="993"/>
      <c r="V33" s="993"/>
      <c r="W33" s="993"/>
      <c r="X33" s="993"/>
      <c r="Y33" s="993"/>
      <c r="Z33" s="993"/>
      <c r="AA33" s="993"/>
      <c r="AB33" s="993"/>
      <c r="AC33" s="993"/>
      <c r="AD33" s="993"/>
      <c r="AE33" s="993"/>
      <c r="AF33" s="993"/>
      <c r="AG33" s="993"/>
      <c r="AH33" s="993"/>
      <c r="AI33" s="993"/>
      <c r="AJ33" s="993"/>
      <c r="AK33" s="993"/>
      <c r="AL33" s="993"/>
      <c r="AM33" s="993"/>
      <c r="AN33" s="993"/>
      <c r="AO33" s="993"/>
      <c r="AP33" s="993"/>
      <c r="AQ33" s="993"/>
      <c r="AR33" s="993"/>
      <c r="AS33" s="993"/>
      <c r="AT33" s="993"/>
      <c r="AU33" s="993"/>
      <c r="AV33" s="993"/>
      <c r="AW33" s="993"/>
      <c r="AX33" s="993"/>
      <c r="AY33" s="993"/>
      <c r="AZ33" s="993"/>
      <c r="BA33" s="993"/>
      <c r="BB33" s="993"/>
      <c r="BC33" s="993"/>
      <c r="BD33" s="994"/>
      <c r="BZ33" s="1637">
        <v>1</v>
      </c>
    </row>
    <row s="1367" customFormat="1" customHeight="1" ht="19.95">
      <c r="A34" s="988"/>
      <c r="C34" s="1637"/>
      <c r="D34" s="1634"/>
      <c r="E34" s="571"/>
      <c r="F34" s="1667" t="s">
        <v>832</v>
      </c>
      <c r="G34" s="573"/>
      <c r="H34" s="574"/>
      <c r="I34" s="574"/>
      <c r="J34" s="2635"/>
      <c r="K34" s="2635"/>
      <c r="L34" s="2635"/>
      <c r="M34" s="2635"/>
      <c r="N34" s="2635"/>
      <c r="O34" s="2635"/>
      <c r="P34" s="2635"/>
      <c r="Q34" s="2635"/>
      <c r="R34" s="2635"/>
      <c r="S34" s="2635"/>
      <c r="T34" s="2635"/>
      <c r="U34" s="2635"/>
      <c r="V34" s="2635"/>
      <c r="W34" s="2635"/>
      <c r="X34" s="2635"/>
      <c r="Y34" s="2635"/>
      <c r="Z34" s="2635"/>
      <c r="AA34" s="2635"/>
      <c r="AB34" s="2635"/>
      <c r="AC34" s="2635"/>
      <c r="AD34" s="2635"/>
      <c r="AE34" s="2635"/>
      <c r="AF34" s="2635"/>
      <c r="AG34" s="2635"/>
      <c r="AH34" s="2635"/>
      <c r="AI34" s="2635"/>
      <c r="AJ34" s="2635"/>
      <c r="AK34" s="2635"/>
      <c r="AL34" s="2635"/>
      <c r="AM34" s="2635"/>
      <c r="AN34" s="2635"/>
      <c r="AO34" s="2635"/>
      <c r="AP34" s="2635"/>
      <c r="AQ34" s="2635"/>
      <c r="AR34" s="2635"/>
      <c r="AS34" s="2635"/>
      <c r="AT34" s="2635"/>
      <c r="AU34" s="2635"/>
      <c r="AV34" s="2635"/>
      <c r="AW34" s="2635"/>
      <c r="AX34" s="2635"/>
      <c r="AY34" s="2635"/>
      <c r="AZ34" s="2635"/>
      <c r="BA34" s="2635"/>
      <c r="BB34" s="2635"/>
      <c r="BC34" s="2635"/>
      <c r="BD34" s="302" t="s">
        <v>1044</v>
      </c>
      <c r="BE34" s="544"/>
      <c r="BF34" s="1637"/>
      <c r="BG34" s="1637"/>
      <c r="BL34" s="1637"/>
      <c r="BO34" s="545"/>
      <c r="BU34" s="1633"/>
      <c r="BV34" s="1633"/>
      <c r="BW34" s="1633"/>
      <c r="BX34" s="1633"/>
      <c r="BY34" s="1633"/>
      <c r="BZ34" s="1161">
        <v>19</v>
      </c>
    </row>
    <row customHeight="1" ht="60">
      <c r="D35" s="1639"/>
      <c r="E35" s="1676" t="s">
        <v>1045</v>
      </c>
      <c r="F35" s="955" t="s">
        <v>1046</v>
      </c>
      <c r="G35" s="1655" t="s">
        <v>807</v>
      </c>
      <c r="H35" s="1677"/>
      <c r="I35" s="1677"/>
      <c r="J35" s="1677"/>
      <c r="K35" s="1677"/>
      <c r="L35" s="1677"/>
      <c r="M35" s="1677"/>
      <c r="N35" s="1677"/>
      <c r="O35" s="1677"/>
      <c r="P35" s="1677"/>
      <c r="Q35" s="1677"/>
      <c r="R35" s="1677"/>
      <c r="S35" s="1677"/>
      <c r="T35" s="1677"/>
      <c r="U35" s="1677"/>
      <c r="V35" s="1677"/>
      <c r="W35" s="1677"/>
      <c r="X35" s="1677"/>
      <c r="Y35" s="1677"/>
      <c r="Z35" s="1677"/>
      <c r="AA35" s="1677"/>
      <c r="AB35" s="1677"/>
      <c r="AC35" s="1677"/>
      <c r="AD35" s="1677"/>
      <c r="AE35" s="1677"/>
      <c r="AF35" s="1677"/>
      <c r="AG35" s="1677"/>
      <c r="AH35" s="1677"/>
      <c r="AI35" s="1677"/>
      <c r="AJ35" s="1677"/>
      <c r="AK35" s="1677"/>
      <c r="AL35" s="1677"/>
      <c r="AM35" s="1677"/>
      <c r="AN35" s="1677"/>
      <c r="AO35" s="1677"/>
      <c r="AP35" s="1677"/>
      <c r="AQ35" s="1677"/>
      <c r="AR35" s="1677"/>
      <c r="AS35" s="1677"/>
      <c r="AT35" s="1677"/>
      <c r="AU35" s="1677"/>
      <c r="AV35" s="1677"/>
      <c r="AW35" s="1677"/>
      <c r="AX35" s="1677"/>
      <c r="AY35" s="1677"/>
      <c r="AZ35" s="1677"/>
      <c r="BA35" s="1677"/>
      <c r="BB35" s="1677"/>
      <c r="BC35" s="1677"/>
      <c r="BD35" s="290" t="s">
        <v>1047</v>
      </c>
      <c r="BE35" s="544"/>
      <c r="BZ35" s="1632">
        <v>57</v>
      </c>
    </row>
    <row s="1367" customFormat="1" customHeight="1" ht="24">
      <c r="A36" s="990" t="s">
        <v>833</v>
      </c>
      <c r="C36" s="1637"/>
      <c r="D36" s="1639"/>
      <c r="E36" s="1665" t="s">
        <v>89</v>
      </c>
      <c r="F36" s="708" t="s">
        <v>1048</v>
      </c>
      <c r="G36" s="1644" t="s">
        <v>807</v>
      </c>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c r="AO36" s="558"/>
      <c r="AP36" s="558"/>
      <c r="AQ36" s="558"/>
      <c r="AR36" s="558"/>
      <c r="AS36" s="558"/>
      <c r="AT36" s="558"/>
      <c r="AU36" s="558"/>
      <c r="AV36" s="558"/>
      <c r="AW36" s="558"/>
      <c r="AX36" s="558"/>
      <c r="AY36" s="558"/>
      <c r="AZ36" s="558"/>
      <c r="BA36" s="558"/>
      <c r="BB36" s="558"/>
      <c r="BC36" s="558"/>
      <c r="BD36" s="290" t="s">
        <v>1049</v>
      </c>
      <c r="BE36" s="544"/>
      <c r="BF36" s="1637"/>
      <c r="BG36" s="1637"/>
      <c r="BL36" s="1637"/>
      <c r="BO36" s="545"/>
      <c r="BU36" s="1633"/>
      <c r="BV36" s="1633"/>
      <c r="BW36" s="1633"/>
      <c r="BX36" s="1633"/>
      <c r="BY36" s="1633"/>
      <c r="BZ36" s="1161">
        <v>23</v>
      </c>
    </row>
    <row s="1367" customFormat="1" customHeight="1" ht="35.699999999999996">
      <c r="A37" s="990"/>
      <c r="C37" s="1637"/>
      <c r="D37" s="1639"/>
      <c r="E37" s="1665" t="s">
        <v>579</v>
      </c>
      <c r="F37" s="955" t="s">
        <v>1050</v>
      </c>
      <c r="G37" s="1655"/>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c r="AO37" s="558"/>
      <c r="AP37" s="558"/>
      <c r="AQ37" s="558"/>
      <c r="AR37" s="558"/>
      <c r="AS37" s="558"/>
      <c r="AT37" s="558"/>
      <c r="AU37" s="558"/>
      <c r="AV37" s="558"/>
      <c r="AW37" s="558"/>
      <c r="AX37" s="558"/>
      <c r="AY37" s="558"/>
      <c r="AZ37" s="558"/>
      <c r="BA37" s="558"/>
      <c r="BB37" s="558"/>
      <c r="BC37" s="558"/>
      <c r="BD37" s="290"/>
      <c r="BE37" s="544"/>
      <c r="BF37" s="1637"/>
      <c r="BG37" s="1637"/>
      <c r="BL37" s="1637"/>
      <c r="BO37" s="545"/>
      <c r="BU37" s="1633"/>
      <c r="BV37" s="1633"/>
      <c r="BW37" s="1633"/>
      <c r="BX37" s="1633"/>
      <c r="BY37" s="1633"/>
      <c r="BZ37" s="1161">
        <v>34</v>
      </c>
    </row>
    <row s="1367" customFormat="1" customHeight="1" ht="19.95">
      <c r="A38" s="988"/>
      <c r="C38" s="1637"/>
      <c r="D38" s="576"/>
      <c r="E38" s="1665" t="s">
        <v>90</v>
      </c>
      <c r="F38" s="708" t="s">
        <v>1051</v>
      </c>
      <c r="G38" s="1644" t="s">
        <v>807</v>
      </c>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AT38" s="558"/>
      <c r="AU38" s="558"/>
      <c r="AV38" s="558"/>
      <c r="AW38" s="558"/>
      <c r="AX38" s="558"/>
      <c r="AY38" s="558"/>
      <c r="AZ38" s="558"/>
      <c r="BA38" s="558"/>
      <c r="BB38" s="558"/>
      <c r="BC38" s="558"/>
      <c r="BD38" s="290" t="s">
        <v>1052</v>
      </c>
      <c r="BE38" s="544"/>
      <c r="BF38" s="1637"/>
      <c r="BG38" s="1637"/>
      <c r="BL38" s="1637"/>
      <c r="BO38" s="545"/>
      <c r="BU38" s="1633"/>
      <c r="BV38" s="1633"/>
      <c r="BW38" s="1633"/>
      <c r="BX38" s="1633"/>
      <c r="BY38" s="1633"/>
      <c r="BZ38" s="1161">
        <v>19</v>
      </c>
    </row>
    <row s="1367" customFormat="1" customHeight="1" ht="24">
      <c r="A39" s="988"/>
      <c r="C39" s="1637"/>
      <c r="D39" s="576"/>
      <c r="E39" s="1665" t="s">
        <v>1053</v>
      </c>
      <c r="F39" s="955" t="s">
        <v>1054</v>
      </c>
      <c r="G39" s="1655" t="s">
        <v>807</v>
      </c>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B39" s="558"/>
      <c r="BC39" s="558"/>
      <c r="BD39" s="290" t="s">
        <v>1055</v>
      </c>
      <c r="BE39" s="544"/>
      <c r="BF39" s="1637"/>
      <c r="BG39" s="1637"/>
      <c r="BL39" s="1637"/>
      <c r="BO39" s="545"/>
      <c r="BU39" s="1633"/>
      <c r="BV39" s="1633"/>
      <c r="BW39" s="1633"/>
      <c r="BX39" s="1633"/>
      <c r="BY39" s="1633"/>
      <c r="BZ39" s="1161">
        <v>23</v>
      </c>
    </row>
    <row s="1367" customFormat="1" customHeight="1" ht="24">
      <c r="A40" s="988"/>
      <c r="C40" s="1637"/>
      <c r="D40" s="1639"/>
      <c r="E40" s="1665" t="s">
        <v>1056</v>
      </c>
      <c r="F40" s="1651" t="s">
        <v>1057</v>
      </c>
      <c r="G40" s="1644" t="s">
        <v>807</v>
      </c>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8"/>
      <c r="AT40" s="558"/>
      <c r="AU40" s="558"/>
      <c r="AV40" s="558"/>
      <c r="AW40" s="558"/>
      <c r="AX40" s="558"/>
      <c r="AY40" s="558"/>
      <c r="AZ40" s="558"/>
      <c r="BA40" s="558"/>
      <c r="BB40" s="558"/>
      <c r="BC40" s="558"/>
      <c r="BD40" s="290" t="s">
        <v>1058</v>
      </c>
      <c r="BE40" s="544"/>
      <c r="BF40" s="1637"/>
      <c r="BG40" s="1637"/>
      <c r="BL40" s="1637"/>
      <c r="BO40" s="545"/>
      <c r="BU40" s="1633"/>
      <c r="BV40" s="1633"/>
      <c r="BW40" s="1633"/>
      <c r="BX40" s="1633"/>
      <c r="BY40" s="1633"/>
      <c r="BZ40" s="1161">
        <v>23</v>
      </c>
    </row>
    <row s="1367" customFormat="1" customHeight="1" ht="24">
      <c r="A41" s="988"/>
      <c r="C41" s="1637"/>
      <c r="D41" s="1639"/>
      <c r="E41" s="1665" t="s">
        <v>1059</v>
      </c>
      <c r="F41" s="1651" t="s">
        <v>1060</v>
      </c>
      <c r="G41" s="1644" t="s">
        <v>807</v>
      </c>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c r="AO41" s="558"/>
      <c r="AP41" s="558"/>
      <c r="AQ41" s="558"/>
      <c r="AR41" s="558"/>
      <c r="AS41" s="558"/>
      <c r="AT41" s="558"/>
      <c r="AU41" s="558"/>
      <c r="AV41" s="558"/>
      <c r="AW41" s="558"/>
      <c r="AX41" s="558"/>
      <c r="AY41" s="558"/>
      <c r="AZ41" s="558"/>
      <c r="BA41" s="558"/>
      <c r="BB41" s="558"/>
      <c r="BC41" s="558"/>
      <c r="BD41" s="290" t="s">
        <v>1061</v>
      </c>
      <c r="BE41" s="544"/>
      <c r="BF41" s="1637"/>
      <c r="BG41" s="1637"/>
      <c r="BL41" s="1637"/>
      <c r="BO41" s="545"/>
      <c r="BU41" s="1633"/>
      <c r="BV41" s="1633"/>
      <c r="BW41" s="1633"/>
      <c r="BX41" s="1633"/>
      <c r="BY41" s="1633"/>
      <c r="BZ41" s="1161">
        <v>23</v>
      </c>
    </row>
    <row s="1367" customFormat="1" customHeight="1" ht="24">
      <c r="A42" s="988"/>
      <c r="C42" s="1637"/>
      <c r="D42" s="1639"/>
      <c r="E42" s="1665" t="s">
        <v>1062</v>
      </c>
      <c r="F42" s="1651" t="s">
        <v>1063</v>
      </c>
      <c r="G42" s="1644" t="s">
        <v>807</v>
      </c>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c r="AO42" s="558"/>
      <c r="AP42" s="558"/>
      <c r="AQ42" s="558"/>
      <c r="AR42" s="558"/>
      <c r="AS42" s="558"/>
      <c r="AT42" s="558"/>
      <c r="AU42" s="558"/>
      <c r="AV42" s="558"/>
      <c r="AW42" s="558"/>
      <c r="AX42" s="558"/>
      <c r="AY42" s="558"/>
      <c r="AZ42" s="558"/>
      <c r="BA42" s="558"/>
      <c r="BB42" s="558"/>
      <c r="BC42" s="558"/>
      <c r="BD42" s="290" t="s">
        <v>1064</v>
      </c>
      <c r="BE42" s="544"/>
      <c r="BF42" s="1637"/>
      <c r="BG42" s="1637"/>
      <c r="BL42" s="1637"/>
      <c r="BO42" s="545"/>
      <c r="BU42" s="1633"/>
      <c r="BV42" s="1633"/>
      <c r="BW42" s="1633"/>
      <c r="BX42" s="1633"/>
      <c r="BY42" s="1633"/>
      <c r="BZ42" s="1161">
        <v>23</v>
      </c>
    </row>
    <row s="1367" customFormat="1" customHeight="1" ht="35.699999999999996">
      <c r="A43" s="988"/>
      <c r="C43" s="1637" t="s">
        <v>843</v>
      </c>
      <c r="D43" s="1639"/>
      <c r="E43" s="1665" t="s">
        <v>105</v>
      </c>
      <c r="F43" s="708" t="s">
        <v>929</v>
      </c>
      <c r="G43" s="1647" t="s">
        <v>1065</v>
      </c>
      <c r="H43" s="402"/>
      <c r="I43" s="402"/>
      <c r="J43" s="819"/>
      <c r="K43" s="819"/>
      <c r="L43" s="819"/>
      <c r="M43" s="819"/>
      <c r="N43" s="819"/>
      <c r="O43" s="819"/>
      <c r="P43" s="819"/>
      <c r="Q43" s="819"/>
      <c r="R43" s="819"/>
      <c r="S43" s="819"/>
      <c r="T43" s="819"/>
      <c r="U43" s="819"/>
      <c r="V43" s="819"/>
      <c r="W43" s="819"/>
      <c r="X43" s="819"/>
      <c r="Y43" s="819"/>
      <c r="Z43" s="819"/>
      <c r="AA43" s="819"/>
      <c r="AB43" s="819"/>
      <c r="AC43" s="819"/>
      <c r="AD43" s="819"/>
      <c r="AE43" s="819"/>
      <c r="AF43" s="819"/>
      <c r="AG43" s="819"/>
      <c r="AH43" s="819"/>
      <c r="AI43" s="819"/>
      <c r="AJ43" s="819"/>
      <c r="AK43" s="819"/>
      <c r="AL43" s="819"/>
      <c r="AM43" s="819"/>
      <c r="AN43" s="819"/>
      <c r="AO43" s="819"/>
      <c r="AP43" s="819"/>
      <c r="AQ43" s="819"/>
      <c r="AR43" s="819"/>
      <c r="AS43" s="819"/>
      <c r="AT43" s="819"/>
      <c r="AU43" s="819"/>
      <c r="AV43" s="819"/>
      <c r="AW43" s="819"/>
      <c r="AX43" s="819"/>
      <c r="AY43" s="819"/>
      <c r="AZ43" s="819"/>
      <c r="BA43" s="819"/>
      <c r="BB43" s="819"/>
      <c r="BC43" s="819"/>
      <c r="BD43" s="290" t="s">
        <v>1066</v>
      </c>
      <c r="BE43" s="544"/>
      <c r="BF43" s="1637"/>
      <c r="BG43" s="1637"/>
      <c r="BL43" s="1637"/>
      <c r="BO43" s="545"/>
      <c r="BU43" s="1633"/>
      <c r="BV43" s="1633"/>
      <c r="BW43" s="1633"/>
      <c r="BX43" s="1633"/>
      <c r="BY43" s="1633"/>
      <c r="BZ43" s="1161">
        <v>34</v>
      </c>
    </row>
    <row s="1367" customFormat="1" customHeight="1" ht="35.699999999999996">
      <c r="A44" s="988"/>
      <c r="C44" s="1637"/>
      <c r="D44" s="1639"/>
      <c r="E44" s="1665" t="s">
        <v>91</v>
      </c>
      <c r="F44" s="708" t="s">
        <v>1067</v>
      </c>
      <c r="G44" s="1644" t="s">
        <v>1068</v>
      </c>
      <c r="H44" s="546"/>
      <c r="I44" s="546"/>
      <c r="J44" s="546"/>
      <c r="K44" s="546"/>
      <c r="L44" s="546"/>
      <c r="M44" s="546"/>
      <c r="N44" s="546"/>
      <c r="O44" s="546"/>
      <c r="P44" s="546"/>
      <c r="Q44" s="546"/>
      <c r="R44" s="546"/>
      <c r="S44" s="546"/>
      <c r="T44" s="546"/>
      <c r="U44" s="546"/>
      <c r="V44" s="546"/>
      <c r="W44" s="546"/>
      <c r="X44" s="546"/>
      <c r="Y44" s="546"/>
      <c r="Z44" s="546"/>
      <c r="AA44" s="546"/>
      <c r="AB44" s="546"/>
      <c r="AC44" s="546"/>
      <c r="AD44" s="546"/>
      <c r="AE44" s="546"/>
      <c r="AF44" s="546"/>
      <c r="AG44" s="546"/>
      <c r="AH44" s="546"/>
      <c r="AI44" s="546"/>
      <c r="AJ44" s="546"/>
      <c r="AK44" s="546"/>
      <c r="AL44" s="546"/>
      <c r="AM44" s="546"/>
      <c r="AN44" s="546"/>
      <c r="AO44" s="546"/>
      <c r="AP44" s="546"/>
      <c r="AQ44" s="546"/>
      <c r="AR44" s="546"/>
      <c r="AS44" s="546"/>
      <c r="AT44" s="546"/>
      <c r="AU44" s="546"/>
      <c r="AV44" s="546"/>
      <c r="AW44" s="546"/>
      <c r="AX44" s="546"/>
      <c r="AY44" s="546"/>
      <c r="AZ44" s="546"/>
      <c r="BA44" s="546"/>
      <c r="BB44" s="546"/>
      <c r="BC44" s="546"/>
      <c r="BD44" s="290" t="s">
        <v>1069</v>
      </c>
      <c r="BE44" s="544"/>
      <c r="BF44" s="1637"/>
      <c r="BG44" s="1637"/>
      <c r="BL44" s="1637"/>
      <c r="BO44" s="545"/>
      <c r="BU44" s="1633"/>
      <c r="BV44" s="1633"/>
      <c r="BW44" s="1633"/>
      <c r="BX44" s="1633"/>
      <c r="BY44" s="1633"/>
      <c r="BZ44" s="1161">
        <v>34</v>
      </c>
    </row>
    <row s="1367" customFormat="1" customHeight="1" ht="24">
      <c r="A45" s="988"/>
      <c r="C45" s="1637"/>
      <c r="D45" s="1639"/>
      <c r="E45" s="1665" t="s">
        <v>92</v>
      </c>
      <c r="F45" s="708" t="s">
        <v>1070</v>
      </c>
      <c r="G45" s="1655" t="s">
        <v>1071</v>
      </c>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46"/>
      <c r="AI45" s="546"/>
      <c r="AJ45" s="546"/>
      <c r="AK45" s="546"/>
      <c r="AL45" s="546"/>
      <c r="AM45" s="546"/>
      <c r="AN45" s="546"/>
      <c r="AO45" s="546"/>
      <c r="AP45" s="546"/>
      <c r="AQ45" s="546"/>
      <c r="AR45" s="546"/>
      <c r="AS45" s="546"/>
      <c r="AT45" s="546"/>
      <c r="AU45" s="546"/>
      <c r="AV45" s="546"/>
      <c r="AW45" s="546"/>
      <c r="AX45" s="546"/>
      <c r="AY45" s="546"/>
      <c r="AZ45" s="546"/>
      <c r="BA45" s="546"/>
      <c r="BB45" s="546"/>
      <c r="BC45" s="546"/>
      <c r="BD45" s="290" t="s">
        <v>1072</v>
      </c>
      <c r="BE45" s="544"/>
      <c r="BF45" s="1637"/>
      <c r="BG45" s="1637"/>
      <c r="BL45" s="1637"/>
      <c r="BO45" s="545"/>
      <c r="BU45" s="1633"/>
      <c r="BV45" s="1633"/>
      <c r="BW45" s="1633"/>
      <c r="BX45" s="1633"/>
      <c r="BY45" s="1633"/>
      <c r="BZ45" s="1161">
        <v>23</v>
      </c>
    </row>
    <row s="1367" customFormat="1" customHeight="1" ht="19.95">
      <c r="A46" s="988"/>
      <c r="C46" s="1637"/>
      <c r="D46" s="1639"/>
      <c r="E46" s="1665" t="s">
        <v>113</v>
      </c>
      <c r="F46" s="708" t="s">
        <v>1073</v>
      </c>
      <c r="G46" s="1644" t="s">
        <v>845</v>
      </c>
      <c r="H46" s="578"/>
      <c r="I46" s="578"/>
      <c r="J46" s="578"/>
      <c r="K46" s="578"/>
      <c r="L46" s="578"/>
      <c r="M46" s="578"/>
      <c r="N46" s="578"/>
      <c r="O46" s="578"/>
      <c r="P46" s="578"/>
      <c r="Q46" s="578"/>
      <c r="R46" s="578"/>
      <c r="S46" s="578"/>
      <c r="T46" s="578"/>
      <c r="U46" s="578"/>
      <c r="V46" s="578"/>
      <c r="W46" s="578"/>
      <c r="X46" s="578"/>
      <c r="Y46" s="578"/>
      <c r="Z46" s="578"/>
      <c r="AA46" s="578"/>
      <c r="AB46" s="578"/>
      <c r="AC46" s="578"/>
      <c r="AD46" s="578"/>
      <c r="AE46" s="578"/>
      <c r="AF46" s="578"/>
      <c r="AG46" s="578"/>
      <c r="AH46" s="578"/>
      <c r="AI46" s="578"/>
      <c r="AJ46" s="578"/>
      <c r="AK46" s="578"/>
      <c r="AL46" s="578"/>
      <c r="AM46" s="578"/>
      <c r="AN46" s="578"/>
      <c r="AO46" s="578"/>
      <c r="AP46" s="578"/>
      <c r="AQ46" s="578"/>
      <c r="AR46" s="578"/>
      <c r="AS46" s="578"/>
      <c r="AT46" s="578"/>
      <c r="AU46" s="578"/>
      <c r="AV46" s="578"/>
      <c r="AW46" s="578"/>
      <c r="AX46" s="578"/>
      <c r="AY46" s="578"/>
      <c r="AZ46" s="578"/>
      <c r="BA46" s="578"/>
      <c r="BB46" s="578"/>
      <c r="BC46" s="578"/>
      <c r="BD46" s="290"/>
      <c r="BE46" s="544"/>
      <c r="BF46" s="1637"/>
      <c r="BG46" s="1637"/>
      <c r="BL46" s="1637"/>
      <c r="BO46" s="545"/>
      <c r="BU46" s="1633"/>
      <c r="BV46" s="1633"/>
      <c r="BW46" s="1633"/>
      <c r="BX46" s="1633"/>
      <c r="BY46" s="1633"/>
      <c r="BZ46" s="1161">
        <v>19</v>
      </c>
    </row>
    <row customHeight="1" ht="11.549999999999999">
      <c r="D47" s="1639"/>
      <c r="J47" s="1636"/>
      <c r="K47" s="1636"/>
      <c r="L47" s="1636"/>
      <c r="M47" s="1636"/>
      <c r="N47" s="1636"/>
      <c r="O47" s="1636"/>
      <c r="P47" s="1636"/>
      <c r="Q47" s="1636"/>
      <c r="R47" s="1636"/>
      <c r="S47" s="1636"/>
      <c r="T47" s="1636"/>
      <c r="U47" s="1636"/>
      <c r="V47" s="1636"/>
      <c r="W47" s="1636"/>
      <c r="X47" s="1636"/>
      <c r="Y47" s="1636"/>
      <c r="Z47" s="1636"/>
      <c r="AA47" s="1636"/>
      <c r="AB47" s="1636"/>
      <c r="AC47" s="1636"/>
      <c r="AD47" s="1636"/>
      <c r="AE47" s="1636"/>
      <c r="AF47" s="1636"/>
      <c r="AG47" s="1636"/>
      <c r="AH47" s="1636"/>
      <c r="AI47" s="1636"/>
      <c r="AJ47" s="1636"/>
      <c r="AK47" s="1636"/>
      <c r="AL47" s="1636"/>
      <c r="AM47" s="1636"/>
      <c r="AN47" s="1636"/>
      <c r="AO47" s="1636"/>
      <c r="AP47" s="1636"/>
      <c r="AQ47" s="1636"/>
      <c r="AR47" s="1636"/>
      <c r="AS47" s="1636"/>
      <c r="AT47" s="1636"/>
      <c r="AU47" s="1636"/>
      <c r="AV47" s="1636"/>
      <c r="AW47" s="1636"/>
      <c r="AX47" s="1636"/>
      <c r="AY47" s="1636"/>
      <c r="AZ47" s="1636"/>
      <c r="BA47" s="1636"/>
      <c r="BB47" s="1636"/>
      <c r="BC47" s="1636"/>
      <c r="BZ47" s="1632">
        <v>11</v>
      </c>
    </row>
    <row s="1642" customFormat="1" customHeight="1" ht="11.549999999999999">
      <c r="A48" s="988"/>
      <c r="B48" s="1637"/>
      <c r="C48" s="1637"/>
      <c r="D48" s="352"/>
      <c r="J48" s="1642"/>
      <c r="K48" s="1642"/>
      <c r="L48" s="1642"/>
      <c r="M48" s="1642"/>
      <c r="N48" s="1642"/>
      <c r="O48" s="1642"/>
      <c r="P48" s="1642"/>
      <c r="Q48" s="1642"/>
      <c r="R48" s="1642"/>
      <c r="S48" s="1642"/>
      <c r="T48" s="1642"/>
      <c r="U48" s="1642"/>
      <c r="V48" s="1642"/>
      <c r="W48" s="1642"/>
      <c r="X48" s="1642"/>
      <c r="Y48" s="1642"/>
      <c r="Z48" s="1642"/>
      <c r="AA48" s="1642"/>
      <c r="AB48" s="1642"/>
      <c r="AC48" s="1642"/>
      <c r="AD48" s="1642"/>
      <c r="AE48" s="1642"/>
      <c r="AF48" s="1642"/>
      <c r="AG48" s="1642"/>
      <c r="AH48" s="1642"/>
      <c r="AI48" s="1642"/>
      <c r="AJ48" s="1642"/>
      <c r="AK48" s="1642"/>
      <c r="AL48" s="1642"/>
      <c r="AM48" s="1642"/>
      <c r="AN48" s="1642"/>
      <c r="AO48" s="1642"/>
      <c r="AP48" s="1642"/>
      <c r="AQ48" s="1642"/>
      <c r="AR48" s="1642"/>
      <c r="AS48" s="1642"/>
      <c r="AT48" s="1642"/>
      <c r="AU48" s="1642"/>
      <c r="AV48" s="1642"/>
      <c r="AW48" s="1642"/>
      <c r="AX48" s="1642"/>
      <c r="AY48" s="1642"/>
      <c r="AZ48" s="1642"/>
      <c r="BA48" s="1642"/>
      <c r="BB48" s="1642"/>
      <c r="BC48" s="1642"/>
      <c r="BE48" s="1161"/>
      <c r="BF48" s="1637"/>
      <c r="BG48" s="1637"/>
      <c r="BH48" s="1161"/>
      <c r="BI48" s="1161"/>
      <c r="BJ48" s="1161"/>
      <c r="BK48" s="1161"/>
      <c r="BL48" s="1637"/>
      <c r="BM48" s="1161"/>
      <c r="BN48" s="1161"/>
      <c r="BO48" s="545"/>
      <c r="BP48" s="1161"/>
      <c r="BQ48" s="1161"/>
      <c r="BR48" s="1161"/>
      <c r="BS48" s="1161"/>
      <c r="BT48" s="1161"/>
      <c r="BU48" s="1633"/>
      <c r="BV48" s="567"/>
      <c r="BW48" s="567"/>
      <c r="BX48" s="567"/>
      <c r="BY48" s="567"/>
      <c r="BZ48" s="1642">
        <v>11</v>
      </c>
    </row>
    <row s="1642" customFormat="1" customHeight="1" ht="11.549999999999999">
      <c r="A49" s="988"/>
      <c r="B49" s="1637"/>
      <c r="C49" s="1637"/>
      <c r="D49" s="35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642"/>
      <c r="AM49" s="1642"/>
      <c r="AN49" s="1642"/>
      <c r="AO49" s="1642"/>
      <c r="AP49" s="1642"/>
      <c r="AQ49" s="1642"/>
      <c r="AR49" s="1642"/>
      <c r="AS49" s="1642"/>
      <c r="AT49" s="1642"/>
      <c r="AU49" s="1642"/>
      <c r="AV49" s="1642"/>
      <c r="AW49" s="1642"/>
      <c r="AX49" s="1642"/>
      <c r="AY49" s="1642"/>
      <c r="AZ49" s="1642"/>
      <c r="BA49" s="1642"/>
      <c r="BB49" s="1642"/>
      <c r="BC49" s="1642"/>
      <c r="BE49" s="1161"/>
      <c r="BF49" s="1637"/>
      <c r="BG49" s="1637"/>
      <c r="BH49" s="1161"/>
      <c r="BI49" s="1161"/>
      <c r="BJ49" s="1161"/>
      <c r="BK49" s="1161"/>
      <c r="BL49" s="1637"/>
      <c r="BM49" s="1161"/>
      <c r="BN49" s="1161"/>
      <c r="BO49" s="545"/>
      <c r="BP49" s="1161"/>
      <c r="BQ49" s="1161"/>
      <c r="BR49" s="1161"/>
      <c r="BS49" s="1161"/>
      <c r="BT49" s="1161"/>
      <c r="BU49" s="1633"/>
      <c r="BV49" s="567"/>
      <c r="BW49" s="567"/>
      <c r="BX49" s="567"/>
      <c r="BY49" s="567"/>
      <c r="BZ49" s="1642">
        <v>11</v>
      </c>
    </row>
    <row s="1642" customFormat="1" customHeight="1" ht="11.549999999999999">
      <c r="A50" s="988"/>
      <c r="B50" s="1637"/>
      <c r="C50" s="1637"/>
      <c r="D50" s="352"/>
      <c r="H50" s="567"/>
      <c r="I50" s="567"/>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623"/>
      <c r="AL50" s="623"/>
      <c r="AM50" s="623"/>
      <c r="AN50" s="623"/>
      <c r="AO50" s="623"/>
      <c r="AP50" s="623"/>
      <c r="AQ50" s="623"/>
      <c r="AR50" s="623"/>
      <c r="AS50" s="623"/>
      <c r="AT50" s="623"/>
      <c r="AU50" s="623"/>
      <c r="AV50" s="623"/>
      <c r="AW50" s="623"/>
      <c r="AX50" s="623"/>
      <c r="AY50" s="623"/>
      <c r="AZ50" s="623"/>
      <c r="BA50" s="623"/>
      <c r="BB50" s="623"/>
      <c r="BC50" s="623"/>
      <c r="BE50" s="1161"/>
      <c r="BF50" s="1637"/>
      <c r="BG50" s="1637"/>
      <c r="BH50" s="1161"/>
      <c r="BI50" s="1161"/>
      <c r="BJ50" s="1161"/>
      <c r="BK50" s="1161"/>
      <c r="BL50" s="1637"/>
      <c r="BM50" s="1161"/>
      <c r="BN50" s="1161"/>
      <c r="BO50" s="545"/>
      <c r="BP50" s="1161"/>
      <c r="BQ50" s="1161"/>
      <c r="BR50" s="1161"/>
      <c r="BS50" s="1161"/>
      <c r="BT50" s="1161"/>
      <c r="BU50" s="1633"/>
      <c r="BV50" s="567"/>
      <c r="BW50" s="567"/>
      <c r="BX50" s="567"/>
      <c r="BY50" s="567"/>
      <c r="BZ50" s="1642">
        <v>11</v>
      </c>
    </row>
    <row s="1642" customFormat="1" customHeight="1" ht="11.549999999999999">
      <c r="A51" s="988"/>
      <c r="B51" s="1637"/>
      <c r="C51" s="1637"/>
      <c r="D51" s="35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642"/>
      <c r="AM51" s="1642"/>
      <c r="AN51" s="1642"/>
      <c r="AO51" s="1642"/>
      <c r="AP51" s="1642"/>
      <c r="AQ51" s="1642"/>
      <c r="AR51" s="1642"/>
      <c r="AS51" s="1642"/>
      <c r="AT51" s="1642"/>
      <c r="AU51" s="1642"/>
      <c r="AV51" s="1642"/>
      <c r="AW51" s="1642"/>
      <c r="AX51" s="1642"/>
      <c r="AY51" s="1642"/>
      <c r="AZ51" s="1642"/>
      <c r="BA51" s="1642"/>
      <c r="BB51" s="1642"/>
      <c r="BC51" s="1642"/>
      <c r="BE51" s="1161"/>
      <c r="BF51" s="1637"/>
      <c r="BG51" s="1637"/>
      <c r="BH51" s="1161"/>
      <c r="BI51" s="1161"/>
      <c r="BJ51" s="1161"/>
      <c r="BK51" s="1161"/>
      <c r="BL51" s="1637"/>
      <c r="BM51" s="1161"/>
      <c r="BN51" s="1161"/>
      <c r="BO51" s="545"/>
      <c r="BP51" s="1161"/>
      <c r="BQ51" s="1161"/>
      <c r="BR51" s="1161"/>
      <c r="BS51" s="1161"/>
      <c r="BT51" s="1161"/>
      <c r="BU51" s="1633"/>
      <c r="BV51" s="567"/>
      <c r="BW51" s="567"/>
      <c r="BX51" s="567"/>
      <c r="BY51" s="567"/>
      <c r="BZ51" s="1642">
        <v>11</v>
      </c>
    </row>
    <row s="1642" customFormat="1" customHeight="1" ht="11.549999999999999">
      <c r="A52" s="988"/>
      <c r="B52" s="1637"/>
      <c r="C52" s="1637"/>
      <c r="D52" s="35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642"/>
      <c r="AM52" s="1642"/>
      <c r="AN52" s="1642"/>
      <c r="AO52" s="1642"/>
      <c r="AP52" s="1642"/>
      <c r="AQ52" s="1642"/>
      <c r="AR52" s="1642"/>
      <c r="AS52" s="1642"/>
      <c r="AT52" s="1642"/>
      <c r="AU52" s="1642"/>
      <c r="AV52" s="1642"/>
      <c r="AW52" s="1642"/>
      <c r="AX52" s="1642"/>
      <c r="AY52" s="1642"/>
      <c r="AZ52" s="1642"/>
      <c r="BA52" s="1642"/>
      <c r="BB52" s="1642"/>
      <c r="BC52" s="1642"/>
      <c r="BE52" s="1161"/>
      <c r="BF52" s="1637"/>
      <c r="BG52" s="1637"/>
      <c r="BH52" s="1161"/>
      <c r="BI52" s="1161"/>
      <c r="BJ52" s="1161"/>
      <c r="BK52" s="1161"/>
      <c r="BL52" s="1637"/>
      <c r="BM52" s="1161"/>
      <c r="BN52" s="1161"/>
      <c r="BO52" s="545"/>
      <c r="BP52" s="1161"/>
      <c r="BQ52" s="1161"/>
      <c r="BR52" s="1161"/>
      <c r="BS52" s="1161"/>
      <c r="BT52" s="1161"/>
      <c r="BU52" s="1633"/>
      <c r="BV52" s="567"/>
      <c r="BW52" s="567"/>
      <c r="BX52" s="567"/>
      <c r="BY52" s="567"/>
      <c r="BZ52" s="1642">
        <v>11</v>
      </c>
    </row>
    <row s="1642" customFormat="1" customHeight="1" ht="11.549999999999999">
      <c r="A53" s="988"/>
      <c r="B53" s="1637"/>
      <c r="C53" s="1637"/>
      <c r="D53" s="35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E53" s="1161"/>
      <c r="BF53" s="1637"/>
      <c r="BG53" s="1637"/>
      <c r="BH53" s="1161"/>
      <c r="BI53" s="1161"/>
      <c r="BJ53" s="1161"/>
      <c r="BK53" s="1161"/>
      <c r="BL53" s="1637"/>
      <c r="BM53" s="1161"/>
      <c r="BN53" s="1161"/>
      <c r="BO53" s="545"/>
      <c r="BP53" s="1161"/>
      <c r="BQ53" s="1161"/>
      <c r="BR53" s="1161"/>
      <c r="BS53" s="1161"/>
      <c r="BT53" s="1161"/>
      <c r="BU53" s="1633"/>
      <c r="BV53" s="567"/>
      <c r="BW53" s="567"/>
      <c r="BX53" s="567"/>
      <c r="BY53" s="567"/>
      <c r="BZ53" s="1642">
        <v>11</v>
      </c>
    </row>
    <row s="1642" customFormat="1" customHeight="1" ht="11.549999999999999">
      <c r="A54" s="988"/>
      <c r="B54" s="1637"/>
      <c r="C54" s="1637"/>
      <c r="D54" s="35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E54" s="1161"/>
      <c r="BF54" s="1637"/>
      <c r="BG54" s="1637"/>
      <c r="BH54" s="1161"/>
      <c r="BI54" s="1161"/>
      <c r="BJ54" s="1161"/>
      <c r="BK54" s="1161"/>
      <c r="BL54" s="1637"/>
      <c r="BM54" s="1161"/>
      <c r="BN54" s="1161"/>
      <c r="BO54" s="545"/>
      <c r="BP54" s="1161"/>
      <c r="BQ54" s="1161"/>
      <c r="BR54" s="1161"/>
      <c r="BS54" s="1161"/>
      <c r="BT54" s="1161"/>
      <c r="BU54" s="1633"/>
      <c r="BV54" s="567"/>
      <c r="BW54" s="567"/>
      <c r="BX54" s="567"/>
      <c r="BY54" s="567"/>
      <c r="BZ54" s="1642">
        <v>11</v>
      </c>
    </row>
    <row s="1642" customFormat="1" customHeight="1" ht="11.549999999999999">
      <c r="A55" s="988"/>
      <c r="B55" s="1637"/>
      <c r="C55" s="1637"/>
      <c r="D55" s="35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E55" s="1161"/>
      <c r="BF55" s="1637"/>
      <c r="BG55" s="1637"/>
      <c r="BH55" s="1161"/>
      <c r="BI55" s="1161"/>
      <c r="BJ55" s="1161"/>
      <c r="BK55" s="1161"/>
      <c r="BL55" s="1637"/>
      <c r="BM55" s="1161"/>
      <c r="BN55" s="1161"/>
      <c r="BO55" s="545"/>
      <c r="BP55" s="1161"/>
      <c r="BQ55" s="1161"/>
      <c r="BR55" s="1161"/>
      <c r="BS55" s="1161"/>
      <c r="BT55" s="1161"/>
      <c r="BU55" s="1633"/>
      <c r="BV55" s="567"/>
      <c r="BW55" s="567"/>
      <c r="BX55" s="567"/>
      <c r="BY55" s="567"/>
      <c r="BZ55" s="1642">
        <v>11</v>
      </c>
    </row>
    <row s="1642" customFormat="1" customHeight="1" ht="11.549999999999999">
      <c r="A56" s="988"/>
      <c r="B56" s="1637"/>
      <c r="C56" s="1637"/>
      <c r="D56" s="352"/>
      <c r="J56" s="1642"/>
      <c r="K56" s="1642"/>
      <c r="L56" s="1642"/>
      <c r="M56" s="1642"/>
      <c r="N56" s="1642"/>
      <c r="O56" s="1642"/>
      <c r="P56" s="1642"/>
      <c r="Q56" s="1642"/>
      <c r="R56" s="1642"/>
      <c r="S56" s="1642"/>
      <c r="T56" s="1642"/>
      <c r="U56" s="1642"/>
      <c r="V56" s="1642"/>
      <c r="W56" s="1642"/>
      <c r="X56" s="1642"/>
      <c r="Y56" s="1642"/>
      <c r="Z56" s="1642"/>
      <c r="AA56" s="1642"/>
      <c r="AB56" s="1642"/>
      <c r="AC56" s="1642"/>
      <c r="AD56" s="1642"/>
      <c r="AE56" s="1642"/>
      <c r="AF56" s="1642"/>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E56" s="1161"/>
      <c r="BF56" s="1637"/>
      <c r="BG56" s="1637"/>
      <c r="BH56" s="1161"/>
      <c r="BI56" s="1161"/>
      <c r="BJ56" s="1161"/>
      <c r="BK56" s="1161"/>
      <c r="BL56" s="1637"/>
      <c r="BM56" s="1161"/>
      <c r="BN56" s="1161"/>
      <c r="BO56" s="545"/>
      <c r="BP56" s="1161"/>
      <c r="BQ56" s="1161"/>
      <c r="BR56" s="1161"/>
      <c r="BS56" s="1161"/>
      <c r="BT56" s="1161"/>
      <c r="BU56" s="1633"/>
      <c r="BV56" s="567"/>
      <c r="BW56" s="567"/>
      <c r="BX56" s="567"/>
      <c r="BY56" s="567"/>
      <c r="BZ56" s="1642">
        <v>11</v>
      </c>
    </row>
    <row s="1642" customFormat="1" customHeight="1" ht="11.549999999999999">
      <c r="A57" s="988"/>
      <c r="B57" s="1637"/>
      <c r="C57" s="1637"/>
      <c r="D57" s="35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642"/>
      <c r="AM57" s="1642"/>
      <c r="AN57" s="1642"/>
      <c r="AO57" s="1642"/>
      <c r="AP57" s="1642"/>
      <c r="AQ57" s="1642"/>
      <c r="AR57" s="1642"/>
      <c r="AS57" s="1642"/>
      <c r="AT57" s="1642"/>
      <c r="AU57" s="1642"/>
      <c r="AV57" s="1642"/>
      <c r="AW57" s="1642"/>
      <c r="AX57" s="1642"/>
      <c r="AY57" s="1642"/>
      <c r="AZ57" s="1642"/>
      <c r="BA57" s="1642"/>
      <c r="BB57" s="1642"/>
      <c r="BC57" s="1642"/>
      <c r="BE57" s="1161"/>
      <c r="BF57" s="1637"/>
      <c r="BG57" s="1637"/>
      <c r="BH57" s="1161"/>
      <c r="BI57" s="1161"/>
      <c r="BJ57" s="1161"/>
      <c r="BK57" s="1161"/>
      <c r="BL57" s="1637"/>
      <c r="BM57" s="1161"/>
      <c r="BN57" s="1161"/>
      <c r="BO57" s="545"/>
      <c r="BP57" s="1161"/>
      <c r="BQ57" s="1161"/>
      <c r="BR57" s="1161"/>
      <c r="BS57" s="1161"/>
      <c r="BT57" s="1161"/>
      <c r="BU57" s="1633"/>
      <c r="BV57" s="567"/>
      <c r="BW57" s="567"/>
      <c r="BX57" s="567"/>
      <c r="BY57" s="567"/>
      <c r="BZ57" s="1642">
        <v>11</v>
      </c>
    </row>
    <row s="1642" customFormat="1" customHeight="1" ht="11.549999999999999">
      <c r="A58" s="988"/>
      <c r="B58" s="1637"/>
      <c r="C58" s="1637"/>
      <c r="D58" s="35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642"/>
      <c r="AM58" s="1642"/>
      <c r="AN58" s="1642"/>
      <c r="AO58" s="1642"/>
      <c r="AP58" s="1642"/>
      <c r="AQ58" s="1642"/>
      <c r="AR58" s="1642"/>
      <c r="AS58" s="1642"/>
      <c r="AT58" s="1642"/>
      <c r="AU58" s="1642"/>
      <c r="AV58" s="1642"/>
      <c r="AW58" s="1642"/>
      <c r="AX58" s="1642"/>
      <c r="AY58" s="1642"/>
      <c r="AZ58" s="1642"/>
      <c r="BA58" s="1642"/>
      <c r="BB58" s="1642"/>
      <c r="BC58" s="1642"/>
      <c r="BE58" s="1161"/>
      <c r="BF58" s="1637"/>
      <c r="BG58" s="1637"/>
      <c r="BH58" s="1161"/>
      <c r="BI58" s="1161"/>
      <c r="BJ58" s="1161"/>
      <c r="BK58" s="1161"/>
      <c r="BL58" s="1637"/>
      <c r="BM58" s="1161"/>
      <c r="BN58" s="1161"/>
      <c r="BO58" s="545"/>
      <c r="BP58" s="1161"/>
      <c r="BQ58" s="1161"/>
      <c r="BR58" s="1161"/>
      <c r="BS58" s="1161"/>
      <c r="BT58" s="1161"/>
      <c r="BU58" s="1633"/>
      <c r="BV58" s="567"/>
      <c r="BW58" s="567"/>
      <c r="BX58" s="567"/>
      <c r="BY58" s="567"/>
      <c r="BZ58" s="1642">
        <v>11</v>
      </c>
    </row>
    <row s="1642" customFormat="1" customHeight="1" ht="11.549999999999999">
      <c r="A59" s="988"/>
      <c r="B59" s="1637"/>
      <c r="C59" s="1637"/>
      <c r="D59" s="35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642"/>
      <c r="AM59" s="1642"/>
      <c r="AN59" s="1642"/>
      <c r="AO59" s="1642"/>
      <c r="AP59" s="1642"/>
      <c r="AQ59" s="1642"/>
      <c r="AR59" s="1642"/>
      <c r="AS59" s="1642"/>
      <c r="AT59" s="1642"/>
      <c r="AU59" s="1642"/>
      <c r="AV59" s="1642"/>
      <c r="AW59" s="1642"/>
      <c r="AX59" s="1642"/>
      <c r="AY59" s="1642"/>
      <c r="AZ59" s="1642"/>
      <c r="BA59" s="1642"/>
      <c r="BB59" s="1642"/>
      <c r="BC59" s="1642"/>
      <c r="BE59" s="1161"/>
      <c r="BF59" s="1637"/>
      <c r="BG59" s="1637"/>
      <c r="BH59" s="1161"/>
      <c r="BI59" s="1161"/>
      <c r="BJ59" s="1161"/>
      <c r="BK59" s="1161"/>
      <c r="BL59" s="1637"/>
      <c r="BM59" s="1161"/>
      <c r="BN59" s="1161"/>
      <c r="BO59" s="545"/>
      <c r="BP59" s="1161"/>
      <c r="BQ59" s="1161"/>
      <c r="BR59" s="1161"/>
      <c r="BS59" s="1161"/>
      <c r="BT59" s="1161"/>
      <c r="BU59" s="1633"/>
      <c r="BV59" s="567"/>
      <c r="BW59" s="567"/>
      <c r="BX59" s="567"/>
      <c r="BY59" s="567"/>
      <c r="BZ59" s="1642">
        <v>11</v>
      </c>
    </row>
    <row s="1642" customFormat="1" customHeight="1" ht="11.549999999999999">
      <c r="A60" s="988"/>
      <c r="B60" s="1637"/>
      <c r="C60" s="1637"/>
      <c r="D60" s="35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c r="AO60" s="1642"/>
      <c r="AP60" s="1642"/>
      <c r="AQ60" s="1642"/>
      <c r="AR60" s="1642"/>
      <c r="AS60" s="1642"/>
      <c r="AT60" s="1642"/>
      <c r="AU60" s="1642"/>
      <c r="AV60" s="1642"/>
      <c r="AW60" s="1642"/>
      <c r="AX60" s="1642"/>
      <c r="AY60" s="1642"/>
      <c r="AZ60" s="1642"/>
      <c r="BA60" s="1642"/>
      <c r="BB60" s="1642"/>
      <c r="BC60" s="1642"/>
      <c r="BE60" s="1161"/>
      <c r="BF60" s="1637"/>
      <c r="BG60" s="1637"/>
      <c r="BH60" s="1161"/>
      <c r="BI60" s="1161"/>
      <c r="BJ60" s="1161"/>
      <c r="BK60" s="1161"/>
      <c r="BL60" s="1637"/>
      <c r="BM60" s="1161"/>
      <c r="BN60" s="1161"/>
      <c r="BO60" s="545"/>
      <c r="BP60" s="1161"/>
      <c r="BQ60" s="1161"/>
      <c r="BR60" s="1161"/>
      <c r="BS60" s="1161"/>
      <c r="BT60" s="1161"/>
      <c r="BU60" s="1633"/>
      <c r="BV60" s="567"/>
      <c r="BW60" s="567"/>
      <c r="BX60" s="567"/>
      <c r="BY60" s="567"/>
      <c r="BZ60" s="1642">
        <v>11</v>
      </c>
    </row>
    <row s="1642" customFormat="1" customHeight="1" ht="11.549999999999999">
      <c r="A61" s="988"/>
      <c r="B61" s="1637"/>
      <c r="C61" s="1637"/>
      <c r="D61" s="352"/>
      <c r="J61" s="1642"/>
      <c r="K61" s="1642"/>
      <c r="L61" s="1642"/>
      <c r="M61" s="1642"/>
      <c r="N61" s="1642"/>
      <c r="O61" s="1642"/>
      <c r="P61" s="1642"/>
      <c r="Q61" s="1642"/>
      <c r="R61" s="1642"/>
      <c r="S61" s="1642"/>
      <c r="T61" s="1642"/>
      <c r="U61" s="1642"/>
      <c r="V61" s="1642"/>
      <c r="W61" s="1642"/>
      <c r="X61" s="1642"/>
      <c r="Y61" s="1642"/>
      <c r="Z61" s="1642"/>
      <c r="AA61" s="1642"/>
      <c r="AB61" s="1642"/>
      <c r="AC61" s="1642"/>
      <c r="AD61" s="1642"/>
      <c r="AE61" s="1642"/>
      <c r="AF61" s="1642"/>
      <c r="AG61" s="1642"/>
      <c r="AH61" s="1642"/>
      <c r="AI61" s="1642"/>
      <c r="AJ61" s="1642"/>
      <c r="AK61" s="1642"/>
      <c r="AL61" s="1642"/>
      <c r="AM61" s="1642"/>
      <c r="AN61" s="1642"/>
      <c r="AO61" s="1642"/>
      <c r="AP61" s="1642"/>
      <c r="AQ61" s="1642"/>
      <c r="AR61" s="1642"/>
      <c r="AS61" s="1642"/>
      <c r="AT61" s="1642"/>
      <c r="AU61" s="1642"/>
      <c r="AV61" s="1642"/>
      <c r="AW61" s="1642"/>
      <c r="AX61" s="1642"/>
      <c r="AY61" s="1642"/>
      <c r="AZ61" s="1642"/>
      <c r="BA61" s="1642"/>
      <c r="BB61" s="1642"/>
      <c r="BC61" s="1642"/>
      <c r="BE61" s="1161"/>
      <c r="BF61" s="1637"/>
      <c r="BG61" s="1637"/>
      <c r="BH61" s="1161"/>
      <c r="BI61" s="1161"/>
      <c r="BJ61" s="1161"/>
      <c r="BK61" s="1161"/>
      <c r="BL61" s="1637"/>
      <c r="BM61" s="1161"/>
      <c r="BN61" s="1161"/>
      <c r="BO61" s="545"/>
      <c r="BP61" s="1161"/>
      <c r="BQ61" s="1161"/>
      <c r="BR61" s="1161"/>
      <c r="BS61" s="1161"/>
      <c r="BT61" s="1161"/>
      <c r="BU61" s="1633"/>
      <c r="BV61" s="567"/>
      <c r="BW61" s="567"/>
      <c r="BX61" s="567"/>
      <c r="BY61" s="567"/>
      <c r="BZ61" s="1642">
        <v>11</v>
      </c>
    </row>
    <row s="1642" customFormat="1" customHeight="1" ht="11.549999999999999">
      <c r="A62" s="988"/>
      <c r="B62" s="1637"/>
      <c r="C62" s="1637"/>
      <c r="D62" s="352"/>
      <c r="J62" s="1642"/>
      <c r="K62" s="1642"/>
      <c r="L62" s="1642"/>
      <c r="M62" s="1642"/>
      <c r="N62" s="1642"/>
      <c r="O62" s="1642"/>
      <c r="P62" s="1642"/>
      <c r="Q62" s="1642"/>
      <c r="R62" s="1642"/>
      <c r="S62" s="1642"/>
      <c r="T62" s="1642"/>
      <c r="U62" s="1642"/>
      <c r="V62" s="1642"/>
      <c r="W62" s="1642"/>
      <c r="X62" s="1642"/>
      <c r="Y62" s="1642"/>
      <c r="Z62" s="1642"/>
      <c r="AA62" s="1642"/>
      <c r="AB62" s="1642"/>
      <c r="AC62" s="1642"/>
      <c r="AD62" s="1642"/>
      <c r="AE62" s="1642"/>
      <c r="AF62" s="1642"/>
      <c r="AG62" s="1642"/>
      <c r="AH62" s="1642"/>
      <c r="AI62" s="1642"/>
      <c r="AJ62" s="1642"/>
      <c r="AK62" s="1642"/>
      <c r="AL62" s="1642"/>
      <c r="AM62" s="1642"/>
      <c r="AN62" s="1642"/>
      <c r="AO62" s="1642"/>
      <c r="AP62" s="1642"/>
      <c r="AQ62" s="1642"/>
      <c r="AR62" s="1642"/>
      <c r="AS62" s="1642"/>
      <c r="AT62" s="1642"/>
      <c r="AU62" s="1642"/>
      <c r="AV62" s="1642"/>
      <c r="AW62" s="1642"/>
      <c r="AX62" s="1642"/>
      <c r="AY62" s="1642"/>
      <c r="AZ62" s="1642"/>
      <c r="BA62" s="1642"/>
      <c r="BB62" s="1642"/>
      <c r="BC62" s="1642"/>
      <c r="BE62" s="1161"/>
      <c r="BF62" s="1637"/>
      <c r="BG62" s="1637"/>
      <c r="BH62" s="1161"/>
      <c r="BI62" s="1161"/>
      <c r="BJ62" s="1161"/>
      <c r="BK62" s="1161"/>
      <c r="BL62" s="1637"/>
      <c r="BM62" s="1161"/>
      <c r="BN62" s="1161"/>
      <c r="BO62" s="545"/>
      <c r="BP62" s="1161"/>
      <c r="BQ62" s="1161"/>
      <c r="BR62" s="1161"/>
      <c r="BS62" s="1161"/>
      <c r="BT62" s="1161"/>
      <c r="BU62" s="1633"/>
      <c r="BV62" s="567"/>
      <c r="BW62" s="567"/>
      <c r="BX62" s="567"/>
      <c r="BY62" s="567"/>
      <c r="BZ62" s="1642">
        <v>11</v>
      </c>
    </row>
    <row s="1642" customFormat="1" customHeight="1" ht="11.549999999999999">
      <c r="A63" s="988"/>
      <c r="B63" s="1637"/>
      <c r="C63" s="1637"/>
      <c r="D63" s="352"/>
      <c r="J63" s="1642"/>
      <c r="K63" s="1642"/>
      <c r="L63" s="1642"/>
      <c r="M63" s="1642"/>
      <c r="N63" s="1642"/>
      <c r="O63" s="1642"/>
      <c r="P63" s="1642"/>
      <c r="Q63" s="1642"/>
      <c r="R63" s="1642"/>
      <c r="S63" s="1642"/>
      <c r="T63" s="1642"/>
      <c r="U63" s="1642"/>
      <c r="V63" s="1642"/>
      <c r="W63" s="1642"/>
      <c r="X63" s="1642"/>
      <c r="Y63" s="1642"/>
      <c r="Z63" s="1642"/>
      <c r="AA63" s="1642"/>
      <c r="AB63" s="1642"/>
      <c r="AC63" s="1642"/>
      <c r="AD63" s="1642"/>
      <c r="AE63" s="1642"/>
      <c r="AF63" s="1642"/>
      <c r="AG63" s="1642"/>
      <c r="AH63" s="1642"/>
      <c r="AI63" s="1642"/>
      <c r="AJ63" s="1642"/>
      <c r="AK63" s="1642"/>
      <c r="AL63" s="1642"/>
      <c r="AM63" s="1642"/>
      <c r="AN63" s="1642"/>
      <c r="AO63" s="1642"/>
      <c r="AP63" s="1642"/>
      <c r="AQ63" s="1642"/>
      <c r="AR63" s="1642"/>
      <c r="AS63" s="1642"/>
      <c r="AT63" s="1642"/>
      <c r="AU63" s="1642"/>
      <c r="AV63" s="1642"/>
      <c r="AW63" s="1642"/>
      <c r="AX63" s="1642"/>
      <c r="AY63" s="1642"/>
      <c r="AZ63" s="1642"/>
      <c r="BA63" s="1642"/>
      <c r="BB63" s="1642"/>
      <c r="BC63" s="1642"/>
      <c r="BE63" s="1161"/>
      <c r="BF63" s="1637"/>
      <c r="BG63" s="1637"/>
      <c r="BH63" s="1161"/>
      <c r="BI63" s="1161"/>
      <c r="BJ63" s="1161"/>
      <c r="BK63" s="1161"/>
      <c r="BL63" s="1637"/>
      <c r="BM63" s="1161"/>
      <c r="BN63" s="1161"/>
      <c r="BO63" s="545"/>
      <c r="BP63" s="1161"/>
      <c r="BQ63" s="1161"/>
      <c r="BR63" s="1161"/>
      <c r="BS63" s="1161"/>
      <c r="BT63" s="1161"/>
      <c r="BU63" s="1633"/>
      <c r="BV63" s="567"/>
      <c r="BW63" s="567"/>
      <c r="BX63" s="567"/>
      <c r="BY63" s="567"/>
      <c r="BZ63" s="1642">
        <v>11</v>
      </c>
    </row>
    <row s="1642" customFormat="1" customHeight="1" ht="11.549999999999999">
      <c r="A64" s="988"/>
      <c r="B64" s="1637"/>
      <c r="C64" s="1637"/>
      <c r="D64" s="35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c r="AI64" s="1642"/>
      <c r="AJ64" s="1642"/>
      <c r="AK64" s="1642"/>
      <c r="AL64" s="1642"/>
      <c r="AM64" s="1642"/>
      <c r="AN64" s="1642"/>
      <c r="AO64" s="1642"/>
      <c r="AP64" s="1642"/>
      <c r="AQ64" s="1642"/>
      <c r="AR64" s="1642"/>
      <c r="AS64" s="1642"/>
      <c r="AT64" s="1642"/>
      <c r="AU64" s="1642"/>
      <c r="AV64" s="1642"/>
      <c r="AW64" s="1642"/>
      <c r="AX64" s="1642"/>
      <c r="AY64" s="1642"/>
      <c r="AZ64" s="1642"/>
      <c r="BA64" s="1642"/>
      <c r="BB64" s="1642"/>
      <c r="BC64" s="1642"/>
      <c r="BE64" s="1161"/>
      <c r="BF64" s="1637"/>
      <c r="BG64" s="1637"/>
      <c r="BH64" s="1161"/>
      <c r="BI64" s="1161"/>
      <c r="BJ64" s="1161"/>
      <c r="BK64" s="1161"/>
      <c r="BL64" s="1637"/>
      <c r="BM64" s="1161"/>
      <c r="BN64" s="1161"/>
      <c r="BO64" s="545"/>
      <c r="BP64" s="1161"/>
      <c r="BQ64" s="1161"/>
      <c r="BR64" s="1161"/>
      <c r="BS64" s="1161"/>
      <c r="BT64" s="1161"/>
      <c r="BU64" s="1633"/>
      <c r="BV64" s="567"/>
      <c r="BW64" s="567"/>
      <c r="BX64" s="567"/>
      <c r="BY64" s="567"/>
      <c r="BZ64" s="1642">
        <v>11</v>
      </c>
    </row>
    <row s="1642" customFormat="1" customHeight="1" ht="11.549999999999999">
      <c r="A65" s="988"/>
      <c r="B65" s="1637"/>
      <c r="C65" s="1637"/>
      <c r="D65" s="35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c r="AI65" s="1642"/>
      <c r="AJ65" s="1642"/>
      <c r="AK65" s="1642"/>
      <c r="AL65" s="1642"/>
      <c r="AM65" s="1642"/>
      <c r="AN65" s="1642"/>
      <c r="AO65" s="1642"/>
      <c r="AP65" s="1642"/>
      <c r="AQ65" s="1642"/>
      <c r="AR65" s="1642"/>
      <c r="AS65" s="1642"/>
      <c r="AT65" s="1642"/>
      <c r="AU65" s="1642"/>
      <c r="AV65" s="1642"/>
      <c r="AW65" s="1642"/>
      <c r="AX65" s="1642"/>
      <c r="AY65" s="1642"/>
      <c r="AZ65" s="1642"/>
      <c r="BA65" s="1642"/>
      <c r="BB65" s="1642"/>
      <c r="BC65" s="1642"/>
      <c r="BE65" s="1161"/>
      <c r="BF65" s="1637"/>
      <c r="BG65" s="1637"/>
      <c r="BH65" s="1161"/>
      <c r="BI65" s="1161"/>
      <c r="BJ65" s="1161"/>
      <c r="BK65" s="1161"/>
      <c r="BL65" s="1637"/>
      <c r="BM65" s="1161"/>
      <c r="BN65" s="1161"/>
      <c r="BO65" s="545"/>
      <c r="BP65" s="1161"/>
      <c r="BQ65" s="1161"/>
      <c r="BR65" s="1161"/>
      <c r="BS65" s="1161"/>
      <c r="BT65" s="1161"/>
      <c r="BU65" s="1633"/>
      <c r="BV65" s="567"/>
      <c r="BW65" s="567"/>
      <c r="BX65" s="567"/>
      <c r="BY65" s="567"/>
      <c r="BZ65" s="1642">
        <v>11</v>
      </c>
    </row>
    <row s="1642" customFormat="1" customHeight="1" ht="11.549999999999999">
      <c r="A66" s="988"/>
      <c r="B66" s="1637"/>
      <c r="C66" s="1637"/>
      <c r="D66" s="352"/>
      <c r="J66" s="1642"/>
      <c r="K66" s="1642"/>
      <c r="L66" s="1642"/>
      <c r="M66" s="1642"/>
      <c r="N66" s="1642"/>
      <c r="O66" s="1642"/>
      <c r="P66" s="1642"/>
      <c r="Q66" s="1642"/>
      <c r="R66" s="1642"/>
      <c r="S66" s="1642"/>
      <c r="T66" s="1642"/>
      <c r="U66" s="1642"/>
      <c r="V66" s="1642"/>
      <c r="W66" s="1642"/>
      <c r="X66" s="1642"/>
      <c r="Y66" s="1642"/>
      <c r="Z66" s="1642"/>
      <c r="AA66" s="1642"/>
      <c r="AB66" s="1642"/>
      <c r="AC66" s="1642"/>
      <c r="AD66" s="1642"/>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2"/>
      <c r="BA66" s="1642"/>
      <c r="BB66" s="1642"/>
      <c r="BC66" s="1642"/>
      <c r="BE66" s="1161"/>
      <c r="BF66" s="1637"/>
      <c r="BG66" s="1637"/>
      <c r="BH66" s="1161"/>
      <c r="BI66" s="1161"/>
      <c r="BJ66" s="1161"/>
      <c r="BK66" s="1161"/>
      <c r="BL66" s="1637"/>
      <c r="BM66" s="1161"/>
      <c r="BN66" s="1161"/>
      <c r="BO66" s="545"/>
      <c r="BP66" s="1161"/>
      <c r="BQ66" s="1161"/>
      <c r="BR66" s="1161"/>
      <c r="BS66" s="1161"/>
      <c r="BT66" s="1161"/>
      <c r="BU66" s="1633"/>
      <c r="BV66" s="567"/>
      <c r="BW66" s="567"/>
      <c r="BX66" s="567"/>
      <c r="BY66" s="567"/>
      <c r="BZ66" s="1642">
        <v>11</v>
      </c>
    </row>
    <row s="1642" customFormat="1" customHeight="1" ht="11.549999999999999">
      <c r="A67" s="988"/>
      <c r="B67" s="1637"/>
      <c r="C67" s="1637"/>
      <c r="D67" s="352"/>
      <c r="J67" s="1642"/>
      <c r="K67" s="1642"/>
      <c r="L67" s="1642"/>
      <c r="M67" s="1642"/>
      <c r="N67" s="1642"/>
      <c r="O67" s="1642"/>
      <c r="P67" s="1642"/>
      <c r="Q67" s="1642"/>
      <c r="R67" s="1642"/>
      <c r="S67" s="1642"/>
      <c r="T67" s="1642"/>
      <c r="U67" s="1642"/>
      <c r="V67" s="1642"/>
      <c r="W67" s="1642"/>
      <c r="X67" s="1642"/>
      <c r="Y67" s="1642"/>
      <c r="Z67" s="1642"/>
      <c r="AA67" s="1642"/>
      <c r="AB67" s="1642"/>
      <c r="AC67" s="1642"/>
      <c r="AD67" s="1642"/>
      <c r="AE67" s="1642"/>
      <c r="AF67" s="1642"/>
      <c r="AG67" s="1642"/>
      <c r="AH67" s="1642"/>
      <c r="AI67" s="1642"/>
      <c r="AJ67" s="1642"/>
      <c r="AK67" s="1642"/>
      <c r="AL67" s="1642"/>
      <c r="AM67" s="1642"/>
      <c r="AN67" s="1642"/>
      <c r="AO67" s="1642"/>
      <c r="AP67" s="1642"/>
      <c r="AQ67" s="1642"/>
      <c r="AR67" s="1642"/>
      <c r="AS67" s="1642"/>
      <c r="AT67" s="1642"/>
      <c r="AU67" s="1642"/>
      <c r="AV67" s="1642"/>
      <c r="AW67" s="1642"/>
      <c r="AX67" s="1642"/>
      <c r="AY67" s="1642"/>
      <c r="AZ67" s="1642"/>
      <c r="BA67" s="1642"/>
      <c r="BB67" s="1642"/>
      <c r="BC67" s="1642"/>
      <c r="BE67" s="1161"/>
      <c r="BF67" s="1637"/>
      <c r="BG67" s="1637"/>
      <c r="BH67" s="1161"/>
      <c r="BI67" s="1161"/>
      <c r="BJ67" s="1161"/>
      <c r="BK67" s="1161"/>
      <c r="BL67" s="1637"/>
      <c r="BM67" s="1161"/>
      <c r="BN67" s="1161"/>
      <c r="BO67" s="545"/>
      <c r="BP67" s="1161"/>
      <c r="BQ67" s="1161"/>
      <c r="BR67" s="1161"/>
      <c r="BS67" s="1161"/>
      <c r="BT67" s="1161"/>
      <c r="BU67" s="1633"/>
      <c r="BV67" s="567"/>
      <c r="BW67" s="567"/>
      <c r="BX67" s="567"/>
      <c r="BY67" s="567"/>
      <c r="BZ67" s="1642">
        <v>11</v>
      </c>
    </row>
    <row s="1642" customFormat="1" customHeight="1" ht="11.549999999999999">
      <c r="A68" s="988"/>
      <c r="B68" s="1637"/>
      <c r="C68" s="1637"/>
      <c r="D68" s="352"/>
      <c r="J68" s="1642"/>
      <c r="K68" s="1642"/>
      <c r="L68" s="1642"/>
      <c r="M68" s="1642"/>
      <c r="N68" s="1642"/>
      <c r="O68" s="1642"/>
      <c r="P68" s="1642"/>
      <c r="Q68" s="1642"/>
      <c r="R68" s="1642"/>
      <c r="S68" s="1642"/>
      <c r="T68" s="1642"/>
      <c r="U68" s="1642"/>
      <c r="V68" s="1642"/>
      <c r="W68" s="1642"/>
      <c r="X68" s="1642"/>
      <c r="Y68" s="1642"/>
      <c r="Z68" s="1642"/>
      <c r="AA68" s="1642"/>
      <c r="AB68" s="1642"/>
      <c r="AC68" s="1642"/>
      <c r="AD68" s="1642"/>
      <c r="AE68" s="1642"/>
      <c r="AF68" s="1642"/>
      <c r="AG68" s="1642"/>
      <c r="AH68" s="1642"/>
      <c r="AI68" s="1642"/>
      <c r="AJ68" s="1642"/>
      <c r="AK68" s="1642"/>
      <c r="AL68" s="1642"/>
      <c r="AM68" s="1642"/>
      <c r="AN68" s="1642"/>
      <c r="AO68" s="1642"/>
      <c r="AP68" s="1642"/>
      <c r="AQ68" s="1642"/>
      <c r="AR68" s="1642"/>
      <c r="AS68" s="1642"/>
      <c r="AT68" s="1642"/>
      <c r="AU68" s="1642"/>
      <c r="AV68" s="1642"/>
      <c r="AW68" s="1642"/>
      <c r="AX68" s="1642"/>
      <c r="AY68" s="1642"/>
      <c r="AZ68" s="1642"/>
      <c r="BA68" s="1642"/>
      <c r="BB68" s="1642"/>
      <c r="BC68" s="1642"/>
      <c r="BE68" s="1161"/>
      <c r="BF68" s="1637"/>
      <c r="BG68" s="1637"/>
      <c r="BH68" s="1161"/>
      <c r="BI68" s="1161"/>
      <c r="BJ68" s="1161"/>
      <c r="BK68" s="1161"/>
      <c r="BL68" s="1637"/>
      <c r="BM68" s="1161"/>
      <c r="BN68" s="1161"/>
      <c r="BO68" s="545"/>
      <c r="BP68" s="1161"/>
      <c r="BQ68" s="1161"/>
      <c r="BR68" s="1161"/>
      <c r="BS68" s="1161"/>
      <c r="BT68" s="1161"/>
      <c r="BU68" s="1633"/>
      <c r="BV68" s="567"/>
      <c r="BW68" s="567"/>
      <c r="BX68" s="567"/>
      <c r="BY68" s="567"/>
      <c r="BZ68" s="1642">
        <v>11</v>
      </c>
    </row>
    <row s="1642" customFormat="1" customHeight="1" ht="11.549999999999999">
      <c r="A69" s="988"/>
      <c r="B69" s="1637"/>
      <c r="C69" s="1637"/>
      <c r="D69" s="352"/>
      <c r="J69" s="1642"/>
      <c r="K69" s="1642"/>
      <c r="L69" s="1642"/>
      <c r="M69" s="1642"/>
      <c r="N69" s="1642"/>
      <c r="O69" s="1642"/>
      <c r="P69" s="1642"/>
      <c r="Q69" s="1642"/>
      <c r="R69" s="1642"/>
      <c r="S69" s="1642"/>
      <c r="T69" s="1642"/>
      <c r="U69" s="1642"/>
      <c r="V69" s="1642"/>
      <c r="W69" s="1642"/>
      <c r="X69" s="1642"/>
      <c r="Y69" s="1642"/>
      <c r="Z69" s="1642"/>
      <c r="AA69" s="1642"/>
      <c r="AB69" s="1642"/>
      <c r="AC69" s="1642"/>
      <c r="AD69" s="1642"/>
      <c r="AE69" s="1642"/>
      <c r="AF69" s="1642"/>
      <c r="AG69" s="1642"/>
      <c r="AH69" s="1642"/>
      <c r="AI69" s="1642"/>
      <c r="AJ69" s="1642"/>
      <c r="AK69" s="1642"/>
      <c r="AL69" s="1642"/>
      <c r="AM69" s="1642"/>
      <c r="AN69" s="1642"/>
      <c r="AO69" s="1642"/>
      <c r="AP69" s="1642"/>
      <c r="AQ69" s="1642"/>
      <c r="AR69" s="1642"/>
      <c r="AS69" s="1642"/>
      <c r="AT69" s="1642"/>
      <c r="AU69" s="1642"/>
      <c r="AV69" s="1642"/>
      <c r="AW69" s="1642"/>
      <c r="AX69" s="1642"/>
      <c r="AY69" s="1642"/>
      <c r="AZ69" s="1642"/>
      <c r="BA69" s="1642"/>
      <c r="BB69" s="1642"/>
      <c r="BC69" s="1642"/>
      <c r="BE69" s="1161"/>
      <c r="BF69" s="1637"/>
      <c r="BG69" s="1637"/>
      <c r="BH69" s="1161"/>
      <c r="BI69" s="1161"/>
      <c r="BJ69" s="1161"/>
      <c r="BK69" s="1161"/>
      <c r="BL69" s="1637"/>
      <c r="BM69" s="1161"/>
      <c r="BN69" s="1161"/>
      <c r="BO69" s="545"/>
      <c r="BP69" s="1161"/>
      <c r="BQ69" s="1161"/>
      <c r="BR69" s="1161"/>
      <c r="BS69" s="1161"/>
      <c r="BT69" s="1161"/>
      <c r="BU69" s="1633"/>
      <c r="BV69" s="567"/>
      <c r="BW69" s="567"/>
      <c r="BX69" s="567"/>
      <c r="BY69" s="567"/>
      <c r="BZ69" s="1642">
        <v>11</v>
      </c>
    </row>
    <row s="1642" customFormat="1" customHeight="1" ht="11.549999999999999">
      <c r="A70" s="988"/>
      <c r="B70" s="1637"/>
      <c r="C70" s="1637"/>
      <c r="D70" s="352"/>
      <c r="J70" s="1642"/>
      <c r="K70" s="1642"/>
      <c r="L70" s="1642"/>
      <c r="M70" s="1642"/>
      <c r="N70" s="1642"/>
      <c r="O70" s="1642"/>
      <c r="P70" s="1642"/>
      <c r="Q70" s="1642"/>
      <c r="R70" s="1642"/>
      <c r="S70" s="1642"/>
      <c r="T70" s="1642"/>
      <c r="U70" s="1642"/>
      <c r="V70" s="1642"/>
      <c r="W70" s="1642"/>
      <c r="X70" s="1642"/>
      <c r="Y70" s="1642"/>
      <c r="Z70" s="1642"/>
      <c r="AA70" s="1642"/>
      <c r="AB70" s="1642"/>
      <c r="AC70" s="1642"/>
      <c r="AD70" s="1642"/>
      <c r="AE70" s="1642"/>
      <c r="AF70" s="1642"/>
      <c r="AG70" s="1642"/>
      <c r="AH70" s="1642"/>
      <c r="AI70" s="1642"/>
      <c r="AJ70" s="1642"/>
      <c r="AK70" s="1642"/>
      <c r="AL70" s="1642"/>
      <c r="AM70" s="1642"/>
      <c r="AN70" s="1642"/>
      <c r="AO70" s="1642"/>
      <c r="AP70" s="1642"/>
      <c r="AQ70" s="1642"/>
      <c r="AR70" s="1642"/>
      <c r="AS70" s="1642"/>
      <c r="AT70" s="1642"/>
      <c r="AU70" s="1642"/>
      <c r="AV70" s="1642"/>
      <c r="AW70" s="1642"/>
      <c r="AX70" s="1642"/>
      <c r="AY70" s="1642"/>
      <c r="AZ70" s="1642"/>
      <c r="BA70" s="1642"/>
      <c r="BB70" s="1642"/>
      <c r="BC70" s="1642"/>
      <c r="BE70" s="1161"/>
      <c r="BF70" s="1637"/>
      <c r="BG70" s="1637"/>
      <c r="BH70" s="1161"/>
      <c r="BI70" s="1161"/>
      <c r="BJ70" s="1161"/>
      <c r="BK70" s="1161"/>
      <c r="BL70" s="1637"/>
      <c r="BM70" s="1161"/>
      <c r="BN70" s="1161"/>
      <c r="BO70" s="545"/>
      <c r="BP70" s="1161"/>
      <c r="BQ70" s="1161"/>
      <c r="BR70" s="1161"/>
      <c r="BS70" s="1161"/>
      <c r="BT70" s="1161"/>
      <c r="BU70" s="1633"/>
      <c r="BV70" s="567"/>
      <c r="BW70" s="567"/>
      <c r="BX70" s="567"/>
      <c r="BY70" s="567"/>
      <c r="BZ70" s="1642">
        <v>11</v>
      </c>
    </row>
    <row s="1642" customFormat="1" customHeight="1" ht="11.549999999999999">
      <c r="A71" s="988"/>
      <c r="B71" s="1637"/>
      <c r="C71" s="1637"/>
      <c r="D71" s="352"/>
      <c r="J71" s="1642"/>
      <c r="K71" s="1642"/>
      <c r="L71" s="1642"/>
      <c r="M71" s="1642"/>
      <c r="N71" s="1642"/>
      <c r="O71" s="1642"/>
      <c r="P71" s="1642"/>
      <c r="Q71" s="1642"/>
      <c r="R71" s="1642"/>
      <c r="S71" s="1642"/>
      <c r="T71" s="1642"/>
      <c r="U71" s="1642"/>
      <c r="V71" s="1642"/>
      <c r="W71" s="1642"/>
      <c r="X71" s="1642"/>
      <c r="Y71" s="1642"/>
      <c r="Z71" s="1642"/>
      <c r="AA71" s="1642"/>
      <c r="AB71" s="1642"/>
      <c r="AC71" s="1642"/>
      <c r="AD71" s="1642"/>
      <c r="AE71" s="1642"/>
      <c r="AF71" s="1642"/>
      <c r="AG71" s="1642"/>
      <c r="AH71" s="1642"/>
      <c r="AI71" s="1642"/>
      <c r="AJ71" s="1642"/>
      <c r="AK71" s="1642"/>
      <c r="AL71" s="1642"/>
      <c r="AM71" s="1642"/>
      <c r="AN71" s="1642"/>
      <c r="AO71" s="1642"/>
      <c r="AP71" s="1642"/>
      <c r="AQ71" s="1642"/>
      <c r="AR71" s="1642"/>
      <c r="AS71" s="1642"/>
      <c r="AT71" s="1642"/>
      <c r="AU71" s="1642"/>
      <c r="AV71" s="1642"/>
      <c r="AW71" s="1642"/>
      <c r="AX71" s="1642"/>
      <c r="AY71" s="1642"/>
      <c r="AZ71" s="1642"/>
      <c r="BA71" s="1642"/>
      <c r="BB71" s="1642"/>
      <c r="BC71" s="1642"/>
      <c r="BE71" s="1161"/>
      <c r="BF71" s="1637"/>
      <c r="BG71" s="1637"/>
      <c r="BH71" s="1161"/>
      <c r="BI71" s="1161"/>
      <c r="BJ71" s="1161"/>
      <c r="BK71" s="1161"/>
      <c r="BL71" s="1637"/>
      <c r="BM71" s="1161"/>
      <c r="BN71" s="1161"/>
      <c r="BO71" s="545"/>
      <c r="BP71" s="1161"/>
      <c r="BQ71" s="1161"/>
      <c r="BR71" s="1161"/>
      <c r="BS71" s="1161"/>
      <c r="BT71" s="1161"/>
      <c r="BU71" s="1633"/>
      <c r="BV71" s="567"/>
      <c r="BW71" s="567"/>
      <c r="BX71" s="567"/>
      <c r="BY71" s="567"/>
      <c r="BZ71" s="1642">
        <v>11</v>
      </c>
    </row>
    <row s="1642" customFormat="1" customHeight="1" ht="11.549999999999999">
      <c r="A72" s="988"/>
      <c r="B72" s="1637"/>
      <c r="C72" s="1637"/>
      <c r="D72" s="352"/>
      <c r="J72" s="1642"/>
      <c r="K72" s="1642"/>
      <c r="L72" s="1642"/>
      <c r="M72" s="1642"/>
      <c r="N72" s="1642"/>
      <c r="O72" s="1642"/>
      <c r="P72" s="1642"/>
      <c r="Q72" s="1642"/>
      <c r="R72" s="1642"/>
      <c r="S72" s="1642"/>
      <c r="T72" s="1642"/>
      <c r="U72" s="1642"/>
      <c r="V72" s="1642"/>
      <c r="W72" s="1642"/>
      <c r="X72" s="1642"/>
      <c r="Y72" s="1642"/>
      <c r="Z72" s="1642"/>
      <c r="AA72" s="1642"/>
      <c r="AB72" s="1642"/>
      <c r="AC72" s="1642"/>
      <c r="AD72" s="1642"/>
      <c r="AE72" s="1642"/>
      <c r="AF72" s="1642"/>
      <c r="AG72" s="1642"/>
      <c r="AH72" s="1642"/>
      <c r="AI72" s="1642"/>
      <c r="AJ72" s="1642"/>
      <c r="AK72" s="1642"/>
      <c r="AL72" s="1642"/>
      <c r="AM72" s="1642"/>
      <c r="AN72" s="1642"/>
      <c r="AO72" s="1642"/>
      <c r="AP72" s="1642"/>
      <c r="AQ72" s="1642"/>
      <c r="AR72" s="1642"/>
      <c r="AS72" s="1642"/>
      <c r="AT72" s="1642"/>
      <c r="AU72" s="1642"/>
      <c r="AV72" s="1642"/>
      <c r="AW72" s="1642"/>
      <c r="AX72" s="1642"/>
      <c r="AY72" s="1642"/>
      <c r="AZ72" s="1642"/>
      <c r="BA72" s="1642"/>
      <c r="BB72" s="1642"/>
      <c r="BC72" s="1642"/>
      <c r="BE72" s="1161"/>
      <c r="BF72" s="1637"/>
      <c r="BG72" s="1637"/>
      <c r="BH72" s="1161"/>
      <c r="BI72" s="1161"/>
      <c r="BJ72" s="1161"/>
      <c r="BK72" s="1161"/>
      <c r="BL72" s="1637"/>
      <c r="BM72" s="1161"/>
      <c r="BN72" s="1161"/>
      <c r="BO72" s="545"/>
      <c r="BP72" s="1161"/>
      <c r="BQ72" s="1161"/>
      <c r="BR72" s="1161"/>
      <c r="BS72" s="1161"/>
      <c r="BT72" s="1161"/>
      <c r="BU72" s="1633"/>
      <c r="BV72" s="567"/>
      <c r="BW72" s="567"/>
      <c r="BX72" s="567"/>
      <c r="BY72" s="567"/>
      <c r="BZ72" s="1642">
        <v>11</v>
      </c>
    </row>
    <row s="1642" customFormat="1" customHeight="1" ht="11.549999999999999">
      <c r="A73" s="988"/>
      <c r="B73" s="1637"/>
      <c r="C73" s="1637"/>
      <c r="D73" s="352"/>
      <c r="J73" s="1642"/>
      <c r="K73" s="1642"/>
      <c r="L73" s="1642"/>
      <c r="M73" s="1642"/>
      <c r="N73" s="1642"/>
      <c r="O73" s="1642"/>
      <c r="P73" s="1642"/>
      <c r="Q73" s="1642"/>
      <c r="R73" s="1642"/>
      <c r="S73" s="1642"/>
      <c r="T73" s="1642"/>
      <c r="U73" s="1642"/>
      <c r="V73" s="1642"/>
      <c r="W73" s="1642"/>
      <c r="X73" s="1642"/>
      <c r="Y73" s="1642"/>
      <c r="Z73" s="1642"/>
      <c r="AA73" s="1642"/>
      <c r="AB73" s="1642"/>
      <c r="AC73" s="1642"/>
      <c r="AD73" s="1642"/>
      <c r="AE73" s="1642"/>
      <c r="AF73" s="1642"/>
      <c r="AG73" s="1642"/>
      <c r="AH73" s="1642"/>
      <c r="AI73" s="1642"/>
      <c r="AJ73" s="1642"/>
      <c r="AK73" s="1642"/>
      <c r="AL73" s="1642"/>
      <c r="AM73" s="1642"/>
      <c r="AN73" s="1642"/>
      <c r="AO73" s="1642"/>
      <c r="AP73" s="1642"/>
      <c r="AQ73" s="1642"/>
      <c r="AR73" s="1642"/>
      <c r="AS73" s="1642"/>
      <c r="AT73" s="1642"/>
      <c r="AU73" s="1642"/>
      <c r="AV73" s="1642"/>
      <c r="AW73" s="1642"/>
      <c r="AX73" s="1642"/>
      <c r="AY73" s="1642"/>
      <c r="AZ73" s="1642"/>
      <c r="BA73" s="1642"/>
      <c r="BB73" s="1642"/>
      <c r="BC73" s="1642"/>
      <c r="BE73" s="1161"/>
      <c r="BF73" s="1637"/>
      <c r="BG73" s="1637"/>
      <c r="BH73" s="1161"/>
      <c r="BI73" s="1161"/>
      <c r="BJ73" s="1161"/>
      <c r="BK73" s="1161"/>
      <c r="BL73" s="1637"/>
      <c r="BM73" s="1161"/>
      <c r="BN73" s="1161"/>
      <c r="BO73" s="545"/>
      <c r="BP73" s="1161"/>
      <c r="BQ73" s="1161"/>
      <c r="BR73" s="1161"/>
      <c r="BS73" s="1161"/>
      <c r="BT73" s="1161"/>
      <c r="BU73" s="1633"/>
      <c r="BV73" s="567"/>
      <c r="BW73" s="567"/>
      <c r="BX73" s="567"/>
      <c r="BY73" s="567"/>
      <c r="BZ73" s="1642">
        <v>11</v>
      </c>
    </row>
    <row s="1642" customFormat="1" customHeight="1" ht="11.549999999999999">
      <c r="A74" s="988"/>
      <c r="B74" s="1637"/>
      <c r="C74" s="1637"/>
      <c r="D74" s="352"/>
      <c r="J74" s="1642"/>
      <c r="K74" s="1642"/>
      <c r="L74" s="1642"/>
      <c r="M74" s="1642"/>
      <c r="N74" s="1642"/>
      <c r="O74" s="1642"/>
      <c r="P74" s="1642"/>
      <c r="Q74" s="1642"/>
      <c r="R74" s="1642"/>
      <c r="S74" s="1642"/>
      <c r="T74" s="1642"/>
      <c r="U74" s="1642"/>
      <c r="V74" s="1642"/>
      <c r="W74" s="1642"/>
      <c r="X74" s="1642"/>
      <c r="Y74" s="1642"/>
      <c r="Z74" s="1642"/>
      <c r="AA74" s="1642"/>
      <c r="AB74" s="1642"/>
      <c r="AC74" s="1642"/>
      <c r="AD74" s="1642"/>
      <c r="AE74" s="1642"/>
      <c r="AF74" s="1642"/>
      <c r="AG74" s="1642"/>
      <c r="AH74" s="1642"/>
      <c r="AI74" s="1642"/>
      <c r="AJ74" s="1642"/>
      <c r="AK74" s="1642"/>
      <c r="AL74" s="1642"/>
      <c r="AM74" s="1642"/>
      <c r="AN74" s="1642"/>
      <c r="AO74" s="1642"/>
      <c r="AP74" s="1642"/>
      <c r="AQ74" s="1642"/>
      <c r="AR74" s="1642"/>
      <c r="AS74" s="1642"/>
      <c r="AT74" s="1642"/>
      <c r="AU74" s="1642"/>
      <c r="AV74" s="1642"/>
      <c r="AW74" s="1642"/>
      <c r="AX74" s="1642"/>
      <c r="AY74" s="1642"/>
      <c r="AZ74" s="1642"/>
      <c r="BA74" s="1642"/>
      <c r="BB74" s="1642"/>
      <c r="BC74" s="1642"/>
      <c r="BE74" s="1161"/>
      <c r="BF74" s="1637"/>
      <c r="BG74" s="1637"/>
      <c r="BH74" s="1161"/>
      <c r="BI74" s="1161"/>
      <c r="BJ74" s="1161"/>
      <c r="BK74" s="1161"/>
      <c r="BL74" s="1637"/>
      <c r="BM74" s="1161"/>
      <c r="BN74" s="1161"/>
      <c r="BO74" s="545"/>
      <c r="BP74" s="1161"/>
      <c r="BQ74" s="1161"/>
      <c r="BR74" s="1161"/>
      <c r="BS74" s="1161"/>
      <c r="BT74" s="1161"/>
      <c r="BU74" s="1633"/>
      <c r="BV74" s="567"/>
      <c r="BW74" s="567"/>
      <c r="BX74" s="567"/>
      <c r="BY74" s="567"/>
      <c r="BZ74" s="1642">
        <v>11</v>
      </c>
    </row>
    <row s="1642" customFormat="1" customHeight="1" ht="11.549999999999999">
      <c r="A75" s="988"/>
      <c r="B75" s="1637"/>
      <c r="C75" s="1637"/>
      <c r="D75" s="35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642"/>
      <c r="AM75" s="1642"/>
      <c r="AN75" s="1642"/>
      <c r="AO75" s="1642"/>
      <c r="AP75" s="1642"/>
      <c r="AQ75" s="1642"/>
      <c r="AR75" s="1642"/>
      <c r="AS75" s="1642"/>
      <c r="AT75" s="1642"/>
      <c r="AU75" s="1642"/>
      <c r="AV75" s="1642"/>
      <c r="AW75" s="1642"/>
      <c r="AX75" s="1642"/>
      <c r="AY75" s="1642"/>
      <c r="AZ75" s="1642"/>
      <c r="BA75" s="1642"/>
      <c r="BB75" s="1642"/>
      <c r="BC75" s="1642"/>
      <c r="BE75" s="1161"/>
      <c r="BF75" s="1637"/>
      <c r="BG75" s="1637"/>
      <c r="BH75" s="1161"/>
      <c r="BI75" s="1161"/>
      <c r="BJ75" s="1161"/>
      <c r="BK75" s="1161"/>
      <c r="BL75" s="1637"/>
      <c r="BM75" s="1161"/>
      <c r="BN75" s="1161"/>
      <c r="BO75" s="545"/>
      <c r="BP75" s="1161"/>
      <c r="BQ75" s="1161"/>
      <c r="BR75" s="1161"/>
      <c r="BS75" s="1161"/>
      <c r="BT75" s="1161"/>
      <c r="BU75" s="1633"/>
      <c r="BV75" s="567"/>
      <c r="BW75" s="567"/>
      <c r="BX75" s="567"/>
      <c r="BY75" s="567"/>
      <c r="BZ75" s="1642">
        <v>11</v>
      </c>
    </row>
    <row s="1642" customFormat="1" customHeight="1" ht="11.549999999999999">
      <c r="A76" s="988"/>
      <c r="B76" s="1637"/>
      <c r="C76" s="1637"/>
      <c r="D76" s="35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642"/>
      <c r="AM76" s="1642"/>
      <c r="AN76" s="1642"/>
      <c r="AO76" s="1642"/>
      <c r="AP76" s="1642"/>
      <c r="AQ76" s="1642"/>
      <c r="AR76" s="1642"/>
      <c r="AS76" s="1642"/>
      <c r="AT76" s="1642"/>
      <c r="AU76" s="1642"/>
      <c r="AV76" s="1642"/>
      <c r="AW76" s="1642"/>
      <c r="AX76" s="1642"/>
      <c r="AY76" s="1642"/>
      <c r="AZ76" s="1642"/>
      <c r="BA76" s="1642"/>
      <c r="BB76" s="1642"/>
      <c r="BC76" s="1642"/>
      <c r="BE76" s="1161"/>
      <c r="BF76" s="1637"/>
      <c r="BG76" s="1637"/>
      <c r="BH76" s="1161"/>
      <c r="BI76" s="1161"/>
      <c r="BJ76" s="1161"/>
      <c r="BK76" s="1161"/>
      <c r="BL76" s="1637"/>
      <c r="BM76" s="1161"/>
      <c r="BN76" s="1161"/>
      <c r="BO76" s="545"/>
      <c r="BP76" s="1161"/>
      <c r="BQ76" s="1161"/>
      <c r="BR76" s="1161"/>
      <c r="BS76" s="1161"/>
      <c r="BT76" s="1161"/>
      <c r="BU76" s="1633"/>
      <c r="BV76" s="567"/>
      <c r="BW76" s="567"/>
      <c r="BX76" s="567"/>
      <c r="BY76" s="567"/>
      <c r="BZ76" s="1642">
        <v>11</v>
      </c>
    </row>
    <row s="1642" customFormat="1" customHeight="1" ht="11.549999999999999">
      <c r="A77" s="988"/>
      <c r="B77" s="1637"/>
      <c r="C77" s="1637"/>
      <c r="D77" s="35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642"/>
      <c r="AM77" s="1642"/>
      <c r="AN77" s="1642"/>
      <c r="AO77" s="1642"/>
      <c r="AP77" s="1642"/>
      <c r="AQ77" s="1642"/>
      <c r="AR77" s="1642"/>
      <c r="AS77" s="1642"/>
      <c r="AT77" s="1642"/>
      <c r="AU77" s="1642"/>
      <c r="AV77" s="1642"/>
      <c r="AW77" s="1642"/>
      <c r="AX77" s="1642"/>
      <c r="AY77" s="1642"/>
      <c r="AZ77" s="1642"/>
      <c r="BA77" s="1642"/>
      <c r="BB77" s="1642"/>
      <c r="BC77" s="1642"/>
      <c r="BE77" s="1161"/>
      <c r="BF77" s="1637"/>
      <c r="BG77" s="1637"/>
      <c r="BH77" s="1161"/>
      <c r="BI77" s="1161"/>
      <c r="BJ77" s="1161"/>
      <c r="BK77" s="1161"/>
      <c r="BL77" s="1637"/>
      <c r="BM77" s="1161"/>
      <c r="BN77" s="1161"/>
      <c r="BO77" s="545"/>
      <c r="BP77" s="1161"/>
      <c r="BQ77" s="1161"/>
      <c r="BR77" s="1161"/>
      <c r="BS77" s="1161"/>
      <c r="BT77" s="1161"/>
      <c r="BU77" s="1633"/>
      <c r="BV77" s="567"/>
      <c r="BW77" s="567"/>
      <c r="BX77" s="567"/>
      <c r="BY77" s="567"/>
      <c r="BZ77" s="1642">
        <v>11</v>
      </c>
    </row>
    <row s="1642" customFormat="1" customHeight="1" ht="11.549999999999999">
      <c r="A78" s="988"/>
      <c r="B78" s="1637"/>
      <c r="C78" s="1637"/>
      <c r="D78" s="35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642"/>
      <c r="AM78" s="1642"/>
      <c r="AN78" s="1642"/>
      <c r="AO78" s="1642"/>
      <c r="AP78" s="1642"/>
      <c r="AQ78" s="1642"/>
      <c r="AR78" s="1642"/>
      <c r="AS78" s="1642"/>
      <c r="AT78" s="1642"/>
      <c r="AU78" s="1642"/>
      <c r="AV78" s="1642"/>
      <c r="AW78" s="1642"/>
      <c r="AX78" s="1642"/>
      <c r="AY78" s="1642"/>
      <c r="AZ78" s="1642"/>
      <c r="BA78" s="1642"/>
      <c r="BB78" s="1642"/>
      <c r="BC78" s="1642"/>
      <c r="BE78" s="1161"/>
      <c r="BF78" s="1637"/>
      <c r="BG78" s="1637"/>
      <c r="BH78" s="1161"/>
      <c r="BI78" s="1161"/>
      <c r="BJ78" s="1161"/>
      <c r="BK78" s="1161"/>
      <c r="BL78" s="1637"/>
      <c r="BM78" s="1161"/>
      <c r="BN78" s="1161"/>
      <c r="BO78" s="545"/>
      <c r="BP78" s="1161"/>
      <c r="BQ78" s="1161"/>
      <c r="BR78" s="1161"/>
      <c r="BS78" s="1161"/>
      <c r="BT78" s="1161"/>
      <c r="BU78" s="1633"/>
      <c r="BV78" s="567"/>
      <c r="BW78" s="567"/>
      <c r="BX78" s="567"/>
      <c r="BY78" s="567"/>
      <c r="BZ78" s="1642">
        <v>11</v>
      </c>
    </row>
    <row s="1642" customFormat="1" customHeight="1" ht="11.549999999999999">
      <c r="A79" s="988"/>
      <c r="B79" s="1637"/>
      <c r="C79" s="1637"/>
      <c r="D79" s="35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642"/>
      <c r="AM79" s="1642"/>
      <c r="AN79" s="1642"/>
      <c r="AO79" s="1642"/>
      <c r="AP79" s="1642"/>
      <c r="AQ79" s="1642"/>
      <c r="AR79" s="1642"/>
      <c r="AS79" s="1642"/>
      <c r="AT79" s="1642"/>
      <c r="AU79" s="1642"/>
      <c r="AV79" s="1642"/>
      <c r="AW79" s="1642"/>
      <c r="AX79" s="1642"/>
      <c r="AY79" s="1642"/>
      <c r="AZ79" s="1642"/>
      <c r="BA79" s="1642"/>
      <c r="BB79" s="1642"/>
      <c r="BC79" s="1642"/>
      <c r="BE79" s="1161"/>
      <c r="BF79" s="1637"/>
      <c r="BG79" s="1637"/>
      <c r="BH79" s="1161"/>
      <c r="BI79" s="1161"/>
      <c r="BJ79" s="1161"/>
      <c r="BK79" s="1161"/>
      <c r="BL79" s="1637"/>
      <c r="BM79" s="1161"/>
      <c r="BN79" s="1161"/>
      <c r="BO79" s="545"/>
      <c r="BP79" s="1161"/>
      <c r="BQ79" s="1161"/>
      <c r="BR79" s="1161"/>
      <c r="BS79" s="1161"/>
      <c r="BT79" s="1161"/>
      <c r="BU79" s="1633"/>
      <c r="BV79" s="567"/>
      <c r="BW79" s="567"/>
      <c r="BX79" s="567"/>
      <c r="BY79" s="567"/>
      <c r="BZ79" s="1642">
        <v>11</v>
      </c>
    </row>
    <row s="1642" customFormat="1" customHeight="1" ht="11.549999999999999">
      <c r="A80" s="988"/>
      <c r="B80" s="1637"/>
      <c r="C80" s="1637"/>
      <c r="D80" s="35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642"/>
      <c r="AM80" s="1642"/>
      <c r="AN80" s="1642"/>
      <c r="AO80" s="1642"/>
      <c r="AP80" s="1642"/>
      <c r="AQ80" s="1642"/>
      <c r="AR80" s="1642"/>
      <c r="AS80" s="1642"/>
      <c r="AT80" s="1642"/>
      <c r="AU80" s="1642"/>
      <c r="AV80" s="1642"/>
      <c r="AW80" s="1642"/>
      <c r="AX80" s="1642"/>
      <c r="AY80" s="1642"/>
      <c r="AZ80" s="1642"/>
      <c r="BA80" s="1642"/>
      <c r="BB80" s="1642"/>
      <c r="BC80" s="1642"/>
      <c r="BE80" s="1161"/>
      <c r="BF80" s="1637"/>
      <c r="BG80" s="1637"/>
      <c r="BH80" s="1161"/>
      <c r="BI80" s="1161"/>
      <c r="BJ80" s="1161"/>
      <c r="BK80" s="1161"/>
      <c r="BL80" s="1637"/>
      <c r="BM80" s="1161"/>
      <c r="BN80" s="1161"/>
      <c r="BO80" s="545"/>
      <c r="BP80" s="1161"/>
      <c r="BQ80" s="1161"/>
      <c r="BR80" s="1161"/>
      <c r="BS80" s="1161"/>
      <c r="BT80" s="1161"/>
      <c r="BU80" s="1633"/>
      <c r="BV80" s="567"/>
      <c r="BW80" s="567"/>
      <c r="BX80" s="567"/>
      <c r="BY80" s="567"/>
      <c r="BZ80" s="1642">
        <v>11</v>
      </c>
    </row>
    <row s="1642" customFormat="1" customHeight="1" ht="11.549999999999999">
      <c r="A81" s="988"/>
      <c r="B81" s="1637"/>
      <c r="C81" s="1637"/>
      <c r="D81" s="35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642"/>
      <c r="AM81" s="1642"/>
      <c r="AN81" s="1642"/>
      <c r="AO81" s="1642"/>
      <c r="AP81" s="1642"/>
      <c r="AQ81" s="1642"/>
      <c r="AR81" s="1642"/>
      <c r="AS81" s="1642"/>
      <c r="AT81" s="1642"/>
      <c r="AU81" s="1642"/>
      <c r="AV81" s="1642"/>
      <c r="AW81" s="1642"/>
      <c r="AX81" s="1642"/>
      <c r="AY81" s="1642"/>
      <c r="AZ81" s="1642"/>
      <c r="BA81" s="1642"/>
      <c r="BB81" s="1642"/>
      <c r="BC81" s="1642"/>
      <c r="BE81" s="1161"/>
      <c r="BF81" s="1637"/>
      <c r="BG81" s="1637"/>
      <c r="BH81" s="1161"/>
      <c r="BI81" s="1161"/>
      <c r="BJ81" s="1161"/>
      <c r="BK81" s="1161"/>
      <c r="BL81" s="1637"/>
      <c r="BM81" s="1161"/>
      <c r="BN81" s="1161"/>
      <c r="BO81" s="545"/>
      <c r="BP81" s="1161"/>
      <c r="BQ81" s="1161"/>
      <c r="BR81" s="1161"/>
      <c r="BS81" s="1161"/>
      <c r="BT81" s="1161"/>
      <c r="BU81" s="1633"/>
      <c r="BV81" s="567"/>
      <c r="BW81" s="567"/>
      <c r="BX81" s="567"/>
      <c r="BY81" s="567"/>
      <c r="BZ81" s="1642">
        <v>11</v>
      </c>
    </row>
    <row s="1642" customFormat="1" customHeight="1" ht="11.549999999999999">
      <c r="A82" s="988"/>
      <c r="B82" s="1637"/>
      <c r="C82" s="1637"/>
      <c r="D82" s="35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642"/>
      <c r="AM82" s="1642"/>
      <c r="AN82" s="1642"/>
      <c r="AO82" s="1642"/>
      <c r="AP82" s="1642"/>
      <c r="AQ82" s="1642"/>
      <c r="AR82" s="1642"/>
      <c r="AS82" s="1642"/>
      <c r="AT82" s="1642"/>
      <c r="AU82" s="1642"/>
      <c r="AV82" s="1642"/>
      <c r="AW82" s="1642"/>
      <c r="AX82" s="1642"/>
      <c r="AY82" s="1642"/>
      <c r="AZ82" s="1642"/>
      <c r="BA82" s="1642"/>
      <c r="BB82" s="1642"/>
      <c r="BC82" s="1642"/>
      <c r="BE82" s="1161"/>
      <c r="BF82" s="1637"/>
      <c r="BG82" s="1637"/>
      <c r="BH82" s="1161"/>
      <c r="BI82" s="1161"/>
      <c r="BJ82" s="1161"/>
      <c r="BK82" s="1161"/>
      <c r="BL82" s="1637"/>
      <c r="BM82" s="1161"/>
      <c r="BN82" s="1161"/>
      <c r="BO82" s="545"/>
      <c r="BP82" s="1161"/>
      <c r="BQ82" s="1161"/>
      <c r="BR82" s="1161"/>
      <c r="BS82" s="1161"/>
      <c r="BT82" s="1161"/>
      <c r="BU82" s="1633"/>
      <c r="BV82" s="567"/>
      <c r="BW82" s="567"/>
      <c r="BX82" s="567"/>
      <c r="BY82" s="567"/>
      <c r="BZ82" s="1642">
        <v>11</v>
      </c>
    </row>
    <row s="1642" customFormat="1" customHeight="1" ht="11.549999999999999">
      <c r="A83" s="988"/>
      <c r="B83" s="1637"/>
      <c r="C83" s="1637"/>
      <c r="D83" s="35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642"/>
      <c r="AM83" s="1642"/>
      <c r="AN83" s="1642"/>
      <c r="AO83" s="1642"/>
      <c r="AP83" s="1642"/>
      <c r="AQ83" s="1642"/>
      <c r="AR83" s="1642"/>
      <c r="AS83" s="1642"/>
      <c r="AT83" s="1642"/>
      <c r="AU83" s="1642"/>
      <c r="AV83" s="1642"/>
      <c r="AW83" s="1642"/>
      <c r="AX83" s="1642"/>
      <c r="AY83" s="1642"/>
      <c r="AZ83" s="1642"/>
      <c r="BA83" s="1642"/>
      <c r="BB83" s="1642"/>
      <c r="BC83" s="1642"/>
      <c r="BE83" s="1161"/>
      <c r="BF83" s="1637"/>
      <c r="BG83" s="1637"/>
      <c r="BH83" s="1161"/>
      <c r="BI83" s="1161"/>
      <c r="BJ83" s="1161"/>
      <c r="BK83" s="1161"/>
      <c r="BL83" s="1637"/>
      <c r="BM83" s="1161"/>
      <c r="BN83" s="1161"/>
      <c r="BO83" s="545"/>
      <c r="BP83" s="1161"/>
      <c r="BQ83" s="1161"/>
      <c r="BR83" s="1161"/>
      <c r="BS83" s="1161"/>
      <c r="BT83" s="1161"/>
      <c r="BU83" s="1633"/>
      <c r="BV83" s="567"/>
      <c r="BW83" s="567"/>
      <c r="BX83" s="567"/>
      <c r="BY83" s="567"/>
      <c r="BZ83" s="1642">
        <v>11</v>
      </c>
    </row>
    <row s="1642" customFormat="1" customHeight="1" ht="11.549999999999999">
      <c r="A84" s="988"/>
      <c r="B84" s="1637"/>
      <c r="C84" s="1637"/>
      <c r="D84" s="35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642"/>
      <c r="AM84" s="1642"/>
      <c r="AN84" s="1642"/>
      <c r="AO84" s="1642"/>
      <c r="AP84" s="1642"/>
      <c r="AQ84" s="1642"/>
      <c r="AR84" s="1642"/>
      <c r="AS84" s="1642"/>
      <c r="AT84" s="1642"/>
      <c r="AU84" s="1642"/>
      <c r="AV84" s="1642"/>
      <c r="AW84" s="1642"/>
      <c r="AX84" s="1642"/>
      <c r="AY84" s="1642"/>
      <c r="AZ84" s="1642"/>
      <c r="BA84" s="1642"/>
      <c r="BB84" s="1642"/>
      <c r="BC84" s="1642"/>
      <c r="BE84" s="1161"/>
      <c r="BF84" s="1637"/>
      <c r="BG84" s="1637"/>
      <c r="BH84" s="1161"/>
      <c r="BI84" s="1161"/>
      <c r="BJ84" s="1161"/>
      <c r="BK84" s="1161"/>
      <c r="BL84" s="1637"/>
      <c r="BM84" s="1161"/>
      <c r="BN84" s="1161"/>
      <c r="BO84" s="545"/>
      <c r="BP84" s="1161"/>
      <c r="BQ84" s="1161"/>
      <c r="BR84" s="1161"/>
      <c r="BS84" s="1161"/>
      <c r="BT84" s="1161"/>
      <c r="BU84" s="1633"/>
      <c r="BV84" s="567"/>
      <c r="BW84" s="567"/>
      <c r="BX84" s="567"/>
      <c r="BY84" s="567"/>
      <c r="BZ84" s="1642">
        <v>11</v>
      </c>
    </row>
    <row s="1642" customFormat="1" customHeight="1" ht="11.549999999999999">
      <c r="A85" s="988"/>
      <c r="B85" s="1637"/>
      <c r="C85" s="1637"/>
      <c r="D85" s="35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L85" s="1642"/>
      <c r="AM85" s="1642"/>
      <c r="AN85" s="1642"/>
      <c r="AO85" s="1642"/>
      <c r="AP85" s="1642"/>
      <c r="AQ85" s="1642"/>
      <c r="AR85" s="1642"/>
      <c r="AS85" s="1642"/>
      <c r="AT85" s="1642"/>
      <c r="AU85" s="1642"/>
      <c r="AV85" s="1642"/>
      <c r="AW85" s="1642"/>
      <c r="AX85" s="1642"/>
      <c r="AY85" s="1642"/>
      <c r="AZ85" s="1642"/>
      <c r="BA85" s="1642"/>
      <c r="BB85" s="1642"/>
      <c r="BC85" s="1642"/>
      <c r="BE85" s="1161"/>
      <c r="BF85" s="1637"/>
      <c r="BG85" s="1637"/>
      <c r="BH85" s="1161"/>
      <c r="BI85" s="1161"/>
      <c r="BJ85" s="1161"/>
      <c r="BK85" s="1161"/>
      <c r="BL85" s="1637"/>
      <c r="BM85" s="1161"/>
      <c r="BN85" s="1161"/>
      <c r="BO85" s="545"/>
      <c r="BP85" s="1161"/>
      <c r="BQ85" s="1161"/>
      <c r="BR85" s="1161"/>
      <c r="BS85" s="1161"/>
      <c r="BT85" s="1161"/>
      <c r="BU85" s="1633"/>
      <c r="BV85" s="567"/>
      <c r="BW85" s="567"/>
      <c r="BX85" s="567"/>
      <c r="BY85" s="567"/>
      <c r="BZ85" s="1642">
        <v>11</v>
      </c>
    </row>
    <row s="1642" customFormat="1" customHeight="1" ht="11.549999999999999">
      <c r="A86" s="988"/>
      <c r="B86" s="1637"/>
      <c r="C86" s="1637"/>
      <c r="D86" s="352"/>
      <c r="J86" s="1642"/>
      <c r="K86" s="1642"/>
      <c r="L86" s="1642"/>
      <c r="M86" s="1642"/>
      <c r="N86" s="1642"/>
      <c r="O86" s="1642"/>
      <c r="P86" s="1642"/>
      <c r="Q86" s="1642"/>
      <c r="R86" s="1642"/>
      <c r="S86" s="1642"/>
      <c r="T86" s="1642"/>
      <c r="U86" s="1642"/>
      <c r="V86" s="1642"/>
      <c r="W86" s="1642"/>
      <c r="X86" s="1642"/>
      <c r="Y86" s="1642"/>
      <c r="Z86" s="1642"/>
      <c r="AA86" s="1642"/>
      <c r="AB86" s="1642"/>
      <c r="AC86" s="1642"/>
      <c r="AD86" s="1642"/>
      <c r="AE86" s="1642"/>
      <c r="AF86" s="1642"/>
      <c r="AG86" s="1642"/>
      <c r="AH86" s="1642"/>
      <c r="AI86" s="1642"/>
      <c r="AJ86" s="1642"/>
      <c r="AK86" s="1642"/>
      <c r="AL86" s="1642"/>
      <c r="AM86" s="1642"/>
      <c r="AN86" s="1642"/>
      <c r="AO86" s="1642"/>
      <c r="AP86" s="1642"/>
      <c r="AQ86" s="1642"/>
      <c r="AR86" s="1642"/>
      <c r="AS86" s="1642"/>
      <c r="AT86" s="1642"/>
      <c r="AU86" s="1642"/>
      <c r="AV86" s="1642"/>
      <c r="AW86" s="1642"/>
      <c r="AX86" s="1642"/>
      <c r="AY86" s="1642"/>
      <c r="AZ86" s="1642"/>
      <c r="BA86" s="1642"/>
      <c r="BB86" s="1642"/>
      <c r="BC86" s="1642"/>
      <c r="BE86" s="1161"/>
      <c r="BF86" s="1637"/>
      <c r="BG86" s="1637"/>
      <c r="BH86" s="1161"/>
      <c r="BI86" s="1161"/>
      <c r="BJ86" s="1161"/>
      <c r="BK86" s="1161"/>
      <c r="BL86" s="1637"/>
      <c r="BM86" s="1161"/>
      <c r="BN86" s="1161"/>
      <c r="BO86" s="545"/>
      <c r="BP86" s="1161"/>
      <c r="BQ86" s="1161"/>
      <c r="BR86" s="1161"/>
      <c r="BS86" s="1161"/>
      <c r="BT86" s="1161"/>
      <c r="BU86" s="1633"/>
      <c r="BV86" s="567"/>
      <c r="BW86" s="567"/>
      <c r="BX86" s="567"/>
      <c r="BY86" s="567"/>
      <c r="BZ86" s="1642">
        <v>11</v>
      </c>
    </row>
    <row s="1642" customFormat="1" customHeight="1" ht="11.549999999999999">
      <c r="A87" s="988"/>
      <c r="B87" s="1637"/>
      <c r="C87" s="1637"/>
      <c r="D87" s="352"/>
      <c r="J87" s="1642"/>
      <c r="K87" s="1642"/>
      <c r="L87" s="1642"/>
      <c r="M87" s="1642"/>
      <c r="N87" s="1642"/>
      <c r="O87" s="1642"/>
      <c r="P87" s="1642"/>
      <c r="Q87" s="1642"/>
      <c r="R87" s="1642"/>
      <c r="S87" s="1642"/>
      <c r="T87" s="1642"/>
      <c r="U87" s="1642"/>
      <c r="V87" s="1642"/>
      <c r="W87" s="1642"/>
      <c r="X87" s="1642"/>
      <c r="Y87" s="1642"/>
      <c r="Z87" s="1642"/>
      <c r="AA87" s="1642"/>
      <c r="AB87" s="1642"/>
      <c r="AC87" s="1642"/>
      <c r="AD87" s="1642"/>
      <c r="AE87" s="1642"/>
      <c r="AF87" s="1642"/>
      <c r="AG87" s="1642"/>
      <c r="AH87" s="1642"/>
      <c r="AI87" s="1642"/>
      <c r="AJ87" s="1642"/>
      <c r="AK87" s="1642"/>
      <c r="AL87" s="1642"/>
      <c r="AM87" s="1642"/>
      <c r="AN87" s="1642"/>
      <c r="AO87" s="1642"/>
      <c r="AP87" s="1642"/>
      <c r="AQ87" s="1642"/>
      <c r="AR87" s="1642"/>
      <c r="AS87" s="1642"/>
      <c r="AT87" s="1642"/>
      <c r="AU87" s="1642"/>
      <c r="AV87" s="1642"/>
      <c r="AW87" s="1642"/>
      <c r="AX87" s="1642"/>
      <c r="AY87" s="1642"/>
      <c r="AZ87" s="1642"/>
      <c r="BA87" s="1642"/>
      <c r="BB87" s="1642"/>
      <c r="BC87" s="1642"/>
      <c r="BE87" s="1161"/>
      <c r="BF87" s="1637"/>
      <c r="BG87" s="1637"/>
      <c r="BH87" s="1161"/>
      <c r="BI87" s="1161"/>
      <c r="BJ87" s="1161"/>
      <c r="BK87" s="1161"/>
      <c r="BL87" s="1637"/>
      <c r="BM87" s="1161"/>
      <c r="BN87" s="1161"/>
      <c r="BO87" s="545"/>
      <c r="BP87" s="1161"/>
      <c r="BQ87" s="1161"/>
      <c r="BR87" s="1161"/>
      <c r="BS87" s="1161"/>
      <c r="BT87" s="1161"/>
      <c r="BU87" s="1633"/>
      <c r="BV87" s="567"/>
      <c r="BW87" s="567"/>
      <c r="BX87" s="567"/>
      <c r="BY87" s="567"/>
      <c r="BZ87" s="1642">
        <v>11</v>
      </c>
    </row>
    <row s="1642" customFormat="1" customHeight="1" ht="11.549999999999999">
      <c r="A88" s="988"/>
      <c r="B88" s="1637"/>
      <c r="C88" s="1637"/>
      <c r="D88" s="352"/>
      <c r="J88" s="1642"/>
      <c r="K88" s="1642"/>
      <c r="L88" s="1642"/>
      <c r="M88" s="1642"/>
      <c r="N88" s="1642"/>
      <c r="O88" s="1642"/>
      <c r="P88" s="1642"/>
      <c r="Q88" s="1642"/>
      <c r="R88" s="1642"/>
      <c r="S88" s="1642"/>
      <c r="T88" s="1642"/>
      <c r="U88" s="1642"/>
      <c r="V88" s="1642"/>
      <c r="W88" s="1642"/>
      <c r="X88" s="1642"/>
      <c r="Y88" s="1642"/>
      <c r="Z88" s="1642"/>
      <c r="AA88" s="1642"/>
      <c r="AB88" s="1642"/>
      <c r="AC88" s="1642"/>
      <c r="AD88" s="1642"/>
      <c r="AE88" s="1642"/>
      <c r="AF88" s="1642"/>
      <c r="AG88" s="1642"/>
      <c r="AH88" s="1642"/>
      <c r="AI88" s="1642"/>
      <c r="AJ88" s="1642"/>
      <c r="AK88" s="1642"/>
      <c r="AL88" s="1642"/>
      <c r="AM88" s="1642"/>
      <c r="AN88" s="1642"/>
      <c r="AO88" s="1642"/>
      <c r="AP88" s="1642"/>
      <c r="AQ88" s="1642"/>
      <c r="AR88" s="1642"/>
      <c r="AS88" s="1642"/>
      <c r="AT88" s="1642"/>
      <c r="AU88" s="1642"/>
      <c r="AV88" s="1642"/>
      <c r="AW88" s="1642"/>
      <c r="AX88" s="1642"/>
      <c r="AY88" s="1642"/>
      <c r="AZ88" s="1642"/>
      <c r="BA88" s="1642"/>
      <c r="BB88" s="1642"/>
      <c r="BC88" s="1642"/>
      <c r="BE88" s="1161"/>
      <c r="BF88" s="1637"/>
      <c r="BG88" s="1637"/>
      <c r="BH88" s="1161"/>
      <c r="BI88" s="1161"/>
      <c r="BJ88" s="1161"/>
      <c r="BK88" s="1161"/>
      <c r="BL88" s="1637"/>
      <c r="BM88" s="1161"/>
      <c r="BN88" s="1161"/>
      <c r="BO88" s="545"/>
      <c r="BP88" s="1161"/>
      <c r="BQ88" s="1161"/>
      <c r="BR88" s="1161"/>
      <c r="BS88" s="1161"/>
      <c r="BT88" s="1161"/>
      <c r="BU88" s="1633"/>
      <c r="BV88" s="567"/>
      <c r="BW88" s="567"/>
      <c r="BX88" s="567"/>
      <c r="BY88" s="567"/>
      <c r="BZ88" s="1642">
        <v>11</v>
      </c>
    </row>
    <row s="1642" customFormat="1" customHeight="1" ht="11.549999999999999">
      <c r="A89" s="988"/>
      <c r="B89" s="1637"/>
      <c r="C89" s="1637"/>
      <c r="D89" s="352"/>
      <c r="J89" s="1642"/>
      <c r="K89" s="1642"/>
      <c r="L89" s="1642"/>
      <c r="M89" s="1642"/>
      <c r="N89" s="1642"/>
      <c r="O89" s="1642"/>
      <c r="P89" s="1642"/>
      <c r="Q89" s="1642"/>
      <c r="R89" s="1642"/>
      <c r="S89" s="1642"/>
      <c r="T89" s="1642"/>
      <c r="U89" s="1642"/>
      <c r="V89" s="1642"/>
      <c r="W89" s="1642"/>
      <c r="X89" s="1642"/>
      <c r="Y89" s="1642"/>
      <c r="Z89" s="1642"/>
      <c r="AA89" s="1642"/>
      <c r="AB89" s="1642"/>
      <c r="AC89" s="1642"/>
      <c r="AD89" s="1642"/>
      <c r="AE89" s="1642"/>
      <c r="AF89" s="1642"/>
      <c r="AG89" s="1642"/>
      <c r="AH89" s="1642"/>
      <c r="AI89" s="1642"/>
      <c r="AJ89" s="1642"/>
      <c r="AK89" s="1642"/>
      <c r="AL89" s="1642"/>
      <c r="AM89" s="1642"/>
      <c r="AN89" s="1642"/>
      <c r="AO89" s="1642"/>
      <c r="AP89" s="1642"/>
      <c r="AQ89" s="1642"/>
      <c r="AR89" s="1642"/>
      <c r="AS89" s="1642"/>
      <c r="AT89" s="1642"/>
      <c r="AU89" s="1642"/>
      <c r="AV89" s="1642"/>
      <c r="AW89" s="1642"/>
      <c r="AX89" s="1642"/>
      <c r="AY89" s="1642"/>
      <c r="AZ89" s="1642"/>
      <c r="BA89" s="1642"/>
      <c r="BB89" s="1642"/>
      <c r="BC89" s="1642"/>
      <c r="BE89" s="1161"/>
      <c r="BF89" s="1637"/>
      <c r="BG89" s="1637"/>
      <c r="BH89" s="1161"/>
      <c r="BI89" s="1161"/>
      <c r="BJ89" s="1161"/>
      <c r="BK89" s="1161"/>
      <c r="BL89" s="1637"/>
      <c r="BM89" s="1161"/>
      <c r="BN89" s="1161"/>
      <c r="BO89" s="545"/>
      <c r="BP89" s="1161"/>
      <c r="BQ89" s="1161"/>
      <c r="BR89" s="1161"/>
      <c r="BS89" s="1161"/>
      <c r="BT89" s="1161"/>
      <c r="BU89" s="1633"/>
      <c r="BV89" s="567"/>
      <c r="BW89" s="567"/>
      <c r="BX89" s="567"/>
      <c r="BY89" s="567"/>
      <c r="BZ89" s="1642">
        <v>11</v>
      </c>
    </row>
    <row s="1642" customFormat="1" customHeight="1" ht="11.549999999999999">
      <c r="A90" s="988"/>
      <c r="B90" s="1637"/>
      <c r="C90" s="1637"/>
      <c r="D90" s="352"/>
      <c r="J90" s="1642"/>
      <c r="K90" s="1642"/>
      <c r="L90" s="1642"/>
      <c r="M90" s="1642"/>
      <c r="N90" s="1642"/>
      <c r="O90" s="1642"/>
      <c r="P90" s="1642"/>
      <c r="Q90" s="1642"/>
      <c r="R90" s="1642"/>
      <c r="S90" s="1642"/>
      <c r="T90" s="1642"/>
      <c r="U90" s="1642"/>
      <c r="V90" s="1642"/>
      <c r="W90" s="1642"/>
      <c r="X90" s="1642"/>
      <c r="Y90" s="1642"/>
      <c r="Z90" s="1642"/>
      <c r="AA90" s="1642"/>
      <c r="AB90" s="1642"/>
      <c r="AC90" s="1642"/>
      <c r="AD90" s="1642"/>
      <c r="AE90" s="1642"/>
      <c r="AF90" s="1642"/>
      <c r="AG90" s="1642"/>
      <c r="AH90" s="1642"/>
      <c r="AI90" s="1642"/>
      <c r="AJ90" s="1642"/>
      <c r="AK90" s="1642"/>
      <c r="AL90" s="1642"/>
      <c r="AM90" s="1642"/>
      <c r="AN90" s="1642"/>
      <c r="AO90" s="1642"/>
      <c r="AP90" s="1642"/>
      <c r="AQ90" s="1642"/>
      <c r="AR90" s="1642"/>
      <c r="AS90" s="1642"/>
      <c r="AT90" s="1642"/>
      <c r="AU90" s="1642"/>
      <c r="AV90" s="1642"/>
      <c r="AW90" s="1642"/>
      <c r="AX90" s="1642"/>
      <c r="AY90" s="1642"/>
      <c r="AZ90" s="1642"/>
      <c r="BA90" s="1642"/>
      <c r="BB90" s="1642"/>
      <c r="BC90" s="1642"/>
      <c r="BE90" s="1161"/>
      <c r="BF90" s="1637"/>
      <c r="BG90" s="1637"/>
      <c r="BH90" s="1161"/>
      <c r="BI90" s="1161"/>
      <c r="BJ90" s="1161"/>
      <c r="BK90" s="1161"/>
      <c r="BL90" s="1637"/>
      <c r="BM90" s="1161"/>
      <c r="BN90" s="1161"/>
      <c r="BO90" s="545"/>
      <c r="BP90" s="1161"/>
      <c r="BQ90" s="1161"/>
      <c r="BR90" s="1161"/>
      <c r="BS90" s="1161"/>
      <c r="BT90" s="1161"/>
      <c r="BU90" s="1633"/>
      <c r="BV90" s="567"/>
      <c r="BW90" s="567"/>
      <c r="BX90" s="567"/>
      <c r="BY90" s="567"/>
      <c r="BZ90" s="1642">
        <v>11</v>
      </c>
    </row>
    <row s="1642" customFormat="1" customHeight="1" ht="11.549999999999999">
      <c r="A91" s="988"/>
      <c r="B91" s="1637"/>
      <c r="C91" s="1637"/>
      <c r="D91" s="352"/>
      <c r="J91" s="1642"/>
      <c r="K91" s="1642"/>
      <c r="L91" s="1642"/>
      <c r="M91" s="1642"/>
      <c r="N91" s="1642"/>
      <c r="O91" s="1642"/>
      <c r="P91" s="1642"/>
      <c r="Q91" s="1642"/>
      <c r="R91" s="1642"/>
      <c r="S91" s="1642"/>
      <c r="T91" s="1642"/>
      <c r="U91" s="1642"/>
      <c r="V91" s="1642"/>
      <c r="W91" s="1642"/>
      <c r="X91" s="1642"/>
      <c r="Y91" s="1642"/>
      <c r="Z91" s="1642"/>
      <c r="AA91" s="1642"/>
      <c r="AB91" s="1642"/>
      <c r="AC91" s="1642"/>
      <c r="AD91" s="1642"/>
      <c r="AE91" s="1642"/>
      <c r="AF91" s="1642"/>
      <c r="AG91" s="1642"/>
      <c r="AH91" s="1642"/>
      <c r="AI91" s="1642"/>
      <c r="AJ91" s="1642"/>
      <c r="AK91" s="1642"/>
      <c r="AL91" s="1642"/>
      <c r="AM91" s="1642"/>
      <c r="AN91" s="1642"/>
      <c r="AO91" s="1642"/>
      <c r="AP91" s="1642"/>
      <c r="AQ91" s="1642"/>
      <c r="AR91" s="1642"/>
      <c r="AS91" s="1642"/>
      <c r="AT91" s="1642"/>
      <c r="AU91" s="1642"/>
      <c r="AV91" s="1642"/>
      <c r="AW91" s="1642"/>
      <c r="AX91" s="1642"/>
      <c r="AY91" s="1642"/>
      <c r="AZ91" s="1642"/>
      <c r="BA91" s="1642"/>
      <c r="BB91" s="1642"/>
      <c r="BC91" s="1642"/>
      <c r="BE91" s="1161"/>
      <c r="BF91" s="1637"/>
      <c r="BG91" s="1637"/>
      <c r="BH91" s="1161"/>
      <c r="BI91" s="1161"/>
      <c r="BJ91" s="1161"/>
      <c r="BK91" s="1161"/>
      <c r="BL91" s="1637"/>
      <c r="BM91" s="1161"/>
      <c r="BN91" s="1161"/>
      <c r="BO91" s="545"/>
      <c r="BP91" s="1161"/>
      <c r="BQ91" s="1161"/>
      <c r="BR91" s="1161"/>
      <c r="BS91" s="1161"/>
      <c r="BT91" s="1161"/>
      <c r="BU91" s="1633"/>
      <c r="BV91" s="567"/>
      <c r="BW91" s="567"/>
      <c r="BX91" s="567"/>
      <c r="BY91" s="567"/>
      <c r="BZ91" s="1642">
        <v>11</v>
      </c>
    </row>
    <row s="1642" customFormat="1" customHeight="1" ht="11.549999999999999">
      <c r="A92" s="988"/>
      <c r="B92" s="1637"/>
      <c r="C92" s="1637"/>
      <c r="D92" s="352"/>
      <c r="J92" s="1642"/>
      <c r="K92" s="1642"/>
      <c r="L92" s="1642"/>
      <c r="M92" s="1642"/>
      <c r="N92" s="1642"/>
      <c r="O92" s="1642"/>
      <c r="P92" s="1642"/>
      <c r="Q92" s="1642"/>
      <c r="R92" s="1642"/>
      <c r="S92" s="1642"/>
      <c r="T92" s="1642"/>
      <c r="U92" s="1642"/>
      <c r="V92" s="1642"/>
      <c r="W92" s="1642"/>
      <c r="X92" s="1642"/>
      <c r="Y92" s="1642"/>
      <c r="Z92" s="1642"/>
      <c r="AA92" s="1642"/>
      <c r="AB92" s="1642"/>
      <c r="AC92" s="1642"/>
      <c r="AD92" s="1642"/>
      <c r="AE92" s="1642"/>
      <c r="AF92" s="1642"/>
      <c r="AG92" s="1642"/>
      <c r="AH92" s="1642"/>
      <c r="AI92" s="1642"/>
      <c r="AJ92" s="1642"/>
      <c r="AK92" s="1642"/>
      <c r="AL92" s="1642"/>
      <c r="AM92" s="1642"/>
      <c r="AN92" s="1642"/>
      <c r="AO92" s="1642"/>
      <c r="AP92" s="1642"/>
      <c r="AQ92" s="1642"/>
      <c r="AR92" s="1642"/>
      <c r="AS92" s="1642"/>
      <c r="AT92" s="1642"/>
      <c r="AU92" s="1642"/>
      <c r="AV92" s="1642"/>
      <c r="AW92" s="1642"/>
      <c r="AX92" s="1642"/>
      <c r="AY92" s="1642"/>
      <c r="AZ92" s="1642"/>
      <c r="BA92" s="1642"/>
      <c r="BB92" s="1642"/>
      <c r="BC92" s="1642"/>
      <c r="BE92" s="1161"/>
      <c r="BF92" s="1637"/>
      <c r="BG92" s="1637"/>
      <c r="BH92" s="1161"/>
      <c r="BI92" s="1161"/>
      <c r="BJ92" s="1161"/>
      <c r="BK92" s="1161"/>
      <c r="BL92" s="1637"/>
      <c r="BM92" s="1161"/>
      <c r="BN92" s="1161"/>
      <c r="BO92" s="545"/>
      <c r="BP92" s="1161"/>
      <c r="BQ92" s="1161"/>
      <c r="BR92" s="1161"/>
      <c r="BS92" s="1161"/>
      <c r="BT92" s="1161"/>
      <c r="BU92" s="1633"/>
      <c r="BV92" s="567"/>
      <c r="BW92" s="567"/>
      <c r="BX92" s="567"/>
      <c r="BY92" s="567"/>
      <c r="BZ92" s="1642">
        <v>11</v>
      </c>
    </row>
    <row s="1642" customFormat="1" customHeight="1" ht="11.549999999999999">
      <c r="A93" s="988"/>
      <c r="B93" s="1637"/>
      <c r="C93" s="1637"/>
      <c r="D93" s="352"/>
      <c r="J93" s="1642"/>
      <c r="K93" s="1642"/>
      <c r="L93" s="1642"/>
      <c r="M93" s="1642"/>
      <c r="N93" s="1642"/>
      <c r="O93" s="1642"/>
      <c r="P93" s="1642"/>
      <c r="Q93" s="1642"/>
      <c r="R93" s="1642"/>
      <c r="S93" s="1642"/>
      <c r="T93" s="1642"/>
      <c r="U93" s="1642"/>
      <c r="V93" s="1642"/>
      <c r="W93" s="1642"/>
      <c r="X93" s="1642"/>
      <c r="Y93" s="1642"/>
      <c r="Z93" s="1642"/>
      <c r="AA93" s="1642"/>
      <c r="AB93" s="1642"/>
      <c r="AC93" s="1642"/>
      <c r="AD93" s="1642"/>
      <c r="AE93" s="1642"/>
      <c r="AF93" s="1642"/>
      <c r="AG93" s="1642"/>
      <c r="AH93" s="1642"/>
      <c r="AI93" s="1642"/>
      <c r="AJ93" s="1642"/>
      <c r="AK93" s="1642"/>
      <c r="AL93" s="1642"/>
      <c r="AM93" s="1642"/>
      <c r="AN93" s="1642"/>
      <c r="AO93" s="1642"/>
      <c r="AP93" s="1642"/>
      <c r="AQ93" s="1642"/>
      <c r="AR93" s="1642"/>
      <c r="AS93" s="1642"/>
      <c r="AT93" s="1642"/>
      <c r="AU93" s="1642"/>
      <c r="AV93" s="1642"/>
      <c r="AW93" s="1642"/>
      <c r="AX93" s="1642"/>
      <c r="AY93" s="1642"/>
      <c r="AZ93" s="1642"/>
      <c r="BA93" s="1642"/>
      <c r="BB93" s="1642"/>
      <c r="BC93" s="1642"/>
      <c r="BE93" s="1161"/>
      <c r="BF93" s="1637"/>
      <c r="BG93" s="1637"/>
      <c r="BH93" s="1161"/>
      <c r="BI93" s="1161"/>
      <c r="BJ93" s="1161"/>
      <c r="BK93" s="1161"/>
      <c r="BL93" s="1637"/>
      <c r="BM93" s="1161"/>
      <c r="BN93" s="1161"/>
      <c r="BO93" s="545"/>
      <c r="BP93" s="1161"/>
      <c r="BQ93" s="1161"/>
      <c r="BR93" s="1161"/>
      <c r="BS93" s="1161"/>
      <c r="BT93" s="1161"/>
      <c r="BU93" s="1633"/>
      <c r="BV93" s="567"/>
      <c r="BW93" s="567"/>
      <c r="BX93" s="567"/>
      <c r="BY93" s="567"/>
      <c r="BZ93" s="1642">
        <v>11</v>
      </c>
    </row>
    <row s="1642" customFormat="1" customHeight="1" ht="11.549999999999999">
      <c r="A94" s="988"/>
      <c r="B94" s="1637"/>
      <c r="C94" s="1637"/>
      <c r="D94" s="352"/>
      <c r="J94" s="1642"/>
      <c r="K94" s="1642"/>
      <c r="L94" s="1642"/>
      <c r="M94" s="1642"/>
      <c r="N94" s="1642"/>
      <c r="O94" s="1642"/>
      <c r="P94" s="1642"/>
      <c r="Q94" s="1642"/>
      <c r="R94" s="1642"/>
      <c r="S94" s="1642"/>
      <c r="T94" s="1642"/>
      <c r="U94" s="1642"/>
      <c r="V94" s="1642"/>
      <c r="W94" s="1642"/>
      <c r="X94" s="1642"/>
      <c r="Y94" s="1642"/>
      <c r="Z94" s="1642"/>
      <c r="AA94" s="1642"/>
      <c r="AB94" s="1642"/>
      <c r="AC94" s="1642"/>
      <c r="AD94" s="1642"/>
      <c r="AE94" s="1642"/>
      <c r="AF94" s="1642"/>
      <c r="AG94" s="1642"/>
      <c r="AH94" s="1642"/>
      <c r="AI94" s="1642"/>
      <c r="AJ94" s="1642"/>
      <c r="AK94" s="1642"/>
      <c r="AL94" s="1642"/>
      <c r="AM94" s="1642"/>
      <c r="AN94" s="1642"/>
      <c r="AO94" s="1642"/>
      <c r="AP94" s="1642"/>
      <c r="AQ94" s="1642"/>
      <c r="AR94" s="1642"/>
      <c r="AS94" s="1642"/>
      <c r="AT94" s="1642"/>
      <c r="AU94" s="1642"/>
      <c r="AV94" s="1642"/>
      <c r="AW94" s="1642"/>
      <c r="AX94" s="1642"/>
      <c r="AY94" s="1642"/>
      <c r="AZ94" s="1642"/>
      <c r="BA94" s="1642"/>
      <c r="BB94" s="1642"/>
      <c r="BC94" s="1642"/>
      <c r="BE94" s="1161"/>
      <c r="BF94" s="1637"/>
      <c r="BG94" s="1637"/>
      <c r="BH94" s="1161"/>
      <c r="BI94" s="1161"/>
      <c r="BJ94" s="1161"/>
      <c r="BK94" s="1161"/>
      <c r="BL94" s="1637"/>
      <c r="BM94" s="1161"/>
      <c r="BN94" s="1161"/>
      <c r="BO94" s="545"/>
      <c r="BP94" s="1161"/>
      <c r="BQ94" s="1161"/>
      <c r="BR94" s="1161"/>
      <c r="BS94" s="1161"/>
      <c r="BT94" s="1161"/>
      <c r="BU94" s="1633"/>
      <c r="BV94" s="567"/>
      <c r="BW94" s="567"/>
      <c r="BX94" s="567"/>
      <c r="BY94" s="567"/>
      <c r="BZ94" s="1642">
        <v>11</v>
      </c>
    </row>
    <row s="1642" customFormat="1" customHeight="1" ht="11.549999999999999">
      <c r="A95" s="988"/>
      <c r="B95" s="1637"/>
      <c r="C95" s="1637"/>
      <c r="D95" s="352"/>
      <c r="J95" s="1642"/>
      <c r="K95" s="1642"/>
      <c r="L95" s="1642"/>
      <c r="M95" s="1642"/>
      <c r="N95" s="1642"/>
      <c r="O95" s="1642"/>
      <c r="P95" s="1642"/>
      <c r="Q95" s="1642"/>
      <c r="R95" s="1642"/>
      <c r="S95" s="1642"/>
      <c r="T95" s="1642"/>
      <c r="U95" s="1642"/>
      <c r="V95" s="1642"/>
      <c r="W95" s="1642"/>
      <c r="X95" s="1642"/>
      <c r="Y95" s="1642"/>
      <c r="Z95" s="1642"/>
      <c r="AA95" s="1642"/>
      <c r="AB95" s="1642"/>
      <c r="AC95" s="1642"/>
      <c r="AD95" s="1642"/>
      <c r="AE95" s="1642"/>
      <c r="AF95" s="1642"/>
      <c r="AG95" s="1642"/>
      <c r="AH95" s="1642"/>
      <c r="AI95" s="1642"/>
      <c r="AJ95" s="1642"/>
      <c r="AK95" s="1642"/>
      <c r="AL95" s="1642"/>
      <c r="AM95" s="1642"/>
      <c r="AN95" s="1642"/>
      <c r="AO95" s="1642"/>
      <c r="AP95" s="1642"/>
      <c r="AQ95" s="1642"/>
      <c r="AR95" s="1642"/>
      <c r="AS95" s="1642"/>
      <c r="AT95" s="1642"/>
      <c r="AU95" s="1642"/>
      <c r="AV95" s="1642"/>
      <c r="AW95" s="1642"/>
      <c r="AX95" s="1642"/>
      <c r="AY95" s="1642"/>
      <c r="AZ95" s="1642"/>
      <c r="BA95" s="1642"/>
      <c r="BB95" s="1642"/>
      <c r="BC95" s="1642"/>
      <c r="BE95" s="1161"/>
      <c r="BF95" s="1637"/>
      <c r="BG95" s="1637"/>
      <c r="BH95" s="1161"/>
      <c r="BI95" s="1161"/>
      <c r="BJ95" s="1161"/>
      <c r="BK95" s="1161"/>
      <c r="BL95" s="1637"/>
      <c r="BM95" s="1161"/>
      <c r="BN95" s="1161"/>
      <c r="BO95" s="545"/>
      <c r="BP95" s="1161"/>
      <c r="BQ95" s="1161"/>
      <c r="BR95" s="1161"/>
      <c r="BS95" s="1161"/>
      <c r="BT95" s="1161"/>
      <c r="BU95" s="1633"/>
      <c r="BV95" s="567"/>
      <c r="BW95" s="567"/>
      <c r="BX95" s="567"/>
      <c r="BY95" s="567"/>
      <c r="BZ95" s="1642">
        <v>11</v>
      </c>
    </row>
    <row s="1642" customFormat="1" customHeight="1" ht="11.549999999999999">
      <c r="A96" s="988"/>
      <c r="B96" s="1637"/>
      <c r="C96" s="1637"/>
      <c r="D96" s="352"/>
      <c r="J96" s="1642"/>
      <c r="K96" s="1642"/>
      <c r="L96" s="1642"/>
      <c r="M96" s="1642"/>
      <c r="N96" s="1642"/>
      <c r="O96" s="1642"/>
      <c r="P96" s="1642"/>
      <c r="Q96" s="1642"/>
      <c r="R96" s="1642"/>
      <c r="S96" s="1642"/>
      <c r="T96" s="1642"/>
      <c r="U96" s="1642"/>
      <c r="V96" s="1642"/>
      <c r="W96" s="1642"/>
      <c r="X96" s="1642"/>
      <c r="Y96" s="1642"/>
      <c r="Z96" s="1642"/>
      <c r="AA96" s="1642"/>
      <c r="AB96" s="1642"/>
      <c r="AC96" s="1642"/>
      <c r="AD96" s="1642"/>
      <c r="AE96" s="1642"/>
      <c r="AF96" s="1642"/>
      <c r="AG96" s="1642"/>
      <c r="AH96" s="1642"/>
      <c r="AI96" s="1642"/>
      <c r="AJ96" s="1642"/>
      <c r="AK96" s="1642"/>
      <c r="AL96" s="1642"/>
      <c r="AM96" s="1642"/>
      <c r="AN96" s="1642"/>
      <c r="AO96" s="1642"/>
      <c r="AP96" s="1642"/>
      <c r="AQ96" s="1642"/>
      <c r="AR96" s="1642"/>
      <c r="AS96" s="1642"/>
      <c r="AT96" s="1642"/>
      <c r="AU96" s="1642"/>
      <c r="AV96" s="1642"/>
      <c r="AW96" s="1642"/>
      <c r="AX96" s="1642"/>
      <c r="AY96" s="1642"/>
      <c r="AZ96" s="1642"/>
      <c r="BA96" s="1642"/>
      <c r="BB96" s="1642"/>
      <c r="BC96" s="1642"/>
      <c r="BE96" s="1161"/>
      <c r="BF96" s="1637"/>
      <c r="BG96" s="1637"/>
      <c r="BH96" s="1161"/>
      <c r="BI96" s="1161"/>
      <c r="BJ96" s="1161"/>
      <c r="BK96" s="1161"/>
      <c r="BL96" s="1637"/>
      <c r="BM96" s="1161"/>
      <c r="BN96" s="1161"/>
      <c r="BO96" s="545"/>
      <c r="BP96" s="1161"/>
      <c r="BQ96" s="1161"/>
      <c r="BR96" s="1161"/>
      <c r="BS96" s="1161"/>
      <c r="BT96" s="1161"/>
      <c r="BU96" s="1633"/>
      <c r="BV96" s="567"/>
      <c r="BW96" s="567"/>
      <c r="BX96" s="567"/>
      <c r="BY96" s="567"/>
      <c r="BZ96" s="1642">
        <v>11</v>
      </c>
    </row>
    <row s="1642" customFormat="1" customHeight="1" ht="11.549999999999999">
      <c r="A97" s="988"/>
      <c r="B97" s="1637"/>
      <c r="C97" s="1637"/>
      <c r="D97" s="352"/>
      <c r="J97" s="1642"/>
      <c r="K97" s="1642"/>
      <c r="L97" s="1642"/>
      <c r="M97" s="1642"/>
      <c r="N97" s="1642"/>
      <c r="O97" s="1642"/>
      <c r="P97" s="1642"/>
      <c r="Q97" s="1642"/>
      <c r="R97" s="1642"/>
      <c r="S97" s="1642"/>
      <c r="T97" s="1642"/>
      <c r="U97" s="1642"/>
      <c r="V97" s="1642"/>
      <c r="W97" s="1642"/>
      <c r="X97" s="1642"/>
      <c r="Y97" s="1642"/>
      <c r="Z97" s="1642"/>
      <c r="AA97" s="1642"/>
      <c r="AB97" s="1642"/>
      <c r="AC97" s="1642"/>
      <c r="AD97" s="1642"/>
      <c r="AE97" s="1642"/>
      <c r="AF97" s="1642"/>
      <c r="AG97" s="1642"/>
      <c r="AH97" s="1642"/>
      <c r="AI97" s="1642"/>
      <c r="AJ97" s="1642"/>
      <c r="AK97" s="1642"/>
      <c r="AL97" s="1642"/>
      <c r="AM97" s="1642"/>
      <c r="AN97" s="1642"/>
      <c r="AO97" s="1642"/>
      <c r="AP97" s="1642"/>
      <c r="AQ97" s="1642"/>
      <c r="AR97" s="1642"/>
      <c r="AS97" s="1642"/>
      <c r="AT97" s="1642"/>
      <c r="AU97" s="1642"/>
      <c r="AV97" s="1642"/>
      <c r="AW97" s="1642"/>
      <c r="AX97" s="1642"/>
      <c r="AY97" s="1642"/>
      <c r="AZ97" s="1642"/>
      <c r="BA97" s="1642"/>
      <c r="BB97" s="1642"/>
      <c r="BC97" s="1642"/>
      <c r="BE97" s="1161"/>
      <c r="BF97" s="1637"/>
      <c r="BG97" s="1637"/>
      <c r="BH97" s="1161"/>
      <c r="BI97" s="1161"/>
      <c r="BJ97" s="1161"/>
      <c r="BK97" s="1161"/>
      <c r="BL97" s="1637"/>
      <c r="BM97" s="1161"/>
      <c r="BN97" s="1161"/>
      <c r="BO97" s="545"/>
      <c r="BP97" s="1161"/>
      <c r="BQ97" s="1161"/>
      <c r="BR97" s="1161"/>
      <c r="BS97" s="1161"/>
      <c r="BT97" s="1161"/>
      <c r="BU97" s="1633"/>
      <c r="BV97" s="567"/>
      <c r="BW97" s="567"/>
      <c r="BX97" s="567"/>
      <c r="BY97" s="567"/>
      <c r="BZ97" s="1642">
        <v>11</v>
      </c>
    </row>
    <row s="1642" customFormat="1" customHeight="1" ht="11.549999999999999">
      <c r="A98" s="988"/>
      <c r="B98" s="1637"/>
      <c r="C98" s="1637"/>
      <c r="D98" s="352"/>
      <c r="J98" s="1642"/>
      <c r="K98" s="1642"/>
      <c r="L98" s="1642"/>
      <c r="M98" s="1642"/>
      <c r="N98" s="1642"/>
      <c r="O98" s="1642"/>
      <c r="P98" s="1642"/>
      <c r="Q98" s="1642"/>
      <c r="R98" s="1642"/>
      <c r="S98" s="1642"/>
      <c r="T98" s="1642"/>
      <c r="U98" s="1642"/>
      <c r="V98" s="1642"/>
      <c r="W98" s="1642"/>
      <c r="X98" s="1642"/>
      <c r="Y98" s="1642"/>
      <c r="Z98" s="1642"/>
      <c r="AA98" s="1642"/>
      <c r="AB98" s="1642"/>
      <c r="AC98" s="1642"/>
      <c r="AD98" s="1642"/>
      <c r="AE98" s="1642"/>
      <c r="AF98" s="1642"/>
      <c r="AG98" s="1642"/>
      <c r="AH98" s="1642"/>
      <c r="AI98" s="1642"/>
      <c r="AJ98" s="1642"/>
      <c r="AK98" s="1642"/>
      <c r="AL98" s="1642"/>
      <c r="AM98" s="1642"/>
      <c r="AN98" s="1642"/>
      <c r="AO98" s="1642"/>
      <c r="AP98" s="1642"/>
      <c r="AQ98" s="1642"/>
      <c r="AR98" s="1642"/>
      <c r="AS98" s="1642"/>
      <c r="AT98" s="1642"/>
      <c r="AU98" s="1642"/>
      <c r="AV98" s="1642"/>
      <c r="AW98" s="1642"/>
      <c r="AX98" s="1642"/>
      <c r="AY98" s="1642"/>
      <c r="AZ98" s="1642"/>
      <c r="BA98" s="1642"/>
      <c r="BB98" s="1642"/>
      <c r="BC98" s="1642"/>
      <c r="BE98" s="1161"/>
      <c r="BF98" s="1637"/>
      <c r="BG98" s="1637"/>
      <c r="BH98" s="1161"/>
      <c r="BI98" s="1161"/>
      <c r="BJ98" s="1161"/>
      <c r="BK98" s="1161"/>
      <c r="BL98" s="1637"/>
      <c r="BM98" s="1161"/>
      <c r="BN98" s="1161"/>
      <c r="BO98" s="545"/>
      <c r="BP98" s="1161"/>
      <c r="BQ98" s="1161"/>
      <c r="BR98" s="1161"/>
      <c r="BS98" s="1161"/>
      <c r="BT98" s="1161"/>
      <c r="BU98" s="1633"/>
      <c r="BV98" s="567"/>
      <c r="BW98" s="567"/>
      <c r="BX98" s="567"/>
      <c r="BY98" s="567"/>
      <c r="BZ98" s="1642">
        <v>11</v>
      </c>
    </row>
    <row s="1642" customFormat="1" customHeight="1" ht="11.549999999999999">
      <c r="A99" s="988"/>
      <c r="B99" s="1637"/>
      <c r="C99" s="1637"/>
      <c r="D99" s="352"/>
      <c r="J99" s="1642"/>
      <c r="K99" s="1642"/>
      <c r="L99" s="1642"/>
      <c r="M99" s="1642"/>
      <c r="N99" s="1642"/>
      <c r="O99" s="1642"/>
      <c r="P99" s="1642"/>
      <c r="Q99" s="1642"/>
      <c r="R99" s="1642"/>
      <c r="S99" s="1642"/>
      <c r="T99" s="1642"/>
      <c r="U99" s="1642"/>
      <c r="V99" s="1642"/>
      <c r="W99" s="1642"/>
      <c r="X99" s="1642"/>
      <c r="Y99" s="1642"/>
      <c r="Z99" s="1642"/>
      <c r="AA99" s="1642"/>
      <c r="AB99" s="1642"/>
      <c r="AC99" s="1642"/>
      <c r="AD99" s="1642"/>
      <c r="AE99" s="1642"/>
      <c r="AF99" s="1642"/>
      <c r="AG99" s="1642"/>
      <c r="AH99" s="1642"/>
      <c r="AI99" s="1642"/>
      <c r="AJ99" s="1642"/>
      <c r="AK99" s="1642"/>
      <c r="AL99" s="1642"/>
      <c r="AM99" s="1642"/>
      <c r="AN99" s="1642"/>
      <c r="AO99" s="1642"/>
      <c r="AP99" s="1642"/>
      <c r="AQ99" s="1642"/>
      <c r="AR99" s="1642"/>
      <c r="AS99" s="1642"/>
      <c r="AT99" s="1642"/>
      <c r="AU99" s="1642"/>
      <c r="AV99" s="1642"/>
      <c r="AW99" s="1642"/>
      <c r="AX99" s="1642"/>
      <c r="AY99" s="1642"/>
      <c r="AZ99" s="1642"/>
      <c r="BA99" s="1642"/>
      <c r="BB99" s="1642"/>
      <c r="BC99" s="1642"/>
      <c r="BE99" s="1161"/>
      <c r="BF99" s="1637"/>
      <c r="BG99" s="1637"/>
      <c r="BH99" s="1161"/>
      <c r="BI99" s="1161"/>
      <c r="BJ99" s="1161"/>
      <c r="BK99" s="1161"/>
      <c r="BL99" s="1637"/>
      <c r="BM99" s="1161"/>
      <c r="BN99" s="1161"/>
      <c r="BO99" s="545"/>
      <c r="BP99" s="1161"/>
      <c r="BQ99" s="1161"/>
      <c r="BR99" s="1161"/>
      <c r="BS99" s="1161"/>
      <c r="BT99" s="1161"/>
      <c r="BU99" s="1633"/>
      <c r="BV99" s="567"/>
      <c r="BW99" s="567"/>
      <c r="BX99" s="567"/>
      <c r="BY99" s="567"/>
      <c r="BZ99" s="1642">
        <v>11</v>
      </c>
    </row>
    <row s="1642" customFormat="1" customHeight="1" ht="11.549999999999999">
      <c r="A100" s="988"/>
      <c r="B100" s="1637"/>
      <c r="C100" s="1637"/>
      <c r="D100" s="352"/>
      <c r="J100" s="1642"/>
      <c r="K100" s="1642"/>
      <c r="L100" s="1642"/>
      <c r="M100" s="1642"/>
      <c r="N100" s="1642"/>
      <c r="O100" s="1642"/>
      <c r="P100" s="1642"/>
      <c r="Q100" s="1642"/>
      <c r="R100" s="1642"/>
      <c r="S100" s="1642"/>
      <c r="T100" s="1642"/>
      <c r="U100" s="1642"/>
      <c r="V100" s="1642"/>
      <c r="W100" s="1642"/>
      <c r="X100" s="1642"/>
      <c r="Y100" s="1642"/>
      <c r="Z100" s="1642"/>
      <c r="AA100" s="1642"/>
      <c r="AB100" s="1642"/>
      <c r="AC100" s="1642"/>
      <c r="AD100" s="1642"/>
      <c r="AE100" s="1642"/>
      <c r="AF100" s="1642"/>
      <c r="AG100" s="1642"/>
      <c r="AH100" s="1642"/>
      <c r="AI100" s="1642"/>
      <c r="AJ100" s="1642"/>
      <c r="AK100" s="1642"/>
      <c r="AL100" s="1642"/>
      <c r="AM100" s="1642"/>
      <c r="AN100" s="1642"/>
      <c r="AO100" s="1642"/>
      <c r="AP100" s="1642"/>
      <c r="AQ100" s="1642"/>
      <c r="AR100" s="1642"/>
      <c r="AS100" s="1642"/>
      <c r="AT100" s="1642"/>
      <c r="AU100" s="1642"/>
      <c r="AV100" s="1642"/>
      <c r="AW100" s="1642"/>
      <c r="AX100" s="1642"/>
      <c r="AY100" s="1642"/>
      <c r="AZ100" s="1642"/>
      <c r="BA100" s="1642"/>
      <c r="BB100" s="1642"/>
      <c r="BC100" s="1642"/>
      <c r="BE100" s="1161"/>
      <c r="BF100" s="1637"/>
      <c r="BG100" s="1637"/>
      <c r="BH100" s="1161"/>
      <c r="BI100" s="1161"/>
      <c r="BJ100" s="1161"/>
      <c r="BK100" s="1161"/>
      <c r="BL100" s="1637"/>
      <c r="BM100" s="1161"/>
      <c r="BN100" s="1161"/>
      <c r="BO100" s="545"/>
      <c r="BP100" s="1161"/>
      <c r="BQ100" s="1161"/>
      <c r="BR100" s="1161"/>
      <c r="BS100" s="1161"/>
      <c r="BT100" s="1161"/>
      <c r="BU100" s="1633"/>
      <c r="BV100" s="567"/>
      <c r="BW100" s="567"/>
      <c r="BX100" s="567"/>
      <c r="BY100" s="567"/>
      <c r="BZ100" s="1642">
        <v>11</v>
      </c>
    </row>
    <row s="1642" customFormat="1" customHeight="1" ht="11.549999999999999">
      <c r="A101" s="988"/>
      <c r="B101" s="1637"/>
      <c r="C101" s="1637"/>
      <c r="D101" s="352"/>
      <c r="J101" s="1642"/>
      <c r="K101" s="1642"/>
      <c r="L101" s="1642"/>
      <c r="M101" s="1642"/>
      <c r="N101" s="1642"/>
      <c r="O101" s="1642"/>
      <c r="P101" s="1642"/>
      <c r="Q101" s="1642"/>
      <c r="R101" s="1642"/>
      <c r="S101" s="1642"/>
      <c r="T101" s="1642"/>
      <c r="U101" s="1642"/>
      <c r="V101" s="1642"/>
      <c r="W101" s="1642"/>
      <c r="X101" s="1642"/>
      <c r="Y101" s="1642"/>
      <c r="Z101" s="1642"/>
      <c r="AA101" s="1642"/>
      <c r="AB101" s="1642"/>
      <c r="AC101" s="1642"/>
      <c r="AD101" s="1642"/>
      <c r="AE101" s="1642"/>
      <c r="AF101" s="1642"/>
      <c r="AG101" s="1642"/>
      <c r="AH101" s="1642"/>
      <c r="AI101" s="1642"/>
      <c r="AJ101" s="1642"/>
      <c r="AK101" s="1642"/>
      <c r="AL101" s="1642"/>
      <c r="AM101" s="1642"/>
      <c r="AN101" s="1642"/>
      <c r="AO101" s="1642"/>
      <c r="AP101" s="1642"/>
      <c r="AQ101" s="1642"/>
      <c r="AR101" s="1642"/>
      <c r="AS101" s="1642"/>
      <c r="AT101" s="1642"/>
      <c r="AU101" s="1642"/>
      <c r="AV101" s="1642"/>
      <c r="AW101" s="1642"/>
      <c r="AX101" s="1642"/>
      <c r="AY101" s="1642"/>
      <c r="AZ101" s="1642"/>
      <c r="BA101" s="1642"/>
      <c r="BB101" s="1642"/>
      <c r="BC101" s="1642"/>
      <c r="BE101" s="1161"/>
      <c r="BF101" s="1637"/>
      <c r="BG101" s="1637"/>
      <c r="BH101" s="1161"/>
      <c r="BI101" s="1161"/>
      <c r="BJ101" s="1161"/>
      <c r="BK101" s="1161"/>
      <c r="BL101" s="1637"/>
      <c r="BM101" s="1161"/>
      <c r="BN101" s="1161"/>
      <c r="BO101" s="545"/>
      <c r="BP101" s="1161"/>
      <c r="BQ101" s="1161"/>
      <c r="BR101" s="1161"/>
      <c r="BS101" s="1161"/>
      <c r="BT101" s="1161"/>
      <c r="BU101" s="1633"/>
      <c r="BV101" s="567"/>
      <c r="BW101" s="567"/>
      <c r="BX101" s="567"/>
      <c r="BY101" s="567"/>
      <c r="BZ101" s="1642">
        <v>11</v>
      </c>
    </row>
    <row s="1642" customFormat="1" customHeight="1" ht="11.549999999999999">
      <c r="A102" s="988"/>
      <c r="B102" s="1637"/>
      <c r="C102" s="1637"/>
      <c r="D102" s="352"/>
      <c r="J102" s="1642"/>
      <c r="K102" s="1642"/>
      <c r="L102" s="1642"/>
      <c r="M102" s="1642"/>
      <c r="N102" s="1642"/>
      <c r="O102" s="1642"/>
      <c r="P102" s="1642"/>
      <c r="Q102" s="1642"/>
      <c r="R102" s="1642"/>
      <c r="S102" s="1642"/>
      <c r="T102" s="1642"/>
      <c r="U102" s="1642"/>
      <c r="V102" s="1642"/>
      <c r="W102" s="1642"/>
      <c r="X102" s="1642"/>
      <c r="Y102" s="1642"/>
      <c r="Z102" s="1642"/>
      <c r="AA102" s="1642"/>
      <c r="AB102" s="1642"/>
      <c r="AC102" s="1642"/>
      <c r="AD102" s="1642"/>
      <c r="AE102" s="1642"/>
      <c r="AF102" s="1642"/>
      <c r="AG102" s="1642"/>
      <c r="AH102" s="1642"/>
      <c r="AI102" s="1642"/>
      <c r="AJ102" s="1642"/>
      <c r="AK102" s="1642"/>
      <c r="AL102" s="1642"/>
      <c r="AM102" s="1642"/>
      <c r="AN102" s="1642"/>
      <c r="AO102" s="1642"/>
      <c r="AP102" s="1642"/>
      <c r="AQ102" s="1642"/>
      <c r="AR102" s="1642"/>
      <c r="AS102" s="1642"/>
      <c r="AT102" s="1642"/>
      <c r="AU102" s="1642"/>
      <c r="AV102" s="1642"/>
      <c r="AW102" s="1642"/>
      <c r="AX102" s="1642"/>
      <c r="AY102" s="1642"/>
      <c r="AZ102" s="1642"/>
      <c r="BA102" s="1642"/>
      <c r="BB102" s="1642"/>
      <c r="BC102" s="1642"/>
      <c r="BE102" s="1161"/>
      <c r="BF102" s="1637"/>
      <c r="BG102" s="1637"/>
      <c r="BH102" s="1161"/>
      <c r="BI102" s="1161"/>
      <c r="BJ102" s="1161"/>
      <c r="BK102" s="1161"/>
      <c r="BL102" s="1637"/>
      <c r="BM102" s="1161"/>
      <c r="BN102" s="1161"/>
      <c r="BO102" s="545"/>
      <c r="BP102" s="1161"/>
      <c r="BQ102" s="1161"/>
      <c r="BR102" s="1161"/>
      <c r="BS102" s="1161"/>
      <c r="BT102" s="1161"/>
      <c r="BU102" s="1633"/>
      <c r="BV102" s="567"/>
      <c r="BW102" s="567"/>
      <c r="BX102" s="567"/>
      <c r="BY102" s="567"/>
      <c r="BZ102" s="1642">
        <v>11</v>
      </c>
    </row>
    <row s="1642" customFormat="1" customHeight="1" ht="11.549999999999999">
      <c r="A103" s="988"/>
      <c r="B103" s="1637"/>
      <c r="C103" s="1637"/>
      <c r="D103" s="352"/>
      <c r="J103" s="1642"/>
      <c r="K103" s="1642"/>
      <c r="L103" s="1642"/>
      <c r="M103" s="1642"/>
      <c r="N103" s="1642"/>
      <c r="O103" s="1642"/>
      <c r="P103" s="1642"/>
      <c r="Q103" s="1642"/>
      <c r="R103" s="1642"/>
      <c r="S103" s="1642"/>
      <c r="T103" s="1642"/>
      <c r="U103" s="1642"/>
      <c r="V103" s="1642"/>
      <c r="W103" s="1642"/>
      <c r="X103" s="1642"/>
      <c r="Y103" s="1642"/>
      <c r="Z103" s="1642"/>
      <c r="AA103" s="1642"/>
      <c r="AB103" s="1642"/>
      <c r="AC103" s="1642"/>
      <c r="AD103" s="1642"/>
      <c r="AE103" s="1642"/>
      <c r="AF103" s="1642"/>
      <c r="AG103" s="1642"/>
      <c r="AH103" s="1642"/>
      <c r="AI103" s="1642"/>
      <c r="AJ103" s="1642"/>
      <c r="AK103" s="1642"/>
      <c r="AL103" s="1642"/>
      <c r="AM103" s="1642"/>
      <c r="AN103" s="1642"/>
      <c r="AO103" s="1642"/>
      <c r="AP103" s="1642"/>
      <c r="AQ103" s="1642"/>
      <c r="AR103" s="1642"/>
      <c r="AS103" s="1642"/>
      <c r="AT103" s="1642"/>
      <c r="AU103" s="1642"/>
      <c r="AV103" s="1642"/>
      <c r="AW103" s="1642"/>
      <c r="AX103" s="1642"/>
      <c r="AY103" s="1642"/>
      <c r="AZ103" s="1642"/>
      <c r="BA103" s="1642"/>
      <c r="BB103" s="1642"/>
      <c r="BC103" s="1642"/>
      <c r="BE103" s="1161"/>
      <c r="BF103" s="1637"/>
      <c r="BG103" s="1637"/>
      <c r="BH103" s="1161"/>
      <c r="BI103" s="1161"/>
      <c r="BJ103" s="1161"/>
      <c r="BK103" s="1161"/>
      <c r="BL103" s="1637"/>
      <c r="BM103" s="1161"/>
      <c r="BN103" s="1161"/>
      <c r="BO103" s="545"/>
      <c r="BP103" s="1161"/>
      <c r="BQ103" s="1161"/>
      <c r="BR103" s="1161"/>
      <c r="BS103" s="1161"/>
      <c r="BT103" s="1161"/>
      <c r="BU103" s="1633"/>
      <c r="BV103" s="567"/>
      <c r="BW103" s="567"/>
      <c r="BX103" s="567"/>
      <c r="BY103" s="567"/>
      <c r="BZ103" s="1642">
        <v>11</v>
      </c>
    </row>
    <row s="1642" customFormat="1" customHeight="1" ht="11.549999999999999">
      <c r="A104" s="988"/>
      <c r="B104" s="1637"/>
      <c r="C104" s="1637"/>
      <c r="D104" s="352"/>
      <c r="J104" s="1642"/>
      <c r="K104" s="1642"/>
      <c r="L104" s="1642"/>
      <c r="M104" s="1642"/>
      <c r="N104" s="1642"/>
      <c r="O104" s="1642"/>
      <c r="P104" s="1642"/>
      <c r="Q104" s="1642"/>
      <c r="R104" s="1642"/>
      <c r="S104" s="1642"/>
      <c r="T104" s="1642"/>
      <c r="U104" s="1642"/>
      <c r="V104" s="1642"/>
      <c r="W104" s="1642"/>
      <c r="X104" s="1642"/>
      <c r="Y104" s="1642"/>
      <c r="Z104" s="1642"/>
      <c r="AA104" s="1642"/>
      <c r="AB104" s="1642"/>
      <c r="AC104" s="1642"/>
      <c r="AD104" s="1642"/>
      <c r="AE104" s="1642"/>
      <c r="AF104" s="1642"/>
      <c r="AG104" s="1642"/>
      <c r="AH104" s="1642"/>
      <c r="AI104" s="1642"/>
      <c r="AJ104" s="1642"/>
      <c r="AK104" s="1642"/>
      <c r="AL104" s="1642"/>
      <c r="AM104" s="1642"/>
      <c r="AN104" s="1642"/>
      <c r="AO104" s="1642"/>
      <c r="AP104" s="1642"/>
      <c r="AQ104" s="1642"/>
      <c r="AR104" s="1642"/>
      <c r="AS104" s="1642"/>
      <c r="AT104" s="1642"/>
      <c r="AU104" s="1642"/>
      <c r="AV104" s="1642"/>
      <c r="AW104" s="1642"/>
      <c r="AX104" s="1642"/>
      <c r="AY104" s="1642"/>
      <c r="AZ104" s="1642"/>
      <c r="BA104" s="1642"/>
      <c r="BB104" s="1642"/>
      <c r="BC104" s="1642"/>
      <c r="BE104" s="1161"/>
      <c r="BF104" s="1637"/>
      <c r="BG104" s="1637"/>
      <c r="BH104" s="1161"/>
      <c r="BI104" s="1161"/>
      <c r="BJ104" s="1161"/>
      <c r="BK104" s="1161"/>
      <c r="BL104" s="1637"/>
      <c r="BM104" s="1161"/>
      <c r="BN104" s="1161"/>
      <c r="BO104" s="545"/>
      <c r="BP104" s="1161"/>
      <c r="BQ104" s="1161"/>
      <c r="BR104" s="1161"/>
      <c r="BS104" s="1161"/>
      <c r="BT104" s="1161"/>
      <c r="BU104" s="1633"/>
      <c r="BV104" s="567"/>
      <c r="BW104" s="567"/>
      <c r="BX104" s="567"/>
      <c r="BY104" s="567"/>
      <c r="BZ104" s="1642">
        <v>11</v>
      </c>
    </row>
    <row s="1642" customFormat="1" customHeight="1" ht="11.549999999999999">
      <c r="A105" s="988"/>
      <c r="B105" s="1637"/>
      <c r="C105" s="1637"/>
      <c r="D105" s="352"/>
      <c r="J105" s="1642"/>
      <c r="K105" s="1642"/>
      <c r="L105" s="1642"/>
      <c r="M105" s="1642"/>
      <c r="N105" s="1642"/>
      <c r="O105" s="1642"/>
      <c r="P105" s="1642"/>
      <c r="Q105" s="1642"/>
      <c r="R105" s="1642"/>
      <c r="S105" s="1642"/>
      <c r="T105" s="1642"/>
      <c r="U105" s="1642"/>
      <c r="V105" s="1642"/>
      <c r="W105" s="1642"/>
      <c r="X105" s="1642"/>
      <c r="Y105" s="1642"/>
      <c r="Z105" s="1642"/>
      <c r="AA105" s="1642"/>
      <c r="AB105" s="1642"/>
      <c r="AC105" s="1642"/>
      <c r="AD105" s="1642"/>
      <c r="AE105" s="1642"/>
      <c r="AF105" s="1642"/>
      <c r="AG105" s="1642"/>
      <c r="AH105" s="1642"/>
      <c r="AI105" s="1642"/>
      <c r="AJ105" s="1642"/>
      <c r="AK105" s="1642"/>
      <c r="AL105" s="1642"/>
      <c r="AM105" s="1642"/>
      <c r="AN105" s="1642"/>
      <c r="AO105" s="1642"/>
      <c r="AP105" s="1642"/>
      <c r="AQ105" s="1642"/>
      <c r="AR105" s="1642"/>
      <c r="AS105" s="1642"/>
      <c r="AT105" s="1642"/>
      <c r="AU105" s="1642"/>
      <c r="AV105" s="1642"/>
      <c r="AW105" s="1642"/>
      <c r="AX105" s="1642"/>
      <c r="AY105" s="1642"/>
      <c r="AZ105" s="1642"/>
      <c r="BA105" s="1642"/>
      <c r="BB105" s="1642"/>
      <c r="BC105" s="1642"/>
      <c r="BE105" s="1161"/>
      <c r="BF105" s="1637"/>
      <c r="BG105" s="1637"/>
      <c r="BH105" s="1161"/>
      <c r="BI105" s="1161"/>
      <c r="BJ105" s="1161"/>
      <c r="BK105" s="1161"/>
      <c r="BL105" s="1637"/>
      <c r="BM105" s="1161"/>
      <c r="BN105" s="1161"/>
      <c r="BO105" s="545"/>
      <c r="BP105" s="1161"/>
      <c r="BQ105" s="1161"/>
      <c r="BR105" s="1161"/>
      <c r="BS105" s="1161"/>
      <c r="BT105" s="1161"/>
      <c r="BU105" s="1633"/>
      <c r="BV105" s="567"/>
      <c r="BW105" s="567"/>
      <c r="BX105" s="567"/>
      <c r="BY105" s="567"/>
      <c r="BZ105" s="1642">
        <v>11</v>
      </c>
    </row>
    <row s="1642" customFormat="1" customHeight="1" ht="11.549999999999999">
      <c r="A106" s="988"/>
      <c r="B106" s="1637"/>
      <c r="C106" s="1637"/>
      <c r="D106" s="352"/>
      <c r="J106" s="1642"/>
      <c r="K106" s="1642"/>
      <c r="L106" s="1642"/>
      <c r="M106" s="1642"/>
      <c r="N106" s="1642"/>
      <c r="O106" s="1642"/>
      <c r="P106" s="1642"/>
      <c r="Q106" s="1642"/>
      <c r="R106" s="1642"/>
      <c r="S106" s="1642"/>
      <c r="T106" s="1642"/>
      <c r="U106" s="1642"/>
      <c r="V106" s="1642"/>
      <c r="W106" s="1642"/>
      <c r="X106" s="1642"/>
      <c r="Y106" s="1642"/>
      <c r="Z106" s="1642"/>
      <c r="AA106" s="1642"/>
      <c r="AB106" s="1642"/>
      <c r="AC106" s="1642"/>
      <c r="AD106" s="1642"/>
      <c r="AE106" s="1642"/>
      <c r="AF106" s="1642"/>
      <c r="AG106" s="1642"/>
      <c r="AH106" s="1642"/>
      <c r="AI106" s="1642"/>
      <c r="AJ106" s="1642"/>
      <c r="AK106" s="1642"/>
      <c r="AL106" s="1642"/>
      <c r="AM106" s="1642"/>
      <c r="AN106" s="1642"/>
      <c r="AO106" s="1642"/>
      <c r="AP106" s="1642"/>
      <c r="AQ106" s="1642"/>
      <c r="AR106" s="1642"/>
      <c r="AS106" s="1642"/>
      <c r="AT106" s="1642"/>
      <c r="AU106" s="1642"/>
      <c r="AV106" s="1642"/>
      <c r="AW106" s="1642"/>
      <c r="AX106" s="1642"/>
      <c r="AY106" s="1642"/>
      <c r="AZ106" s="1642"/>
      <c r="BA106" s="1642"/>
      <c r="BB106" s="1642"/>
      <c r="BC106" s="1642"/>
      <c r="BE106" s="1161"/>
      <c r="BF106" s="1637"/>
      <c r="BG106" s="1637"/>
      <c r="BH106" s="1161"/>
      <c r="BI106" s="1161"/>
      <c r="BJ106" s="1161"/>
      <c r="BK106" s="1161"/>
      <c r="BL106" s="1637"/>
      <c r="BM106" s="1161"/>
      <c r="BN106" s="1161"/>
      <c r="BO106" s="545"/>
      <c r="BP106" s="1161"/>
      <c r="BQ106" s="1161"/>
      <c r="BR106" s="1161"/>
      <c r="BS106" s="1161"/>
      <c r="BT106" s="1161"/>
      <c r="BU106" s="1633"/>
      <c r="BV106" s="567"/>
      <c r="BW106" s="567"/>
      <c r="BX106" s="567"/>
      <c r="BY106" s="567"/>
      <c r="BZ106" s="1642">
        <v>11</v>
      </c>
    </row>
    <row s="1642" customFormat="1" customHeight="1" ht="11.549999999999999">
      <c r="A107" s="988"/>
      <c r="B107" s="1637"/>
      <c r="C107" s="1637"/>
      <c r="D107" s="352"/>
      <c r="J107" s="1642"/>
      <c r="K107" s="1642"/>
      <c r="L107" s="1642"/>
      <c r="M107" s="1642"/>
      <c r="N107" s="1642"/>
      <c r="O107" s="1642"/>
      <c r="P107" s="1642"/>
      <c r="Q107" s="1642"/>
      <c r="R107" s="1642"/>
      <c r="S107" s="1642"/>
      <c r="T107" s="1642"/>
      <c r="U107" s="1642"/>
      <c r="V107" s="1642"/>
      <c r="W107" s="1642"/>
      <c r="X107" s="1642"/>
      <c r="Y107" s="1642"/>
      <c r="Z107" s="1642"/>
      <c r="AA107" s="1642"/>
      <c r="AB107" s="1642"/>
      <c r="AC107" s="1642"/>
      <c r="AD107" s="1642"/>
      <c r="AE107" s="1642"/>
      <c r="AF107" s="1642"/>
      <c r="AG107" s="1642"/>
      <c r="AH107" s="1642"/>
      <c r="AI107" s="1642"/>
      <c r="AJ107" s="1642"/>
      <c r="AK107" s="1642"/>
      <c r="AL107" s="1642"/>
      <c r="AM107" s="1642"/>
      <c r="AN107" s="1642"/>
      <c r="AO107" s="1642"/>
      <c r="AP107" s="1642"/>
      <c r="AQ107" s="1642"/>
      <c r="AR107" s="1642"/>
      <c r="AS107" s="1642"/>
      <c r="AT107" s="1642"/>
      <c r="AU107" s="1642"/>
      <c r="AV107" s="1642"/>
      <c r="AW107" s="1642"/>
      <c r="AX107" s="1642"/>
      <c r="AY107" s="1642"/>
      <c r="AZ107" s="1642"/>
      <c r="BA107" s="1642"/>
      <c r="BB107" s="1642"/>
      <c r="BC107" s="1642"/>
      <c r="BE107" s="1161"/>
      <c r="BF107" s="1637"/>
      <c r="BG107" s="1637"/>
      <c r="BH107" s="1161"/>
      <c r="BI107" s="1161"/>
      <c r="BJ107" s="1161"/>
      <c r="BK107" s="1161"/>
      <c r="BL107" s="1637"/>
      <c r="BM107" s="1161"/>
      <c r="BN107" s="1161"/>
      <c r="BO107" s="545"/>
      <c r="BP107" s="1161"/>
      <c r="BQ107" s="1161"/>
      <c r="BR107" s="1161"/>
      <c r="BS107" s="1161"/>
      <c r="BT107" s="1161"/>
      <c r="BU107" s="1633"/>
      <c r="BV107" s="567"/>
      <c r="BW107" s="567"/>
      <c r="BX107" s="567"/>
      <c r="BY107" s="567"/>
      <c r="BZ107" s="1642">
        <v>11</v>
      </c>
    </row>
    <row s="1642" customFormat="1" customHeight="1" ht="11.549999999999999">
      <c r="A108" s="988"/>
      <c r="B108" s="1637"/>
      <c r="C108" s="1637"/>
      <c r="D108" s="352"/>
      <c r="J108" s="1642"/>
      <c r="K108" s="1642"/>
      <c r="L108" s="1642"/>
      <c r="M108" s="1642"/>
      <c r="N108" s="1642"/>
      <c r="O108" s="1642"/>
      <c r="P108" s="1642"/>
      <c r="Q108" s="1642"/>
      <c r="R108" s="1642"/>
      <c r="S108" s="1642"/>
      <c r="T108" s="1642"/>
      <c r="U108" s="1642"/>
      <c r="V108" s="1642"/>
      <c r="W108" s="1642"/>
      <c r="X108" s="1642"/>
      <c r="Y108" s="1642"/>
      <c r="Z108" s="1642"/>
      <c r="AA108" s="1642"/>
      <c r="AB108" s="1642"/>
      <c r="AC108" s="1642"/>
      <c r="AD108" s="1642"/>
      <c r="AE108" s="1642"/>
      <c r="AF108" s="1642"/>
      <c r="AG108" s="1642"/>
      <c r="AH108" s="1642"/>
      <c r="AI108" s="1642"/>
      <c r="AJ108" s="1642"/>
      <c r="AK108" s="1642"/>
      <c r="AL108" s="1642"/>
      <c r="AM108" s="1642"/>
      <c r="AN108" s="1642"/>
      <c r="AO108" s="1642"/>
      <c r="AP108" s="1642"/>
      <c r="AQ108" s="1642"/>
      <c r="AR108" s="1642"/>
      <c r="AS108" s="1642"/>
      <c r="AT108" s="1642"/>
      <c r="AU108" s="1642"/>
      <c r="AV108" s="1642"/>
      <c r="AW108" s="1642"/>
      <c r="AX108" s="1642"/>
      <c r="AY108" s="1642"/>
      <c r="AZ108" s="1642"/>
      <c r="BA108" s="1642"/>
      <c r="BB108" s="1642"/>
      <c r="BC108" s="1642"/>
      <c r="BE108" s="1161"/>
      <c r="BF108" s="1637"/>
      <c r="BG108" s="1637"/>
      <c r="BH108" s="1161"/>
      <c r="BI108" s="1161"/>
      <c r="BJ108" s="1161"/>
      <c r="BK108" s="1161"/>
      <c r="BL108" s="1637"/>
      <c r="BM108" s="1161"/>
      <c r="BN108" s="1161"/>
      <c r="BO108" s="545"/>
      <c r="BP108" s="1161"/>
      <c r="BQ108" s="1161"/>
      <c r="BR108" s="1161"/>
      <c r="BS108" s="1161"/>
      <c r="BT108" s="1161"/>
      <c r="BU108" s="1633"/>
      <c r="BV108" s="567"/>
      <c r="BW108" s="567"/>
      <c r="BX108" s="567"/>
      <c r="BY108" s="567"/>
      <c r="BZ108" s="1642">
        <v>11</v>
      </c>
    </row>
    <row s="1642" customFormat="1" customHeight="1" ht="11.549999999999999">
      <c r="A109" s="988"/>
      <c r="B109" s="1637"/>
      <c r="C109" s="1637"/>
      <c r="D109" s="352"/>
      <c r="J109" s="1642"/>
      <c r="K109" s="1642"/>
      <c r="L109" s="1642"/>
      <c r="M109" s="1642"/>
      <c r="N109" s="1642"/>
      <c r="O109" s="1642"/>
      <c r="P109" s="1642"/>
      <c r="Q109" s="1642"/>
      <c r="R109" s="1642"/>
      <c r="S109" s="1642"/>
      <c r="T109" s="1642"/>
      <c r="U109" s="1642"/>
      <c r="V109" s="1642"/>
      <c r="W109" s="1642"/>
      <c r="X109" s="1642"/>
      <c r="Y109" s="1642"/>
      <c r="Z109" s="1642"/>
      <c r="AA109" s="1642"/>
      <c r="AB109" s="1642"/>
      <c r="AC109" s="1642"/>
      <c r="AD109" s="1642"/>
      <c r="AE109" s="1642"/>
      <c r="AF109" s="1642"/>
      <c r="AG109" s="1642"/>
      <c r="AH109" s="1642"/>
      <c r="AI109" s="1642"/>
      <c r="AJ109" s="1642"/>
      <c r="AK109" s="1642"/>
      <c r="AL109" s="1642"/>
      <c r="AM109" s="1642"/>
      <c r="AN109" s="1642"/>
      <c r="AO109" s="1642"/>
      <c r="AP109" s="1642"/>
      <c r="AQ109" s="1642"/>
      <c r="AR109" s="1642"/>
      <c r="AS109" s="1642"/>
      <c r="AT109" s="1642"/>
      <c r="AU109" s="1642"/>
      <c r="AV109" s="1642"/>
      <c r="AW109" s="1642"/>
      <c r="AX109" s="1642"/>
      <c r="AY109" s="1642"/>
      <c r="AZ109" s="1642"/>
      <c r="BA109" s="1642"/>
      <c r="BB109" s="1642"/>
      <c r="BC109" s="1642"/>
      <c r="BE109" s="1161"/>
      <c r="BF109" s="1637"/>
      <c r="BG109" s="1637"/>
      <c r="BH109" s="1161"/>
      <c r="BI109" s="1161"/>
      <c r="BJ109" s="1161"/>
      <c r="BK109" s="1161"/>
      <c r="BL109" s="1637"/>
      <c r="BM109" s="1161"/>
      <c r="BN109" s="1161"/>
      <c r="BO109" s="545"/>
      <c r="BP109" s="1161"/>
      <c r="BQ109" s="1161"/>
      <c r="BR109" s="1161"/>
      <c r="BS109" s="1161"/>
      <c r="BT109" s="1161"/>
      <c r="BU109" s="1633"/>
      <c r="BV109" s="567"/>
      <c r="BW109" s="567"/>
      <c r="BX109" s="567"/>
      <c r="BY109" s="567"/>
      <c r="BZ109" s="1642">
        <v>11</v>
      </c>
    </row>
    <row s="1642" customFormat="1" customHeight="1" ht="11.549999999999999">
      <c r="A110" s="988"/>
      <c r="B110" s="1637"/>
      <c r="C110" s="1637"/>
      <c r="D110" s="352"/>
      <c r="J110" s="1642"/>
      <c r="K110" s="1642"/>
      <c r="L110" s="1642"/>
      <c r="M110" s="1642"/>
      <c r="N110" s="1642"/>
      <c r="O110" s="1642"/>
      <c r="P110" s="1642"/>
      <c r="Q110" s="1642"/>
      <c r="R110" s="1642"/>
      <c r="S110" s="1642"/>
      <c r="T110" s="1642"/>
      <c r="U110" s="1642"/>
      <c r="V110" s="1642"/>
      <c r="W110" s="1642"/>
      <c r="X110" s="1642"/>
      <c r="Y110" s="1642"/>
      <c r="Z110" s="1642"/>
      <c r="AA110" s="1642"/>
      <c r="AB110" s="1642"/>
      <c r="AC110" s="1642"/>
      <c r="AD110" s="1642"/>
      <c r="AE110" s="1642"/>
      <c r="AF110" s="1642"/>
      <c r="AG110" s="1642"/>
      <c r="AH110" s="1642"/>
      <c r="AI110" s="1642"/>
      <c r="AJ110" s="1642"/>
      <c r="AK110" s="1642"/>
      <c r="AL110" s="1642"/>
      <c r="AM110" s="1642"/>
      <c r="AN110" s="1642"/>
      <c r="AO110" s="1642"/>
      <c r="AP110" s="1642"/>
      <c r="AQ110" s="1642"/>
      <c r="AR110" s="1642"/>
      <c r="AS110" s="1642"/>
      <c r="AT110" s="1642"/>
      <c r="AU110" s="1642"/>
      <c r="AV110" s="1642"/>
      <c r="AW110" s="1642"/>
      <c r="AX110" s="1642"/>
      <c r="AY110" s="1642"/>
      <c r="AZ110" s="1642"/>
      <c r="BA110" s="1642"/>
      <c r="BB110" s="1642"/>
      <c r="BC110" s="1642"/>
      <c r="BE110" s="1161"/>
      <c r="BF110" s="1637"/>
      <c r="BG110" s="1637"/>
      <c r="BH110" s="1161"/>
      <c r="BI110" s="1161"/>
      <c r="BJ110" s="1161"/>
      <c r="BK110" s="1161"/>
      <c r="BL110" s="1637"/>
      <c r="BM110" s="1161"/>
      <c r="BN110" s="1161"/>
      <c r="BO110" s="545"/>
      <c r="BP110" s="1161"/>
      <c r="BQ110" s="1161"/>
      <c r="BR110" s="1161"/>
      <c r="BS110" s="1161"/>
      <c r="BT110" s="1161"/>
      <c r="BU110" s="1633"/>
      <c r="BV110" s="567"/>
      <c r="BW110" s="567"/>
      <c r="BX110" s="567"/>
      <c r="BY110" s="567"/>
      <c r="BZ110" s="1642">
        <v>11</v>
      </c>
    </row>
    <row s="1642" customFormat="1" customHeight="1" ht="11.549999999999999">
      <c r="A111" s="988"/>
      <c r="B111" s="1637"/>
      <c r="C111" s="1637"/>
      <c r="D111" s="352"/>
      <c r="J111" s="1642"/>
      <c r="K111" s="1642"/>
      <c r="L111" s="1642"/>
      <c r="M111" s="1642"/>
      <c r="N111" s="1642"/>
      <c r="O111" s="1642"/>
      <c r="P111" s="1642"/>
      <c r="Q111" s="1642"/>
      <c r="R111" s="1642"/>
      <c r="S111" s="1642"/>
      <c r="T111" s="1642"/>
      <c r="U111" s="1642"/>
      <c r="V111" s="1642"/>
      <c r="W111" s="1642"/>
      <c r="X111" s="1642"/>
      <c r="Y111" s="1642"/>
      <c r="Z111" s="1642"/>
      <c r="AA111" s="1642"/>
      <c r="AB111" s="1642"/>
      <c r="AC111" s="1642"/>
      <c r="AD111" s="1642"/>
      <c r="AE111" s="1642"/>
      <c r="AF111" s="1642"/>
      <c r="AG111" s="1642"/>
      <c r="AH111" s="1642"/>
      <c r="AI111" s="1642"/>
      <c r="AJ111" s="1642"/>
      <c r="AK111" s="1642"/>
      <c r="AL111" s="1642"/>
      <c r="AM111" s="1642"/>
      <c r="AN111" s="1642"/>
      <c r="AO111" s="1642"/>
      <c r="AP111" s="1642"/>
      <c r="AQ111" s="1642"/>
      <c r="AR111" s="1642"/>
      <c r="AS111" s="1642"/>
      <c r="AT111" s="1642"/>
      <c r="AU111" s="1642"/>
      <c r="AV111" s="1642"/>
      <c r="AW111" s="1642"/>
      <c r="AX111" s="1642"/>
      <c r="AY111" s="1642"/>
      <c r="AZ111" s="1642"/>
      <c r="BA111" s="1642"/>
      <c r="BB111" s="1642"/>
      <c r="BC111" s="1642"/>
      <c r="BE111" s="1161"/>
      <c r="BF111" s="1637"/>
      <c r="BG111" s="1637"/>
      <c r="BH111" s="1161"/>
      <c r="BI111" s="1161"/>
      <c r="BJ111" s="1161"/>
      <c r="BK111" s="1161"/>
      <c r="BL111" s="1637"/>
      <c r="BM111" s="1161"/>
      <c r="BN111" s="1161"/>
      <c r="BO111" s="545"/>
      <c r="BP111" s="1161"/>
      <c r="BQ111" s="1161"/>
      <c r="BR111" s="1161"/>
      <c r="BS111" s="1161"/>
      <c r="BT111" s="1161"/>
      <c r="BU111" s="1633"/>
      <c r="BV111" s="567"/>
      <c r="BW111" s="567"/>
      <c r="BX111" s="567"/>
      <c r="BY111" s="567"/>
      <c r="BZ111" s="1642">
        <v>11</v>
      </c>
    </row>
    <row s="1642" customFormat="1" customHeight="1" ht="11.549999999999999">
      <c r="A112" s="988"/>
      <c r="B112" s="1637"/>
      <c r="C112" s="1637"/>
      <c r="D112" s="352"/>
      <c r="J112" s="1642"/>
      <c r="K112" s="1642"/>
      <c r="L112" s="1642"/>
      <c r="M112" s="1642"/>
      <c r="N112" s="1642"/>
      <c r="O112" s="1642"/>
      <c r="P112" s="1642"/>
      <c r="Q112" s="1642"/>
      <c r="R112" s="1642"/>
      <c r="S112" s="1642"/>
      <c r="T112" s="1642"/>
      <c r="U112" s="1642"/>
      <c r="V112" s="1642"/>
      <c r="W112" s="1642"/>
      <c r="X112" s="1642"/>
      <c r="Y112" s="1642"/>
      <c r="Z112" s="1642"/>
      <c r="AA112" s="1642"/>
      <c r="AB112" s="1642"/>
      <c r="AC112" s="1642"/>
      <c r="AD112" s="1642"/>
      <c r="AE112" s="1642"/>
      <c r="AF112" s="1642"/>
      <c r="AG112" s="1642"/>
      <c r="AH112" s="1642"/>
      <c r="AI112" s="1642"/>
      <c r="AJ112" s="1642"/>
      <c r="AK112" s="1642"/>
      <c r="AL112" s="1642"/>
      <c r="AM112" s="1642"/>
      <c r="AN112" s="1642"/>
      <c r="AO112" s="1642"/>
      <c r="AP112" s="1642"/>
      <c r="AQ112" s="1642"/>
      <c r="AR112" s="1642"/>
      <c r="AS112" s="1642"/>
      <c r="AT112" s="1642"/>
      <c r="AU112" s="1642"/>
      <c r="AV112" s="1642"/>
      <c r="AW112" s="1642"/>
      <c r="AX112" s="1642"/>
      <c r="AY112" s="1642"/>
      <c r="AZ112" s="1642"/>
      <c r="BA112" s="1642"/>
      <c r="BB112" s="1642"/>
      <c r="BC112" s="1642"/>
      <c r="BE112" s="1161"/>
      <c r="BF112" s="1637"/>
      <c r="BG112" s="1637"/>
      <c r="BH112" s="1161"/>
      <c r="BI112" s="1161"/>
      <c r="BJ112" s="1161"/>
      <c r="BK112" s="1161"/>
      <c r="BL112" s="1637"/>
      <c r="BM112" s="1161"/>
      <c r="BN112" s="1161"/>
      <c r="BO112" s="545"/>
      <c r="BP112" s="1161"/>
      <c r="BQ112" s="1161"/>
      <c r="BR112" s="1161"/>
      <c r="BS112" s="1161"/>
      <c r="BT112" s="1161"/>
      <c r="BU112" s="1633"/>
      <c r="BV112" s="567"/>
      <c r="BW112" s="567"/>
      <c r="BX112" s="567"/>
      <c r="BY112" s="567"/>
      <c r="BZ112" s="1642">
        <v>11</v>
      </c>
    </row>
    <row s="1642" customFormat="1" customHeight="1" ht="11.549999999999999">
      <c r="A113" s="988"/>
      <c r="B113" s="1637"/>
      <c r="C113" s="1637"/>
      <c r="D113" s="352"/>
      <c r="J113" s="1642"/>
      <c r="K113" s="1642"/>
      <c r="L113" s="1642"/>
      <c r="M113" s="1642"/>
      <c r="N113" s="1642"/>
      <c r="O113" s="1642"/>
      <c r="P113" s="1642"/>
      <c r="Q113" s="1642"/>
      <c r="R113" s="1642"/>
      <c r="S113" s="1642"/>
      <c r="T113" s="1642"/>
      <c r="U113" s="1642"/>
      <c r="V113" s="1642"/>
      <c r="W113" s="1642"/>
      <c r="X113" s="1642"/>
      <c r="Y113" s="1642"/>
      <c r="Z113" s="1642"/>
      <c r="AA113" s="1642"/>
      <c r="AB113" s="1642"/>
      <c r="AC113" s="1642"/>
      <c r="AD113" s="1642"/>
      <c r="AE113" s="1642"/>
      <c r="AF113" s="1642"/>
      <c r="AG113" s="1642"/>
      <c r="AH113" s="1642"/>
      <c r="AI113" s="1642"/>
      <c r="AJ113" s="1642"/>
      <c r="AK113" s="1642"/>
      <c r="AL113" s="1642"/>
      <c r="AM113" s="1642"/>
      <c r="AN113" s="1642"/>
      <c r="AO113" s="1642"/>
      <c r="AP113" s="1642"/>
      <c r="AQ113" s="1642"/>
      <c r="AR113" s="1642"/>
      <c r="AS113" s="1642"/>
      <c r="AT113" s="1642"/>
      <c r="AU113" s="1642"/>
      <c r="AV113" s="1642"/>
      <c r="AW113" s="1642"/>
      <c r="AX113" s="1642"/>
      <c r="AY113" s="1642"/>
      <c r="AZ113" s="1642"/>
      <c r="BA113" s="1642"/>
      <c r="BB113" s="1642"/>
      <c r="BC113" s="1642"/>
      <c r="BE113" s="1161"/>
      <c r="BF113" s="1637"/>
      <c r="BG113" s="1637"/>
      <c r="BH113" s="1161"/>
      <c r="BI113" s="1161"/>
      <c r="BJ113" s="1161"/>
      <c r="BK113" s="1161"/>
      <c r="BL113" s="1637"/>
      <c r="BM113" s="1161"/>
      <c r="BN113" s="1161"/>
      <c r="BO113" s="545"/>
      <c r="BP113" s="1161"/>
      <c r="BQ113" s="1161"/>
      <c r="BR113" s="1161"/>
      <c r="BS113" s="1161"/>
      <c r="BT113" s="1161"/>
      <c r="BU113" s="1633"/>
      <c r="BV113" s="567"/>
      <c r="BW113" s="567"/>
      <c r="BX113" s="567"/>
      <c r="BY113" s="567"/>
      <c r="BZ113" s="1642">
        <v>11</v>
      </c>
    </row>
    <row s="1642" customFormat="1" customHeight="1" ht="11.549999999999999">
      <c r="A114" s="988"/>
      <c r="B114" s="1637"/>
      <c r="C114" s="1637"/>
      <c r="D114" s="352"/>
      <c r="J114" s="1642"/>
      <c r="K114" s="1642"/>
      <c r="L114" s="1642"/>
      <c r="M114" s="1642"/>
      <c r="N114" s="1642"/>
      <c r="O114" s="1642"/>
      <c r="P114" s="1642"/>
      <c r="Q114" s="1642"/>
      <c r="R114" s="1642"/>
      <c r="S114" s="1642"/>
      <c r="T114" s="1642"/>
      <c r="U114" s="1642"/>
      <c r="V114" s="1642"/>
      <c r="W114" s="1642"/>
      <c r="X114" s="1642"/>
      <c r="Y114" s="1642"/>
      <c r="Z114" s="1642"/>
      <c r="AA114" s="1642"/>
      <c r="AB114" s="1642"/>
      <c r="AC114" s="1642"/>
      <c r="AD114" s="1642"/>
      <c r="AE114" s="1642"/>
      <c r="AF114" s="1642"/>
      <c r="AG114" s="1642"/>
      <c r="AH114" s="1642"/>
      <c r="AI114" s="1642"/>
      <c r="AJ114" s="1642"/>
      <c r="AK114" s="1642"/>
      <c r="AL114" s="1642"/>
      <c r="AM114" s="1642"/>
      <c r="AN114" s="1642"/>
      <c r="AO114" s="1642"/>
      <c r="AP114" s="1642"/>
      <c r="AQ114" s="1642"/>
      <c r="AR114" s="1642"/>
      <c r="AS114" s="1642"/>
      <c r="AT114" s="1642"/>
      <c r="AU114" s="1642"/>
      <c r="AV114" s="1642"/>
      <c r="AW114" s="1642"/>
      <c r="AX114" s="1642"/>
      <c r="AY114" s="1642"/>
      <c r="AZ114" s="1642"/>
      <c r="BA114" s="1642"/>
      <c r="BB114" s="1642"/>
      <c r="BC114" s="1642"/>
      <c r="BE114" s="1161"/>
      <c r="BF114" s="1637"/>
      <c r="BG114" s="1637"/>
      <c r="BH114" s="1161"/>
      <c r="BI114" s="1161"/>
      <c r="BJ114" s="1161"/>
      <c r="BK114" s="1161"/>
      <c r="BL114" s="1637"/>
      <c r="BM114" s="1161"/>
      <c r="BN114" s="1161"/>
      <c r="BO114" s="545"/>
      <c r="BP114" s="1161"/>
      <c r="BQ114" s="1161"/>
      <c r="BR114" s="1161"/>
      <c r="BS114" s="1161"/>
      <c r="BT114" s="1161"/>
      <c r="BU114" s="1633"/>
      <c r="BV114" s="567"/>
      <c r="BW114" s="567"/>
      <c r="BX114" s="567"/>
      <c r="BY114" s="567"/>
      <c r="BZ114" s="1642">
        <v>11</v>
      </c>
    </row>
    <row s="1642" customFormat="1" customHeight="1" ht="11.549999999999999">
      <c r="A115" s="988"/>
      <c r="B115" s="1637"/>
      <c r="C115" s="1637"/>
      <c r="D115" s="352"/>
      <c r="J115" s="1642"/>
      <c r="K115" s="1642"/>
      <c r="L115" s="1642"/>
      <c r="M115" s="1642"/>
      <c r="N115" s="1642"/>
      <c r="O115" s="1642"/>
      <c r="P115" s="1642"/>
      <c r="Q115" s="1642"/>
      <c r="R115" s="1642"/>
      <c r="S115" s="1642"/>
      <c r="T115" s="1642"/>
      <c r="U115" s="1642"/>
      <c r="V115" s="1642"/>
      <c r="W115" s="1642"/>
      <c r="X115" s="1642"/>
      <c r="Y115" s="1642"/>
      <c r="Z115" s="1642"/>
      <c r="AA115" s="1642"/>
      <c r="AB115" s="1642"/>
      <c r="AC115" s="1642"/>
      <c r="AD115" s="1642"/>
      <c r="AE115" s="1642"/>
      <c r="AF115" s="1642"/>
      <c r="AG115" s="1642"/>
      <c r="AH115" s="1642"/>
      <c r="AI115" s="1642"/>
      <c r="AJ115" s="1642"/>
      <c r="AK115" s="1642"/>
      <c r="AL115" s="1642"/>
      <c r="AM115" s="1642"/>
      <c r="AN115" s="1642"/>
      <c r="AO115" s="1642"/>
      <c r="AP115" s="1642"/>
      <c r="AQ115" s="1642"/>
      <c r="AR115" s="1642"/>
      <c r="AS115" s="1642"/>
      <c r="AT115" s="1642"/>
      <c r="AU115" s="1642"/>
      <c r="AV115" s="1642"/>
      <c r="AW115" s="1642"/>
      <c r="AX115" s="1642"/>
      <c r="AY115" s="1642"/>
      <c r="AZ115" s="1642"/>
      <c r="BA115" s="1642"/>
      <c r="BB115" s="1642"/>
      <c r="BC115" s="1642"/>
      <c r="BE115" s="1161"/>
      <c r="BF115" s="1637"/>
      <c r="BG115" s="1637"/>
      <c r="BH115" s="1161"/>
      <c r="BI115" s="1161"/>
      <c r="BJ115" s="1161"/>
      <c r="BK115" s="1161"/>
      <c r="BL115" s="1637"/>
      <c r="BM115" s="1161"/>
      <c r="BN115" s="1161"/>
      <c r="BO115" s="545"/>
      <c r="BP115" s="1161"/>
      <c r="BQ115" s="1161"/>
      <c r="BR115" s="1161"/>
      <c r="BS115" s="1161"/>
      <c r="BT115" s="1161"/>
      <c r="BU115" s="1633"/>
      <c r="BV115" s="567"/>
      <c r="BW115" s="567"/>
      <c r="BX115" s="567"/>
      <c r="BY115" s="567"/>
      <c r="BZ115" s="1642">
        <v>11</v>
      </c>
    </row>
    <row s="1642" customFormat="1" customHeight="1" ht="11.549999999999999">
      <c r="A116" s="988"/>
      <c r="B116" s="1637"/>
      <c r="C116" s="1637"/>
      <c r="D116" s="352"/>
      <c r="J116" s="1642"/>
      <c r="K116" s="1642"/>
      <c r="L116" s="1642"/>
      <c r="M116" s="1642"/>
      <c r="N116" s="1642"/>
      <c r="O116" s="1642"/>
      <c r="P116" s="1642"/>
      <c r="Q116" s="1642"/>
      <c r="R116" s="1642"/>
      <c r="S116" s="1642"/>
      <c r="T116" s="1642"/>
      <c r="U116" s="1642"/>
      <c r="V116" s="1642"/>
      <c r="W116" s="1642"/>
      <c r="X116" s="1642"/>
      <c r="Y116" s="1642"/>
      <c r="Z116" s="1642"/>
      <c r="AA116" s="1642"/>
      <c r="AB116" s="1642"/>
      <c r="AC116" s="1642"/>
      <c r="AD116" s="1642"/>
      <c r="AE116" s="1642"/>
      <c r="AF116" s="1642"/>
      <c r="AG116" s="1642"/>
      <c r="AH116" s="1642"/>
      <c r="AI116" s="1642"/>
      <c r="AJ116" s="1642"/>
      <c r="AK116" s="1642"/>
      <c r="AL116" s="1642"/>
      <c r="AM116" s="1642"/>
      <c r="AN116" s="1642"/>
      <c r="AO116" s="1642"/>
      <c r="AP116" s="1642"/>
      <c r="AQ116" s="1642"/>
      <c r="AR116" s="1642"/>
      <c r="AS116" s="1642"/>
      <c r="AT116" s="1642"/>
      <c r="AU116" s="1642"/>
      <c r="AV116" s="1642"/>
      <c r="AW116" s="1642"/>
      <c r="AX116" s="1642"/>
      <c r="AY116" s="1642"/>
      <c r="AZ116" s="1642"/>
      <c r="BA116" s="1642"/>
      <c r="BB116" s="1642"/>
      <c r="BC116" s="1642"/>
      <c r="BE116" s="1161"/>
      <c r="BF116" s="1637"/>
      <c r="BG116" s="1637"/>
      <c r="BH116" s="1161"/>
      <c r="BI116" s="1161"/>
      <c r="BJ116" s="1161"/>
      <c r="BK116" s="1161"/>
      <c r="BL116" s="1637"/>
      <c r="BM116" s="1161"/>
      <c r="BN116" s="1161"/>
      <c r="BO116" s="545"/>
      <c r="BP116" s="1161"/>
      <c r="BQ116" s="1161"/>
      <c r="BR116" s="1161"/>
      <c r="BS116" s="1161"/>
      <c r="BT116" s="1161"/>
      <c r="BU116" s="1633"/>
      <c r="BV116" s="567"/>
      <c r="BW116" s="567"/>
      <c r="BX116" s="567"/>
      <c r="BY116" s="567"/>
      <c r="BZ116" s="1642">
        <v>11</v>
      </c>
    </row>
    <row s="1642" customFormat="1" customHeight="1" ht="11.549999999999999">
      <c r="A117" s="988"/>
      <c r="B117" s="1637"/>
      <c r="C117" s="1637"/>
      <c r="D117" s="352"/>
      <c r="J117" s="1642"/>
      <c r="K117" s="1642"/>
      <c r="L117" s="1642"/>
      <c r="M117" s="1642"/>
      <c r="N117" s="1642"/>
      <c r="O117" s="1642"/>
      <c r="P117" s="1642"/>
      <c r="Q117" s="1642"/>
      <c r="R117" s="1642"/>
      <c r="S117" s="1642"/>
      <c r="T117" s="1642"/>
      <c r="U117" s="1642"/>
      <c r="V117" s="1642"/>
      <c r="W117" s="1642"/>
      <c r="X117" s="1642"/>
      <c r="Y117" s="1642"/>
      <c r="Z117" s="1642"/>
      <c r="AA117" s="1642"/>
      <c r="AB117" s="1642"/>
      <c r="AC117" s="1642"/>
      <c r="AD117" s="1642"/>
      <c r="AE117" s="1642"/>
      <c r="AF117" s="1642"/>
      <c r="AG117" s="1642"/>
      <c r="AH117" s="1642"/>
      <c r="AI117" s="1642"/>
      <c r="AJ117" s="1642"/>
      <c r="AK117" s="1642"/>
      <c r="AL117" s="1642"/>
      <c r="AM117" s="1642"/>
      <c r="AN117" s="1642"/>
      <c r="AO117" s="1642"/>
      <c r="AP117" s="1642"/>
      <c r="AQ117" s="1642"/>
      <c r="AR117" s="1642"/>
      <c r="AS117" s="1642"/>
      <c r="AT117" s="1642"/>
      <c r="AU117" s="1642"/>
      <c r="AV117" s="1642"/>
      <c r="AW117" s="1642"/>
      <c r="AX117" s="1642"/>
      <c r="AY117" s="1642"/>
      <c r="AZ117" s="1642"/>
      <c r="BA117" s="1642"/>
      <c r="BB117" s="1642"/>
      <c r="BC117" s="1642"/>
      <c r="BE117" s="1161"/>
      <c r="BF117" s="1637"/>
      <c r="BG117" s="1637"/>
      <c r="BH117" s="1161"/>
      <c r="BI117" s="1161"/>
      <c r="BJ117" s="1161"/>
      <c r="BK117" s="1161"/>
      <c r="BL117" s="1637"/>
      <c r="BM117" s="1161"/>
      <c r="BN117" s="1161"/>
      <c r="BO117" s="545"/>
      <c r="BP117" s="1161"/>
      <c r="BQ117" s="1161"/>
      <c r="BR117" s="1161"/>
      <c r="BS117" s="1161"/>
      <c r="BT117" s="1161"/>
      <c r="BU117" s="1633"/>
      <c r="BV117" s="567"/>
      <c r="BW117" s="567"/>
      <c r="BX117" s="567"/>
      <c r="BY117" s="567"/>
      <c r="BZ117" s="1642">
        <v>11</v>
      </c>
    </row>
    <row s="1642" customFormat="1" customHeight="1" ht="11.549999999999999">
      <c r="A118" s="988"/>
      <c r="B118" s="1637"/>
      <c r="C118" s="1637"/>
      <c r="D118" s="352"/>
      <c r="J118" s="1642"/>
      <c r="K118" s="1642"/>
      <c r="L118" s="1642"/>
      <c r="M118" s="1642"/>
      <c r="N118" s="1642"/>
      <c r="O118" s="1642"/>
      <c r="P118" s="1642"/>
      <c r="Q118" s="1642"/>
      <c r="R118" s="1642"/>
      <c r="S118" s="1642"/>
      <c r="T118" s="1642"/>
      <c r="U118" s="1642"/>
      <c r="V118" s="1642"/>
      <c r="W118" s="1642"/>
      <c r="X118" s="1642"/>
      <c r="Y118" s="1642"/>
      <c r="Z118" s="1642"/>
      <c r="AA118" s="1642"/>
      <c r="AB118" s="1642"/>
      <c r="AC118" s="1642"/>
      <c r="AD118" s="1642"/>
      <c r="AE118" s="1642"/>
      <c r="AF118" s="1642"/>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E118" s="1161"/>
      <c r="BF118" s="1637"/>
      <c r="BG118" s="1637"/>
      <c r="BH118" s="1161"/>
      <c r="BI118" s="1161"/>
      <c r="BJ118" s="1161"/>
      <c r="BK118" s="1161"/>
      <c r="BL118" s="1637"/>
      <c r="BM118" s="1161"/>
      <c r="BN118" s="1161"/>
      <c r="BO118" s="545"/>
      <c r="BP118" s="1161"/>
      <c r="BQ118" s="1161"/>
      <c r="BR118" s="1161"/>
      <c r="BS118" s="1161"/>
      <c r="BT118" s="1161"/>
      <c r="BU118" s="1633"/>
      <c r="BV118" s="567"/>
      <c r="BW118" s="567"/>
      <c r="BX118" s="567"/>
      <c r="BY118" s="567"/>
      <c r="BZ118" s="1642">
        <v>11</v>
      </c>
    </row>
    <row s="1642" customFormat="1" customHeight="1" ht="11.549999999999999">
      <c r="A119" s="988"/>
      <c r="B119" s="1637"/>
      <c r="C119" s="1637"/>
      <c r="D119" s="352"/>
      <c r="J119" s="1642"/>
      <c r="K119" s="1642"/>
      <c r="L119" s="1642"/>
      <c r="M119" s="1642"/>
      <c r="N119" s="1642"/>
      <c r="O119" s="1642"/>
      <c r="P119" s="1642"/>
      <c r="Q119" s="1642"/>
      <c r="R119" s="1642"/>
      <c r="S119" s="1642"/>
      <c r="T119" s="1642"/>
      <c r="U119" s="1642"/>
      <c r="V119" s="1642"/>
      <c r="W119" s="1642"/>
      <c r="X119" s="1642"/>
      <c r="Y119" s="1642"/>
      <c r="Z119" s="1642"/>
      <c r="AA119" s="1642"/>
      <c r="AB119" s="1642"/>
      <c r="AC119" s="1642"/>
      <c r="AD119" s="1642"/>
      <c r="AE119" s="1642"/>
      <c r="AF119" s="1642"/>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E119" s="1161"/>
      <c r="BF119" s="1637"/>
      <c r="BG119" s="1637"/>
      <c r="BH119" s="1161"/>
      <c r="BI119" s="1161"/>
      <c r="BJ119" s="1161"/>
      <c r="BK119" s="1161"/>
      <c r="BL119" s="1637"/>
      <c r="BM119" s="1161"/>
      <c r="BN119" s="1161"/>
      <c r="BO119" s="545"/>
      <c r="BP119" s="1161"/>
      <c r="BQ119" s="1161"/>
      <c r="BR119" s="1161"/>
      <c r="BS119" s="1161"/>
      <c r="BT119" s="1161"/>
      <c r="BU119" s="1633"/>
      <c r="BV119" s="567"/>
      <c r="BW119" s="567"/>
      <c r="BX119" s="567"/>
      <c r="BY119" s="567"/>
      <c r="BZ119" s="1642">
        <v>11</v>
      </c>
    </row>
    <row s="1642" customFormat="1" customHeight="1" ht="11.549999999999999">
      <c r="A120" s="988"/>
      <c r="B120" s="1637"/>
      <c r="C120" s="1637"/>
      <c r="D120" s="35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E120" s="1161"/>
      <c r="BF120" s="1637"/>
      <c r="BG120" s="1637"/>
      <c r="BH120" s="1161"/>
      <c r="BI120" s="1161"/>
      <c r="BJ120" s="1161"/>
      <c r="BK120" s="1161"/>
      <c r="BL120" s="1637"/>
      <c r="BM120" s="1161"/>
      <c r="BN120" s="1161"/>
      <c r="BO120" s="545"/>
      <c r="BP120" s="1161"/>
      <c r="BQ120" s="1161"/>
      <c r="BR120" s="1161"/>
      <c r="BS120" s="1161"/>
      <c r="BT120" s="1161"/>
      <c r="BU120" s="1633"/>
      <c r="BV120" s="567"/>
      <c r="BW120" s="567"/>
      <c r="BX120" s="567"/>
      <c r="BY120" s="567"/>
      <c r="BZ120" s="1642">
        <v>11</v>
      </c>
    </row>
    <row s="1642" customFormat="1" customHeight="1" ht="11.549999999999999">
      <c r="A121" s="988"/>
      <c r="B121" s="1637"/>
      <c r="C121" s="1637"/>
      <c r="D121" s="35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E121" s="1161"/>
      <c r="BF121" s="1637"/>
      <c r="BG121" s="1637"/>
      <c r="BH121" s="1161"/>
      <c r="BI121" s="1161"/>
      <c r="BJ121" s="1161"/>
      <c r="BK121" s="1161"/>
      <c r="BL121" s="1637"/>
      <c r="BM121" s="1161"/>
      <c r="BN121" s="1161"/>
      <c r="BO121" s="545"/>
      <c r="BP121" s="1161"/>
      <c r="BQ121" s="1161"/>
      <c r="BR121" s="1161"/>
      <c r="BS121" s="1161"/>
      <c r="BT121" s="1161"/>
      <c r="BU121" s="1633"/>
      <c r="BV121" s="567"/>
      <c r="BW121" s="567"/>
      <c r="BX121" s="567"/>
      <c r="BY121" s="567"/>
      <c r="BZ121" s="1642">
        <v>11</v>
      </c>
    </row>
    <row s="1642" customFormat="1" customHeight="1" ht="11.549999999999999">
      <c r="A122" s="988"/>
      <c r="B122" s="1637"/>
      <c r="C122" s="1637"/>
      <c r="D122" s="35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E122" s="1161"/>
      <c r="BF122" s="1637"/>
      <c r="BG122" s="1637"/>
      <c r="BH122" s="1161"/>
      <c r="BI122" s="1161"/>
      <c r="BJ122" s="1161"/>
      <c r="BK122" s="1161"/>
      <c r="BL122" s="1637"/>
      <c r="BM122" s="1161"/>
      <c r="BN122" s="1161"/>
      <c r="BO122" s="545"/>
      <c r="BP122" s="1161"/>
      <c r="BQ122" s="1161"/>
      <c r="BR122" s="1161"/>
      <c r="BS122" s="1161"/>
      <c r="BT122" s="1161"/>
      <c r="BU122" s="1633"/>
      <c r="BV122" s="567"/>
      <c r="BW122" s="567"/>
      <c r="BX122" s="567"/>
      <c r="BY122" s="567"/>
      <c r="BZ122" s="1642">
        <v>11</v>
      </c>
    </row>
    <row s="1642" customFormat="1" customHeight="1" ht="11.549999999999999">
      <c r="A123" s="988"/>
      <c r="B123" s="1637"/>
      <c r="C123" s="1637"/>
      <c r="D123" s="352"/>
      <c r="J123" s="1642"/>
      <c r="K123" s="1642"/>
      <c r="L123" s="1642"/>
      <c r="M123" s="1642"/>
      <c r="N123" s="1642"/>
      <c r="O123" s="1642"/>
      <c r="P123" s="1642"/>
      <c r="Q123" s="1642"/>
      <c r="R123" s="1642"/>
      <c r="S123" s="1642"/>
      <c r="T123" s="1642"/>
      <c r="U123" s="1642"/>
      <c r="V123" s="1642"/>
      <c r="W123" s="1642"/>
      <c r="X123" s="1642"/>
      <c r="Y123" s="1642"/>
      <c r="Z123" s="1642"/>
      <c r="AA123" s="1642"/>
      <c r="AB123" s="1642"/>
      <c r="AC123" s="1642"/>
      <c r="AD123" s="1642"/>
      <c r="AE123" s="1642"/>
      <c r="AF123" s="1642"/>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E123" s="1161"/>
      <c r="BF123" s="1637"/>
      <c r="BG123" s="1637"/>
      <c r="BH123" s="1161"/>
      <c r="BI123" s="1161"/>
      <c r="BJ123" s="1161"/>
      <c r="BK123" s="1161"/>
      <c r="BL123" s="1637"/>
      <c r="BM123" s="1161"/>
      <c r="BN123" s="1161"/>
      <c r="BO123" s="545"/>
      <c r="BP123" s="1161"/>
      <c r="BQ123" s="1161"/>
      <c r="BR123" s="1161"/>
      <c r="BS123" s="1161"/>
      <c r="BT123" s="1161"/>
      <c r="BU123" s="1633"/>
      <c r="BV123" s="567"/>
      <c r="BW123" s="567"/>
      <c r="BX123" s="567"/>
      <c r="BY123" s="567"/>
      <c r="BZ123" s="1642">
        <v>11</v>
      </c>
    </row>
    <row s="1642" customFormat="1" customHeight="1" ht="11.549999999999999">
      <c r="A124" s="988"/>
      <c r="B124" s="1637"/>
      <c r="C124" s="1637"/>
      <c r="D124" s="352"/>
      <c r="J124" s="1642"/>
      <c r="K124" s="1642"/>
      <c r="L124" s="1642"/>
      <c r="M124" s="1642"/>
      <c r="N124" s="1642"/>
      <c r="O124" s="1642"/>
      <c r="P124" s="1642"/>
      <c r="Q124" s="1642"/>
      <c r="R124" s="1642"/>
      <c r="S124" s="1642"/>
      <c r="T124" s="1642"/>
      <c r="U124" s="1642"/>
      <c r="V124" s="1642"/>
      <c r="W124" s="1642"/>
      <c r="X124" s="1642"/>
      <c r="Y124" s="1642"/>
      <c r="Z124" s="1642"/>
      <c r="AA124" s="1642"/>
      <c r="AB124" s="1642"/>
      <c r="AC124" s="1642"/>
      <c r="AD124" s="1642"/>
      <c r="AE124" s="1642"/>
      <c r="AF124" s="1642"/>
      <c r="AG124" s="1642"/>
      <c r="AH124" s="1642"/>
      <c r="AI124" s="1642"/>
      <c r="AJ124" s="1642"/>
      <c r="AK124" s="1642"/>
      <c r="AL124" s="1642"/>
      <c r="AM124" s="1642"/>
      <c r="AN124" s="1642"/>
      <c r="AO124" s="1642"/>
      <c r="AP124" s="1642"/>
      <c r="AQ124" s="1642"/>
      <c r="AR124" s="1642"/>
      <c r="AS124" s="1642"/>
      <c r="AT124" s="1642"/>
      <c r="AU124" s="1642"/>
      <c r="AV124" s="1642"/>
      <c r="AW124" s="1642"/>
      <c r="AX124" s="1642"/>
      <c r="AY124" s="1642"/>
      <c r="AZ124" s="1642"/>
      <c r="BA124" s="1642"/>
      <c r="BB124" s="1642"/>
      <c r="BC124" s="1642"/>
      <c r="BE124" s="1161"/>
      <c r="BF124" s="1637"/>
      <c r="BG124" s="1637"/>
      <c r="BH124" s="1161"/>
      <c r="BI124" s="1161"/>
      <c r="BJ124" s="1161"/>
      <c r="BK124" s="1161"/>
      <c r="BL124" s="1637"/>
      <c r="BM124" s="1161"/>
      <c r="BN124" s="1161"/>
      <c r="BO124" s="545"/>
      <c r="BP124" s="1161"/>
      <c r="BQ124" s="1161"/>
      <c r="BR124" s="1161"/>
      <c r="BS124" s="1161"/>
      <c r="BT124" s="1161"/>
      <c r="BU124" s="1633"/>
      <c r="BV124" s="567"/>
      <c r="BW124" s="567"/>
      <c r="BX124" s="567"/>
      <c r="BY124" s="567"/>
      <c r="BZ124" s="1642">
        <v>11</v>
      </c>
    </row>
    <row s="1642" customFormat="1" customHeight="1" ht="11.549999999999999">
      <c r="A125" s="988"/>
      <c r="B125" s="1637"/>
      <c r="C125" s="1637"/>
      <c r="D125" s="352"/>
      <c r="J125" s="1642"/>
      <c r="K125" s="1642"/>
      <c r="L125" s="1642"/>
      <c r="M125" s="1642"/>
      <c r="N125" s="1642"/>
      <c r="O125" s="1642"/>
      <c r="P125" s="1642"/>
      <c r="Q125" s="1642"/>
      <c r="R125" s="1642"/>
      <c r="S125" s="1642"/>
      <c r="T125" s="1642"/>
      <c r="U125" s="1642"/>
      <c r="V125" s="1642"/>
      <c r="W125" s="1642"/>
      <c r="X125" s="1642"/>
      <c r="Y125" s="1642"/>
      <c r="Z125" s="1642"/>
      <c r="AA125" s="1642"/>
      <c r="AB125" s="1642"/>
      <c r="AC125" s="1642"/>
      <c r="AD125" s="1642"/>
      <c r="AE125" s="1642"/>
      <c r="AF125" s="1642"/>
      <c r="AG125" s="1642"/>
      <c r="AH125" s="1642"/>
      <c r="AI125" s="1642"/>
      <c r="AJ125" s="1642"/>
      <c r="AK125" s="1642"/>
      <c r="AL125" s="1642"/>
      <c r="AM125" s="1642"/>
      <c r="AN125" s="1642"/>
      <c r="AO125" s="1642"/>
      <c r="AP125" s="1642"/>
      <c r="AQ125" s="1642"/>
      <c r="AR125" s="1642"/>
      <c r="AS125" s="1642"/>
      <c r="AT125" s="1642"/>
      <c r="AU125" s="1642"/>
      <c r="AV125" s="1642"/>
      <c r="AW125" s="1642"/>
      <c r="AX125" s="1642"/>
      <c r="AY125" s="1642"/>
      <c r="AZ125" s="1642"/>
      <c r="BA125" s="1642"/>
      <c r="BB125" s="1642"/>
      <c r="BC125" s="1642"/>
      <c r="BE125" s="1161"/>
      <c r="BF125" s="1637"/>
      <c r="BG125" s="1637"/>
      <c r="BH125" s="1161"/>
      <c r="BI125" s="1161"/>
      <c r="BJ125" s="1161"/>
      <c r="BK125" s="1161"/>
      <c r="BL125" s="1637"/>
      <c r="BM125" s="1161"/>
      <c r="BN125" s="1161"/>
      <c r="BO125" s="545"/>
      <c r="BP125" s="1161"/>
      <c r="BQ125" s="1161"/>
      <c r="BR125" s="1161"/>
      <c r="BS125" s="1161"/>
      <c r="BT125" s="1161"/>
      <c r="BU125" s="1633"/>
      <c r="BV125" s="567"/>
      <c r="BW125" s="567"/>
      <c r="BX125" s="567"/>
      <c r="BY125" s="567"/>
      <c r="BZ125" s="1642">
        <v>11</v>
      </c>
    </row>
    <row s="1642" customFormat="1" customHeight="1" ht="11.549999999999999">
      <c r="A126" s="988"/>
      <c r="B126" s="1637"/>
      <c r="C126" s="1637"/>
      <c r="D126" s="352"/>
      <c r="J126" s="1642"/>
      <c r="K126" s="1642"/>
      <c r="L126" s="1642"/>
      <c r="M126" s="1642"/>
      <c r="N126" s="1642"/>
      <c r="O126" s="1642"/>
      <c r="P126" s="1642"/>
      <c r="Q126" s="1642"/>
      <c r="R126" s="1642"/>
      <c r="S126" s="1642"/>
      <c r="T126" s="1642"/>
      <c r="U126" s="1642"/>
      <c r="V126" s="1642"/>
      <c r="W126" s="1642"/>
      <c r="X126" s="1642"/>
      <c r="Y126" s="1642"/>
      <c r="Z126" s="1642"/>
      <c r="AA126" s="1642"/>
      <c r="AB126" s="1642"/>
      <c r="AC126" s="1642"/>
      <c r="AD126" s="1642"/>
      <c r="AE126" s="1642"/>
      <c r="AF126" s="1642"/>
      <c r="AG126" s="1642"/>
      <c r="AH126" s="1642"/>
      <c r="AI126" s="1642"/>
      <c r="AJ126" s="1642"/>
      <c r="AK126" s="1642"/>
      <c r="AL126" s="1642"/>
      <c r="AM126" s="1642"/>
      <c r="AN126" s="1642"/>
      <c r="AO126" s="1642"/>
      <c r="AP126" s="1642"/>
      <c r="AQ126" s="1642"/>
      <c r="AR126" s="1642"/>
      <c r="AS126" s="1642"/>
      <c r="AT126" s="1642"/>
      <c r="AU126" s="1642"/>
      <c r="AV126" s="1642"/>
      <c r="AW126" s="1642"/>
      <c r="AX126" s="1642"/>
      <c r="AY126" s="1642"/>
      <c r="AZ126" s="1642"/>
      <c r="BA126" s="1642"/>
      <c r="BB126" s="1642"/>
      <c r="BC126" s="1642"/>
      <c r="BE126" s="1161"/>
      <c r="BF126" s="1637"/>
      <c r="BG126" s="1637"/>
      <c r="BH126" s="1161"/>
      <c r="BI126" s="1161"/>
      <c r="BJ126" s="1161"/>
      <c r="BK126" s="1161"/>
      <c r="BL126" s="1637"/>
      <c r="BM126" s="1161"/>
      <c r="BN126" s="1161"/>
      <c r="BO126" s="545"/>
      <c r="BP126" s="1161"/>
      <c r="BQ126" s="1161"/>
      <c r="BR126" s="1161"/>
      <c r="BS126" s="1161"/>
      <c r="BT126" s="1161"/>
      <c r="BU126" s="1633"/>
      <c r="BV126" s="567"/>
      <c r="BW126" s="567"/>
      <c r="BX126" s="567"/>
      <c r="BY126" s="567"/>
      <c r="BZ126" s="1642">
        <v>11</v>
      </c>
    </row>
    <row s="1642" customFormat="1" customHeight="1" ht="11.549999999999999">
      <c r="A127" s="988"/>
      <c r="B127" s="1637"/>
      <c r="C127" s="1637"/>
      <c r="D127" s="352"/>
      <c r="J127" s="1642"/>
      <c r="K127" s="1642"/>
      <c r="L127" s="1642"/>
      <c r="M127" s="1642"/>
      <c r="N127" s="1642"/>
      <c r="O127" s="1642"/>
      <c r="P127" s="1642"/>
      <c r="Q127" s="1642"/>
      <c r="R127" s="1642"/>
      <c r="S127" s="1642"/>
      <c r="T127" s="1642"/>
      <c r="U127" s="1642"/>
      <c r="V127" s="1642"/>
      <c r="W127" s="1642"/>
      <c r="X127" s="1642"/>
      <c r="Y127" s="1642"/>
      <c r="Z127" s="1642"/>
      <c r="AA127" s="1642"/>
      <c r="AB127" s="1642"/>
      <c r="AC127" s="1642"/>
      <c r="AD127" s="1642"/>
      <c r="AE127" s="1642"/>
      <c r="AF127" s="1642"/>
      <c r="AG127" s="1642"/>
      <c r="AH127" s="1642"/>
      <c r="AI127" s="1642"/>
      <c r="AJ127" s="1642"/>
      <c r="AK127" s="1642"/>
      <c r="AL127" s="1642"/>
      <c r="AM127" s="1642"/>
      <c r="AN127" s="1642"/>
      <c r="AO127" s="1642"/>
      <c r="AP127" s="1642"/>
      <c r="AQ127" s="1642"/>
      <c r="AR127" s="1642"/>
      <c r="AS127" s="1642"/>
      <c r="AT127" s="1642"/>
      <c r="AU127" s="1642"/>
      <c r="AV127" s="1642"/>
      <c r="AW127" s="1642"/>
      <c r="AX127" s="1642"/>
      <c r="AY127" s="1642"/>
      <c r="AZ127" s="1642"/>
      <c r="BA127" s="1642"/>
      <c r="BB127" s="1642"/>
      <c r="BC127" s="1642"/>
      <c r="BE127" s="1161"/>
      <c r="BF127" s="1637"/>
      <c r="BG127" s="1637"/>
      <c r="BH127" s="1161"/>
      <c r="BI127" s="1161"/>
      <c r="BJ127" s="1161"/>
      <c r="BK127" s="1161"/>
      <c r="BL127" s="1637"/>
      <c r="BM127" s="1161"/>
      <c r="BN127" s="1161"/>
      <c r="BO127" s="545"/>
      <c r="BP127" s="1161"/>
      <c r="BQ127" s="1161"/>
      <c r="BR127" s="1161"/>
      <c r="BS127" s="1161"/>
      <c r="BT127" s="1161"/>
      <c r="BU127" s="1633"/>
      <c r="BV127" s="567"/>
      <c r="BW127" s="567"/>
      <c r="BX127" s="567"/>
      <c r="BY127" s="567"/>
      <c r="BZ127" s="1642">
        <v>11</v>
      </c>
    </row>
    <row s="1642" customFormat="1" customHeight="1" ht="11.549999999999999">
      <c r="A128" s="988"/>
      <c r="B128" s="1637"/>
      <c r="C128" s="1637"/>
      <c r="D128" s="352"/>
      <c r="J128" s="1642"/>
      <c r="K128" s="1642"/>
      <c r="L128" s="1642"/>
      <c r="M128" s="1642"/>
      <c r="N128" s="1642"/>
      <c r="O128" s="1642"/>
      <c r="P128" s="1642"/>
      <c r="Q128" s="1642"/>
      <c r="R128" s="1642"/>
      <c r="S128" s="1642"/>
      <c r="T128" s="1642"/>
      <c r="U128" s="1642"/>
      <c r="V128" s="1642"/>
      <c r="W128" s="1642"/>
      <c r="X128" s="1642"/>
      <c r="Y128" s="1642"/>
      <c r="Z128" s="1642"/>
      <c r="AA128" s="1642"/>
      <c r="AB128" s="1642"/>
      <c r="AC128" s="1642"/>
      <c r="AD128" s="1642"/>
      <c r="AE128" s="1642"/>
      <c r="AF128" s="1642"/>
      <c r="AG128" s="1642"/>
      <c r="AH128" s="1642"/>
      <c r="AI128" s="1642"/>
      <c r="AJ128" s="1642"/>
      <c r="AK128" s="1642"/>
      <c r="AL128" s="1642"/>
      <c r="AM128" s="1642"/>
      <c r="AN128" s="1642"/>
      <c r="AO128" s="1642"/>
      <c r="AP128" s="1642"/>
      <c r="AQ128" s="1642"/>
      <c r="AR128" s="1642"/>
      <c r="AS128" s="1642"/>
      <c r="AT128" s="1642"/>
      <c r="AU128" s="1642"/>
      <c r="AV128" s="1642"/>
      <c r="AW128" s="1642"/>
      <c r="AX128" s="1642"/>
      <c r="AY128" s="1642"/>
      <c r="AZ128" s="1642"/>
      <c r="BA128" s="1642"/>
      <c r="BB128" s="1642"/>
      <c r="BC128" s="1642"/>
      <c r="BE128" s="1161"/>
      <c r="BF128" s="1637"/>
      <c r="BG128" s="1637"/>
      <c r="BH128" s="1161"/>
      <c r="BI128" s="1161"/>
      <c r="BJ128" s="1161"/>
      <c r="BK128" s="1161"/>
      <c r="BL128" s="1637"/>
      <c r="BM128" s="1161"/>
      <c r="BN128" s="1161"/>
      <c r="BO128" s="545"/>
      <c r="BP128" s="1161"/>
      <c r="BQ128" s="1161"/>
      <c r="BR128" s="1161"/>
      <c r="BS128" s="1161"/>
      <c r="BT128" s="1161"/>
      <c r="BU128" s="1633"/>
      <c r="BV128" s="567"/>
      <c r="BW128" s="567"/>
      <c r="BX128" s="567"/>
      <c r="BY128" s="567"/>
      <c r="BZ128" s="1642">
        <v>11</v>
      </c>
    </row>
    <row s="1642" customFormat="1" customHeight="1" ht="11.549999999999999">
      <c r="A129" s="988"/>
      <c r="B129" s="1637"/>
      <c r="C129" s="1637"/>
      <c r="D129" s="352"/>
      <c r="J129" s="1642"/>
      <c r="K129" s="1642"/>
      <c r="L129" s="1642"/>
      <c r="M129" s="1642"/>
      <c r="N129" s="1642"/>
      <c r="O129" s="1642"/>
      <c r="P129" s="1642"/>
      <c r="Q129" s="1642"/>
      <c r="R129" s="1642"/>
      <c r="S129" s="1642"/>
      <c r="T129" s="1642"/>
      <c r="U129" s="1642"/>
      <c r="V129" s="1642"/>
      <c r="W129" s="1642"/>
      <c r="X129" s="1642"/>
      <c r="Y129" s="1642"/>
      <c r="Z129" s="1642"/>
      <c r="AA129" s="1642"/>
      <c r="AB129" s="1642"/>
      <c r="AC129" s="1642"/>
      <c r="AD129" s="1642"/>
      <c r="AE129" s="1642"/>
      <c r="AF129" s="1642"/>
      <c r="AG129" s="1642"/>
      <c r="AH129" s="1642"/>
      <c r="AI129" s="1642"/>
      <c r="AJ129" s="1642"/>
      <c r="AK129" s="1642"/>
      <c r="AL129" s="1642"/>
      <c r="AM129" s="1642"/>
      <c r="AN129" s="1642"/>
      <c r="AO129" s="1642"/>
      <c r="AP129" s="1642"/>
      <c r="AQ129" s="1642"/>
      <c r="AR129" s="1642"/>
      <c r="AS129" s="1642"/>
      <c r="AT129" s="1642"/>
      <c r="AU129" s="1642"/>
      <c r="AV129" s="1642"/>
      <c r="AW129" s="1642"/>
      <c r="AX129" s="1642"/>
      <c r="AY129" s="1642"/>
      <c r="AZ129" s="1642"/>
      <c r="BA129" s="1642"/>
      <c r="BB129" s="1642"/>
      <c r="BC129" s="1642"/>
      <c r="BE129" s="1161"/>
      <c r="BF129" s="1637"/>
      <c r="BG129" s="1637"/>
      <c r="BH129" s="1161"/>
      <c r="BI129" s="1161"/>
      <c r="BJ129" s="1161"/>
      <c r="BK129" s="1161"/>
      <c r="BL129" s="1637"/>
      <c r="BM129" s="1161"/>
      <c r="BN129" s="1161"/>
      <c r="BO129" s="545"/>
      <c r="BP129" s="1161"/>
      <c r="BQ129" s="1161"/>
      <c r="BR129" s="1161"/>
      <c r="BS129" s="1161"/>
      <c r="BT129" s="1161"/>
      <c r="BU129" s="1633"/>
      <c r="BV129" s="567"/>
      <c r="BW129" s="567"/>
      <c r="BX129" s="567"/>
      <c r="BY129" s="567"/>
      <c r="BZ129" s="1642">
        <v>11</v>
      </c>
    </row>
    <row s="1642" customFormat="1" customHeight="1" ht="11.549999999999999">
      <c r="A130" s="988"/>
      <c r="B130" s="1637"/>
      <c r="C130" s="1637"/>
      <c r="D130" s="352"/>
      <c r="J130" s="1642"/>
      <c r="K130" s="1642"/>
      <c r="L130" s="1642"/>
      <c r="M130" s="1642"/>
      <c r="N130" s="1642"/>
      <c r="O130" s="1642"/>
      <c r="P130" s="1642"/>
      <c r="Q130" s="1642"/>
      <c r="R130" s="1642"/>
      <c r="S130" s="1642"/>
      <c r="T130" s="1642"/>
      <c r="U130" s="1642"/>
      <c r="V130" s="1642"/>
      <c r="W130" s="1642"/>
      <c r="X130" s="1642"/>
      <c r="Y130" s="1642"/>
      <c r="Z130" s="1642"/>
      <c r="AA130" s="1642"/>
      <c r="AB130" s="1642"/>
      <c r="AC130" s="1642"/>
      <c r="AD130" s="1642"/>
      <c r="AE130" s="1642"/>
      <c r="AF130" s="1642"/>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E130" s="1161"/>
      <c r="BF130" s="1637"/>
      <c r="BG130" s="1637"/>
      <c r="BH130" s="1161"/>
      <c r="BI130" s="1161"/>
      <c r="BJ130" s="1161"/>
      <c r="BK130" s="1161"/>
      <c r="BL130" s="1637"/>
      <c r="BM130" s="1161"/>
      <c r="BN130" s="1161"/>
      <c r="BO130" s="545"/>
      <c r="BP130" s="1161"/>
      <c r="BQ130" s="1161"/>
      <c r="BR130" s="1161"/>
      <c r="BS130" s="1161"/>
      <c r="BT130" s="1161"/>
      <c r="BU130" s="1633"/>
      <c r="BV130" s="567"/>
      <c r="BW130" s="567"/>
      <c r="BX130" s="567"/>
      <c r="BY130" s="567"/>
      <c r="BZ130" s="1642">
        <v>11</v>
      </c>
    </row>
    <row s="1642" customFormat="1" customHeight="1" ht="11.549999999999999">
      <c r="A131" s="988"/>
      <c r="B131" s="1637"/>
      <c r="C131" s="1637"/>
      <c r="D131" s="352"/>
      <c r="J131" s="1642"/>
      <c r="K131" s="1642"/>
      <c r="L131" s="1642"/>
      <c r="M131" s="1642"/>
      <c r="N131" s="1642"/>
      <c r="O131" s="1642"/>
      <c r="P131" s="1642"/>
      <c r="Q131" s="1642"/>
      <c r="R131" s="1642"/>
      <c r="S131" s="1642"/>
      <c r="T131" s="1642"/>
      <c r="U131" s="1642"/>
      <c r="V131" s="1642"/>
      <c r="W131" s="1642"/>
      <c r="X131" s="1642"/>
      <c r="Y131" s="1642"/>
      <c r="Z131" s="1642"/>
      <c r="AA131" s="1642"/>
      <c r="AB131" s="1642"/>
      <c r="AC131" s="1642"/>
      <c r="AD131" s="1642"/>
      <c r="AE131" s="1642"/>
      <c r="AF131" s="1642"/>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E131" s="1161"/>
      <c r="BF131" s="1637"/>
      <c r="BG131" s="1637"/>
      <c r="BH131" s="1161"/>
      <c r="BI131" s="1161"/>
      <c r="BJ131" s="1161"/>
      <c r="BK131" s="1161"/>
      <c r="BL131" s="1637"/>
      <c r="BM131" s="1161"/>
      <c r="BN131" s="1161"/>
      <c r="BO131" s="545"/>
      <c r="BP131" s="1161"/>
      <c r="BQ131" s="1161"/>
      <c r="BR131" s="1161"/>
      <c r="BS131" s="1161"/>
      <c r="BT131" s="1161"/>
      <c r="BU131" s="1633"/>
      <c r="BV131" s="567"/>
      <c r="BW131" s="567"/>
      <c r="BX131" s="567"/>
      <c r="BY131" s="567"/>
      <c r="BZ131" s="1642">
        <v>11</v>
      </c>
    </row>
    <row s="1642" customFormat="1" customHeight="1" ht="11.549999999999999">
      <c r="A132" s="988"/>
      <c r="B132" s="1637"/>
      <c r="C132" s="1637"/>
      <c r="D132" s="352"/>
      <c r="J132" s="1642"/>
      <c r="K132" s="1642"/>
      <c r="L132" s="1642"/>
      <c r="M132" s="1642"/>
      <c r="N132" s="1642"/>
      <c r="O132" s="1642"/>
      <c r="P132" s="1642"/>
      <c r="Q132" s="1642"/>
      <c r="R132" s="1642"/>
      <c r="S132" s="1642"/>
      <c r="T132" s="1642"/>
      <c r="U132" s="1642"/>
      <c r="V132" s="1642"/>
      <c r="W132" s="1642"/>
      <c r="X132" s="1642"/>
      <c r="Y132" s="1642"/>
      <c r="Z132" s="1642"/>
      <c r="AA132" s="1642"/>
      <c r="AB132" s="1642"/>
      <c r="AC132" s="1642"/>
      <c r="AD132" s="1642"/>
      <c r="AE132" s="1642"/>
      <c r="AF132" s="1642"/>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E132" s="1161"/>
      <c r="BF132" s="1637"/>
      <c r="BG132" s="1637"/>
      <c r="BH132" s="1161"/>
      <c r="BI132" s="1161"/>
      <c r="BJ132" s="1161"/>
      <c r="BK132" s="1161"/>
      <c r="BL132" s="1637"/>
      <c r="BM132" s="1161"/>
      <c r="BN132" s="1161"/>
      <c r="BO132" s="545"/>
      <c r="BP132" s="1161"/>
      <c r="BQ132" s="1161"/>
      <c r="BR132" s="1161"/>
      <c r="BS132" s="1161"/>
      <c r="BT132" s="1161"/>
      <c r="BU132" s="1633"/>
      <c r="BV132" s="567"/>
      <c r="BW132" s="567"/>
      <c r="BX132" s="567"/>
      <c r="BY132" s="567"/>
      <c r="BZ132" s="1642">
        <v>11</v>
      </c>
    </row>
    <row s="1642" customFormat="1" customHeight="1" ht="11.549999999999999">
      <c r="A133" s="988"/>
      <c r="B133" s="1637"/>
      <c r="C133" s="1637"/>
      <c r="D133" s="352"/>
      <c r="J133" s="1642"/>
      <c r="K133" s="1642"/>
      <c r="L133" s="1642"/>
      <c r="M133" s="1642"/>
      <c r="N133" s="1642"/>
      <c r="O133" s="1642"/>
      <c r="P133" s="1642"/>
      <c r="Q133" s="1642"/>
      <c r="R133" s="1642"/>
      <c r="S133" s="1642"/>
      <c r="T133" s="1642"/>
      <c r="U133" s="1642"/>
      <c r="V133" s="1642"/>
      <c r="W133" s="1642"/>
      <c r="X133" s="1642"/>
      <c r="Y133" s="1642"/>
      <c r="Z133" s="1642"/>
      <c r="AA133" s="1642"/>
      <c r="AB133" s="1642"/>
      <c r="AC133" s="1642"/>
      <c r="AD133" s="1642"/>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E133" s="1161"/>
      <c r="BF133" s="1637"/>
      <c r="BG133" s="1637"/>
      <c r="BH133" s="1161"/>
      <c r="BI133" s="1161"/>
      <c r="BJ133" s="1161"/>
      <c r="BK133" s="1161"/>
      <c r="BL133" s="1637"/>
      <c r="BM133" s="1161"/>
      <c r="BN133" s="1161"/>
      <c r="BO133" s="545"/>
      <c r="BP133" s="1161"/>
      <c r="BQ133" s="1161"/>
      <c r="BR133" s="1161"/>
      <c r="BS133" s="1161"/>
      <c r="BT133" s="1161"/>
      <c r="BU133" s="1633"/>
      <c r="BV133" s="567"/>
      <c r="BW133" s="567"/>
      <c r="BX133" s="567"/>
      <c r="BY133" s="567"/>
      <c r="BZ133" s="1642">
        <v>11</v>
      </c>
    </row>
    <row s="1642" customFormat="1" customHeight="1" ht="11.549999999999999">
      <c r="A134" s="988"/>
      <c r="B134" s="1637"/>
      <c r="C134" s="1637"/>
      <c r="D134" s="352"/>
      <c r="J134" s="1642"/>
      <c r="K134" s="1642"/>
      <c r="L134" s="1642"/>
      <c r="M134" s="1642"/>
      <c r="N134" s="1642"/>
      <c r="O134" s="1642"/>
      <c r="P134" s="1642"/>
      <c r="Q134" s="1642"/>
      <c r="R134" s="1642"/>
      <c r="S134" s="1642"/>
      <c r="T134" s="1642"/>
      <c r="U134" s="1642"/>
      <c r="V134" s="1642"/>
      <c r="W134" s="1642"/>
      <c r="X134" s="1642"/>
      <c r="Y134" s="1642"/>
      <c r="Z134" s="1642"/>
      <c r="AA134" s="1642"/>
      <c r="AB134" s="1642"/>
      <c r="AC134" s="1642"/>
      <c r="AD134" s="1642"/>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E134" s="1161"/>
      <c r="BF134" s="1637"/>
      <c r="BG134" s="1637"/>
      <c r="BH134" s="1161"/>
      <c r="BI134" s="1161"/>
      <c r="BJ134" s="1161"/>
      <c r="BK134" s="1161"/>
      <c r="BL134" s="1637"/>
      <c r="BM134" s="1161"/>
      <c r="BN134" s="1161"/>
      <c r="BO134" s="545"/>
      <c r="BP134" s="1161"/>
      <c r="BQ134" s="1161"/>
      <c r="BR134" s="1161"/>
      <c r="BS134" s="1161"/>
      <c r="BT134" s="1161"/>
      <c r="BU134" s="1633"/>
      <c r="BV134" s="567"/>
      <c r="BW134" s="567"/>
      <c r="BX134" s="567"/>
      <c r="BY134" s="567"/>
      <c r="BZ134" s="1642">
        <v>11</v>
      </c>
    </row>
    <row s="1642" customFormat="1" customHeight="1" ht="11.549999999999999">
      <c r="A135" s="988"/>
      <c r="B135" s="1637"/>
      <c r="C135" s="1637"/>
      <c r="D135" s="352"/>
      <c r="J135" s="1642"/>
      <c r="K135" s="1642"/>
      <c r="L135" s="1642"/>
      <c r="M135" s="1642"/>
      <c r="N135" s="1642"/>
      <c r="O135" s="1642"/>
      <c r="P135" s="1642"/>
      <c r="Q135" s="1642"/>
      <c r="R135" s="1642"/>
      <c r="S135" s="1642"/>
      <c r="T135" s="1642"/>
      <c r="U135" s="1642"/>
      <c r="V135" s="1642"/>
      <c r="W135" s="1642"/>
      <c r="X135" s="1642"/>
      <c r="Y135" s="1642"/>
      <c r="Z135" s="1642"/>
      <c r="AA135" s="1642"/>
      <c r="AB135" s="1642"/>
      <c r="AC135" s="1642"/>
      <c r="AD135" s="1642"/>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E135" s="1161"/>
      <c r="BF135" s="1637"/>
      <c r="BG135" s="1637"/>
      <c r="BH135" s="1161"/>
      <c r="BI135" s="1161"/>
      <c r="BJ135" s="1161"/>
      <c r="BK135" s="1161"/>
      <c r="BL135" s="1637"/>
      <c r="BM135" s="1161"/>
      <c r="BN135" s="1161"/>
      <c r="BO135" s="545"/>
      <c r="BP135" s="1161"/>
      <c r="BQ135" s="1161"/>
      <c r="BR135" s="1161"/>
      <c r="BS135" s="1161"/>
      <c r="BT135" s="1161"/>
      <c r="BU135" s="1633"/>
      <c r="BV135" s="567"/>
      <c r="BW135" s="567"/>
      <c r="BX135" s="567"/>
      <c r="BY135" s="567"/>
      <c r="BZ135" s="1642">
        <v>11</v>
      </c>
    </row>
    <row s="1642" customFormat="1" customHeight="1" ht="11.549999999999999">
      <c r="A136" s="988"/>
      <c r="B136" s="1637"/>
      <c r="C136" s="1637"/>
      <c r="D136" s="352"/>
      <c r="J136" s="1642"/>
      <c r="K136" s="1642"/>
      <c r="L136" s="1642"/>
      <c r="M136" s="1642"/>
      <c r="N136" s="1642"/>
      <c r="O136" s="1642"/>
      <c r="P136" s="1642"/>
      <c r="Q136" s="1642"/>
      <c r="R136" s="1642"/>
      <c r="S136" s="1642"/>
      <c r="T136" s="1642"/>
      <c r="U136" s="1642"/>
      <c r="V136" s="1642"/>
      <c r="W136" s="1642"/>
      <c r="X136" s="1642"/>
      <c r="Y136" s="1642"/>
      <c r="Z136" s="1642"/>
      <c r="AA136" s="1642"/>
      <c r="AB136" s="1642"/>
      <c r="AC136" s="1642"/>
      <c r="AD136" s="1642"/>
      <c r="AE136" s="1642"/>
      <c r="AF136" s="1642"/>
      <c r="AG136" s="1642"/>
      <c r="AH136" s="1642"/>
      <c r="AI136" s="1642"/>
      <c r="AJ136" s="1642"/>
      <c r="AK136" s="1642"/>
      <c r="AL136" s="1642"/>
      <c r="AM136" s="1642"/>
      <c r="AN136" s="1642"/>
      <c r="AO136" s="1642"/>
      <c r="AP136" s="1642"/>
      <c r="AQ136" s="1642"/>
      <c r="AR136" s="1642"/>
      <c r="AS136" s="1642"/>
      <c r="AT136" s="1642"/>
      <c r="AU136" s="1642"/>
      <c r="AV136" s="1642"/>
      <c r="AW136" s="1642"/>
      <c r="AX136" s="1642"/>
      <c r="AY136" s="1642"/>
      <c r="AZ136" s="1642"/>
      <c r="BA136" s="1642"/>
      <c r="BB136" s="1642"/>
      <c r="BC136" s="1642"/>
      <c r="BE136" s="1161"/>
      <c r="BF136" s="1637"/>
      <c r="BG136" s="1637"/>
      <c r="BH136" s="1161"/>
      <c r="BI136" s="1161"/>
      <c r="BJ136" s="1161"/>
      <c r="BK136" s="1161"/>
      <c r="BL136" s="1637"/>
      <c r="BM136" s="1161"/>
      <c r="BN136" s="1161"/>
      <c r="BO136" s="545"/>
      <c r="BP136" s="1161"/>
      <c r="BQ136" s="1161"/>
      <c r="BR136" s="1161"/>
      <c r="BS136" s="1161"/>
      <c r="BT136" s="1161"/>
      <c r="BU136" s="1633"/>
      <c r="BV136" s="567"/>
      <c r="BW136" s="567"/>
      <c r="BX136" s="567"/>
      <c r="BY136" s="567"/>
      <c r="BZ136" s="1642">
        <v>11</v>
      </c>
    </row>
    <row s="1642" customFormat="1" customHeight="1" ht="11.549999999999999">
      <c r="A137" s="988"/>
      <c r="B137" s="1637"/>
      <c r="C137" s="1637"/>
      <c r="D137" s="352"/>
      <c r="J137" s="1642"/>
      <c r="K137" s="1642"/>
      <c r="L137" s="1642"/>
      <c r="M137" s="1642"/>
      <c r="N137" s="1642"/>
      <c r="O137" s="1642"/>
      <c r="P137" s="1642"/>
      <c r="Q137" s="1642"/>
      <c r="R137" s="1642"/>
      <c r="S137" s="1642"/>
      <c r="T137" s="1642"/>
      <c r="U137" s="1642"/>
      <c r="V137" s="1642"/>
      <c r="W137" s="1642"/>
      <c r="X137" s="1642"/>
      <c r="Y137" s="1642"/>
      <c r="Z137" s="1642"/>
      <c r="AA137" s="1642"/>
      <c r="AB137" s="1642"/>
      <c r="AC137" s="1642"/>
      <c r="AD137" s="1642"/>
      <c r="AE137" s="1642"/>
      <c r="AF137" s="1642"/>
      <c r="AG137" s="1642"/>
      <c r="AH137" s="1642"/>
      <c r="AI137" s="1642"/>
      <c r="AJ137" s="1642"/>
      <c r="AK137" s="1642"/>
      <c r="AL137" s="1642"/>
      <c r="AM137" s="1642"/>
      <c r="AN137" s="1642"/>
      <c r="AO137" s="1642"/>
      <c r="AP137" s="1642"/>
      <c r="AQ137" s="1642"/>
      <c r="AR137" s="1642"/>
      <c r="AS137" s="1642"/>
      <c r="AT137" s="1642"/>
      <c r="AU137" s="1642"/>
      <c r="AV137" s="1642"/>
      <c r="AW137" s="1642"/>
      <c r="AX137" s="1642"/>
      <c r="AY137" s="1642"/>
      <c r="AZ137" s="1642"/>
      <c r="BA137" s="1642"/>
      <c r="BB137" s="1642"/>
      <c r="BC137" s="1642"/>
      <c r="BE137" s="1161"/>
      <c r="BF137" s="1637"/>
      <c r="BG137" s="1637"/>
      <c r="BH137" s="1161"/>
      <c r="BI137" s="1161"/>
      <c r="BJ137" s="1161"/>
      <c r="BK137" s="1161"/>
      <c r="BL137" s="1637"/>
      <c r="BM137" s="1161"/>
      <c r="BN137" s="1161"/>
      <c r="BO137" s="545"/>
      <c r="BP137" s="1161"/>
      <c r="BQ137" s="1161"/>
      <c r="BR137" s="1161"/>
      <c r="BS137" s="1161"/>
      <c r="BT137" s="1161"/>
      <c r="BU137" s="1633"/>
      <c r="BV137" s="567"/>
      <c r="BW137" s="567"/>
      <c r="BX137" s="567"/>
      <c r="BY137" s="567"/>
      <c r="BZ137" s="1642">
        <v>11</v>
      </c>
    </row>
    <row s="1642" customFormat="1" customHeight="1" ht="11.549999999999999">
      <c r="A138" s="988"/>
      <c r="B138" s="1637"/>
      <c r="C138" s="1637"/>
      <c r="D138" s="352"/>
      <c r="J138" s="1642"/>
      <c r="K138" s="1642"/>
      <c r="L138" s="1642"/>
      <c r="M138" s="1642"/>
      <c r="N138" s="1642"/>
      <c r="O138" s="1642"/>
      <c r="P138" s="1642"/>
      <c r="Q138" s="1642"/>
      <c r="R138" s="1642"/>
      <c r="S138" s="1642"/>
      <c r="T138" s="1642"/>
      <c r="U138" s="1642"/>
      <c r="V138" s="1642"/>
      <c r="W138" s="1642"/>
      <c r="X138" s="1642"/>
      <c r="Y138" s="1642"/>
      <c r="Z138" s="1642"/>
      <c r="AA138" s="1642"/>
      <c r="AB138" s="1642"/>
      <c r="AC138" s="1642"/>
      <c r="AD138" s="1642"/>
      <c r="AE138" s="1642"/>
      <c r="AF138" s="1642"/>
      <c r="AG138" s="1642"/>
      <c r="AH138" s="1642"/>
      <c r="AI138" s="1642"/>
      <c r="AJ138" s="1642"/>
      <c r="AK138" s="1642"/>
      <c r="AL138" s="1642"/>
      <c r="AM138" s="1642"/>
      <c r="AN138" s="1642"/>
      <c r="AO138" s="1642"/>
      <c r="AP138" s="1642"/>
      <c r="AQ138" s="1642"/>
      <c r="AR138" s="1642"/>
      <c r="AS138" s="1642"/>
      <c r="AT138" s="1642"/>
      <c r="AU138" s="1642"/>
      <c r="AV138" s="1642"/>
      <c r="AW138" s="1642"/>
      <c r="AX138" s="1642"/>
      <c r="AY138" s="1642"/>
      <c r="AZ138" s="1642"/>
      <c r="BA138" s="1642"/>
      <c r="BB138" s="1642"/>
      <c r="BC138" s="1642"/>
      <c r="BE138" s="1161"/>
      <c r="BF138" s="1637"/>
      <c r="BG138" s="1637"/>
      <c r="BH138" s="1161"/>
      <c r="BI138" s="1161"/>
      <c r="BJ138" s="1161"/>
      <c r="BK138" s="1161"/>
      <c r="BL138" s="1637"/>
      <c r="BM138" s="1161"/>
      <c r="BN138" s="1161"/>
      <c r="BO138" s="545"/>
      <c r="BP138" s="1161"/>
      <c r="BQ138" s="1161"/>
      <c r="BR138" s="1161"/>
      <c r="BS138" s="1161"/>
      <c r="BT138" s="1161"/>
      <c r="BU138" s="1633"/>
      <c r="BV138" s="567"/>
      <c r="BW138" s="567"/>
      <c r="BX138" s="567"/>
      <c r="BY138" s="567"/>
      <c r="BZ138" s="1642">
        <v>11</v>
      </c>
    </row>
    <row s="1642" customFormat="1" customHeight="1" ht="11.549999999999999">
      <c r="A139" s="988"/>
      <c r="B139" s="1637"/>
      <c r="C139" s="1637"/>
      <c r="D139" s="352"/>
      <c r="J139" s="1642"/>
      <c r="K139" s="1642"/>
      <c r="L139" s="1642"/>
      <c r="M139" s="1642"/>
      <c r="N139" s="1642"/>
      <c r="O139" s="1642"/>
      <c r="P139" s="1642"/>
      <c r="Q139" s="1642"/>
      <c r="R139" s="1642"/>
      <c r="S139" s="1642"/>
      <c r="T139" s="1642"/>
      <c r="U139" s="1642"/>
      <c r="V139" s="1642"/>
      <c r="W139" s="1642"/>
      <c r="X139" s="1642"/>
      <c r="Y139" s="1642"/>
      <c r="Z139" s="1642"/>
      <c r="AA139" s="1642"/>
      <c r="AB139" s="1642"/>
      <c r="AC139" s="1642"/>
      <c r="AD139" s="1642"/>
      <c r="AE139" s="1642"/>
      <c r="AF139" s="1642"/>
      <c r="AG139" s="1642"/>
      <c r="AH139" s="1642"/>
      <c r="AI139" s="1642"/>
      <c r="AJ139" s="1642"/>
      <c r="AK139" s="1642"/>
      <c r="AL139" s="1642"/>
      <c r="AM139" s="1642"/>
      <c r="AN139" s="1642"/>
      <c r="AO139" s="1642"/>
      <c r="AP139" s="1642"/>
      <c r="AQ139" s="1642"/>
      <c r="AR139" s="1642"/>
      <c r="AS139" s="1642"/>
      <c r="AT139" s="1642"/>
      <c r="AU139" s="1642"/>
      <c r="AV139" s="1642"/>
      <c r="AW139" s="1642"/>
      <c r="AX139" s="1642"/>
      <c r="AY139" s="1642"/>
      <c r="AZ139" s="1642"/>
      <c r="BA139" s="1642"/>
      <c r="BB139" s="1642"/>
      <c r="BC139" s="1642"/>
      <c r="BE139" s="1161"/>
      <c r="BF139" s="1637"/>
      <c r="BG139" s="1637"/>
      <c r="BH139" s="1161"/>
      <c r="BI139" s="1161"/>
      <c r="BJ139" s="1161"/>
      <c r="BK139" s="1161"/>
      <c r="BL139" s="1637"/>
      <c r="BM139" s="1161"/>
      <c r="BN139" s="1161"/>
      <c r="BO139" s="545"/>
      <c r="BP139" s="1161"/>
      <c r="BQ139" s="1161"/>
      <c r="BR139" s="1161"/>
      <c r="BS139" s="1161"/>
      <c r="BT139" s="1161"/>
      <c r="BU139" s="1633"/>
      <c r="BV139" s="567"/>
      <c r="BW139" s="567"/>
      <c r="BX139" s="567"/>
      <c r="BY139" s="567"/>
      <c r="BZ139" s="1642">
        <v>11</v>
      </c>
    </row>
    <row s="1642" customFormat="1" customHeight="1" ht="11.549999999999999">
      <c r="A140" s="988"/>
      <c r="B140" s="1637"/>
      <c r="C140" s="1637"/>
      <c r="D140" s="352"/>
      <c r="J140" s="1642"/>
      <c r="K140" s="1642"/>
      <c r="L140" s="1642"/>
      <c r="M140" s="1642"/>
      <c r="N140" s="1642"/>
      <c r="O140" s="1642"/>
      <c r="P140" s="1642"/>
      <c r="Q140" s="1642"/>
      <c r="R140" s="1642"/>
      <c r="S140" s="1642"/>
      <c r="T140" s="1642"/>
      <c r="U140" s="1642"/>
      <c r="V140" s="1642"/>
      <c r="W140" s="1642"/>
      <c r="X140" s="1642"/>
      <c r="Y140" s="1642"/>
      <c r="Z140" s="1642"/>
      <c r="AA140" s="1642"/>
      <c r="AB140" s="1642"/>
      <c r="AC140" s="1642"/>
      <c r="AD140" s="1642"/>
      <c r="AE140" s="1642"/>
      <c r="AF140" s="1642"/>
      <c r="AG140" s="1642"/>
      <c r="AH140" s="1642"/>
      <c r="AI140" s="1642"/>
      <c r="AJ140" s="1642"/>
      <c r="AK140" s="1642"/>
      <c r="AL140" s="1642"/>
      <c r="AM140" s="1642"/>
      <c r="AN140" s="1642"/>
      <c r="AO140" s="1642"/>
      <c r="AP140" s="1642"/>
      <c r="AQ140" s="1642"/>
      <c r="AR140" s="1642"/>
      <c r="AS140" s="1642"/>
      <c r="AT140" s="1642"/>
      <c r="AU140" s="1642"/>
      <c r="AV140" s="1642"/>
      <c r="AW140" s="1642"/>
      <c r="AX140" s="1642"/>
      <c r="AY140" s="1642"/>
      <c r="AZ140" s="1642"/>
      <c r="BA140" s="1642"/>
      <c r="BB140" s="1642"/>
      <c r="BC140" s="1642"/>
      <c r="BE140" s="1161"/>
      <c r="BF140" s="1637"/>
      <c r="BG140" s="1637"/>
      <c r="BH140" s="1161"/>
      <c r="BI140" s="1161"/>
      <c r="BJ140" s="1161"/>
      <c r="BK140" s="1161"/>
      <c r="BL140" s="1637"/>
      <c r="BM140" s="1161"/>
      <c r="BN140" s="1161"/>
      <c r="BO140" s="545"/>
      <c r="BP140" s="1161"/>
      <c r="BQ140" s="1161"/>
      <c r="BR140" s="1161"/>
      <c r="BS140" s="1161"/>
      <c r="BT140" s="1161"/>
      <c r="BU140" s="1633"/>
      <c r="BV140" s="567"/>
      <c r="BW140" s="567"/>
      <c r="BX140" s="567"/>
      <c r="BY140" s="567"/>
      <c r="BZ140" s="1642">
        <v>11</v>
      </c>
    </row>
    <row s="1642" customFormat="1" customHeight="1" ht="11.549999999999999">
      <c r="A141" s="988"/>
      <c r="B141" s="1637"/>
      <c r="C141" s="1637"/>
      <c r="D141" s="352"/>
      <c r="J141" s="1642"/>
      <c r="K141" s="1642"/>
      <c r="L141" s="1642"/>
      <c r="M141" s="1642"/>
      <c r="N141" s="1642"/>
      <c r="O141" s="1642"/>
      <c r="P141" s="1642"/>
      <c r="Q141" s="1642"/>
      <c r="R141" s="1642"/>
      <c r="S141" s="1642"/>
      <c r="T141" s="1642"/>
      <c r="U141" s="1642"/>
      <c r="V141" s="1642"/>
      <c r="W141" s="1642"/>
      <c r="X141" s="1642"/>
      <c r="Y141" s="1642"/>
      <c r="Z141" s="1642"/>
      <c r="AA141" s="1642"/>
      <c r="AB141" s="1642"/>
      <c r="AC141" s="1642"/>
      <c r="AD141" s="1642"/>
      <c r="AE141" s="1642"/>
      <c r="AF141" s="1642"/>
      <c r="AG141" s="1642"/>
      <c r="AH141" s="1642"/>
      <c r="AI141" s="1642"/>
      <c r="AJ141" s="1642"/>
      <c r="AK141" s="1642"/>
      <c r="AL141" s="1642"/>
      <c r="AM141" s="1642"/>
      <c r="AN141" s="1642"/>
      <c r="AO141" s="1642"/>
      <c r="AP141" s="1642"/>
      <c r="AQ141" s="1642"/>
      <c r="AR141" s="1642"/>
      <c r="AS141" s="1642"/>
      <c r="AT141" s="1642"/>
      <c r="AU141" s="1642"/>
      <c r="AV141" s="1642"/>
      <c r="AW141" s="1642"/>
      <c r="AX141" s="1642"/>
      <c r="AY141" s="1642"/>
      <c r="AZ141" s="1642"/>
      <c r="BA141" s="1642"/>
      <c r="BB141" s="1642"/>
      <c r="BC141" s="1642"/>
      <c r="BE141" s="1161"/>
      <c r="BF141" s="1637"/>
      <c r="BG141" s="1637"/>
      <c r="BH141" s="1161"/>
      <c r="BI141" s="1161"/>
      <c r="BJ141" s="1161"/>
      <c r="BK141" s="1161"/>
      <c r="BL141" s="1637"/>
      <c r="BM141" s="1161"/>
      <c r="BN141" s="1161"/>
      <c r="BO141" s="545"/>
      <c r="BP141" s="1161"/>
      <c r="BQ141" s="1161"/>
      <c r="BR141" s="1161"/>
      <c r="BS141" s="1161"/>
      <c r="BT141" s="1161"/>
      <c r="BU141" s="1633"/>
      <c r="BV141" s="567"/>
      <c r="BW141" s="567"/>
      <c r="BX141" s="567"/>
      <c r="BY141" s="567"/>
      <c r="BZ141" s="1642">
        <v>11</v>
      </c>
    </row>
    <row s="1642" customFormat="1" customHeight="1" ht="11.549999999999999">
      <c r="A142" s="988"/>
      <c r="B142" s="1637"/>
      <c r="C142" s="1637"/>
      <c r="D142" s="352"/>
      <c r="J142" s="1642"/>
      <c r="K142" s="1642"/>
      <c r="L142" s="1642"/>
      <c r="M142" s="1642"/>
      <c r="N142" s="1642"/>
      <c r="O142" s="1642"/>
      <c r="P142" s="1642"/>
      <c r="Q142" s="1642"/>
      <c r="R142" s="1642"/>
      <c r="S142" s="1642"/>
      <c r="T142" s="1642"/>
      <c r="U142" s="1642"/>
      <c r="V142" s="1642"/>
      <c r="W142" s="1642"/>
      <c r="X142" s="1642"/>
      <c r="Y142" s="1642"/>
      <c r="Z142" s="1642"/>
      <c r="AA142" s="1642"/>
      <c r="AB142" s="1642"/>
      <c r="AC142" s="1642"/>
      <c r="AD142" s="1642"/>
      <c r="AE142" s="1642"/>
      <c r="AF142" s="1642"/>
      <c r="AG142" s="1642"/>
      <c r="AH142" s="1642"/>
      <c r="AI142" s="1642"/>
      <c r="AJ142" s="1642"/>
      <c r="AK142" s="1642"/>
      <c r="AL142" s="1642"/>
      <c r="AM142" s="1642"/>
      <c r="AN142" s="1642"/>
      <c r="AO142" s="1642"/>
      <c r="AP142" s="1642"/>
      <c r="AQ142" s="1642"/>
      <c r="AR142" s="1642"/>
      <c r="AS142" s="1642"/>
      <c r="AT142" s="1642"/>
      <c r="AU142" s="1642"/>
      <c r="AV142" s="1642"/>
      <c r="AW142" s="1642"/>
      <c r="AX142" s="1642"/>
      <c r="AY142" s="1642"/>
      <c r="AZ142" s="1642"/>
      <c r="BA142" s="1642"/>
      <c r="BB142" s="1642"/>
      <c r="BC142" s="1642"/>
      <c r="BE142" s="1161"/>
      <c r="BF142" s="1637"/>
      <c r="BG142" s="1637"/>
      <c r="BH142" s="1161"/>
      <c r="BI142" s="1161"/>
      <c r="BJ142" s="1161"/>
      <c r="BK142" s="1161"/>
      <c r="BL142" s="1637"/>
      <c r="BM142" s="1161"/>
      <c r="BN142" s="1161"/>
      <c r="BO142" s="545"/>
      <c r="BP142" s="1161"/>
      <c r="BQ142" s="1161"/>
      <c r="BR142" s="1161"/>
      <c r="BS142" s="1161"/>
      <c r="BT142" s="1161"/>
      <c r="BU142" s="1633"/>
      <c r="BV142" s="567"/>
      <c r="BW142" s="567"/>
      <c r="BX142" s="567"/>
      <c r="BY142" s="567"/>
      <c r="BZ142" s="1642">
        <v>11</v>
      </c>
    </row>
    <row s="1642" customFormat="1" customHeight="1" ht="11.549999999999999">
      <c r="A143" s="988"/>
      <c r="B143" s="1637"/>
      <c r="C143" s="1637"/>
      <c r="D143" s="352"/>
      <c r="J143" s="1642"/>
      <c r="K143" s="1642"/>
      <c r="L143" s="1642"/>
      <c r="M143" s="1642"/>
      <c r="N143" s="1642"/>
      <c r="O143" s="1642"/>
      <c r="P143" s="1642"/>
      <c r="Q143" s="1642"/>
      <c r="R143" s="1642"/>
      <c r="S143" s="1642"/>
      <c r="T143" s="1642"/>
      <c r="U143" s="1642"/>
      <c r="V143" s="1642"/>
      <c r="W143" s="1642"/>
      <c r="X143" s="1642"/>
      <c r="Y143" s="1642"/>
      <c r="Z143" s="1642"/>
      <c r="AA143" s="1642"/>
      <c r="AB143" s="1642"/>
      <c r="AC143" s="1642"/>
      <c r="AD143" s="1642"/>
      <c r="AE143" s="1642"/>
      <c r="AF143" s="1642"/>
      <c r="AG143" s="1642"/>
      <c r="AH143" s="1642"/>
      <c r="AI143" s="1642"/>
      <c r="AJ143" s="1642"/>
      <c r="AK143" s="1642"/>
      <c r="AL143" s="1642"/>
      <c r="AM143" s="1642"/>
      <c r="AN143" s="1642"/>
      <c r="AO143" s="1642"/>
      <c r="AP143" s="1642"/>
      <c r="AQ143" s="1642"/>
      <c r="AR143" s="1642"/>
      <c r="AS143" s="1642"/>
      <c r="AT143" s="1642"/>
      <c r="AU143" s="1642"/>
      <c r="AV143" s="1642"/>
      <c r="AW143" s="1642"/>
      <c r="AX143" s="1642"/>
      <c r="AY143" s="1642"/>
      <c r="AZ143" s="1642"/>
      <c r="BA143" s="1642"/>
      <c r="BB143" s="1642"/>
      <c r="BC143" s="1642"/>
      <c r="BE143" s="1161"/>
      <c r="BF143" s="1637"/>
      <c r="BG143" s="1637"/>
      <c r="BH143" s="1161"/>
      <c r="BI143" s="1161"/>
      <c r="BJ143" s="1161"/>
      <c r="BK143" s="1161"/>
      <c r="BL143" s="1637"/>
      <c r="BM143" s="1161"/>
      <c r="BN143" s="1161"/>
      <c r="BO143" s="545"/>
      <c r="BP143" s="1161"/>
      <c r="BQ143" s="1161"/>
      <c r="BR143" s="1161"/>
      <c r="BS143" s="1161"/>
      <c r="BT143" s="1161"/>
      <c r="BU143" s="1633"/>
      <c r="BV143" s="567"/>
      <c r="BW143" s="567"/>
      <c r="BX143" s="567"/>
      <c r="BY143" s="567"/>
      <c r="BZ143" s="1642">
        <v>11</v>
      </c>
    </row>
    <row s="1642" customFormat="1" customHeight="1" ht="11.549999999999999">
      <c r="A144" s="988"/>
      <c r="B144" s="1637"/>
      <c r="C144" s="1637"/>
      <c r="D144" s="352"/>
      <c r="J144" s="1642"/>
      <c r="K144" s="1642"/>
      <c r="L144" s="1642"/>
      <c r="M144" s="1642"/>
      <c r="N144" s="1642"/>
      <c r="O144" s="1642"/>
      <c r="P144" s="1642"/>
      <c r="Q144" s="1642"/>
      <c r="R144" s="1642"/>
      <c r="S144" s="1642"/>
      <c r="T144" s="1642"/>
      <c r="U144" s="1642"/>
      <c r="V144" s="1642"/>
      <c r="W144" s="1642"/>
      <c r="X144" s="1642"/>
      <c r="Y144" s="1642"/>
      <c r="Z144" s="1642"/>
      <c r="AA144" s="1642"/>
      <c r="AB144" s="1642"/>
      <c r="AC144" s="1642"/>
      <c r="AD144" s="1642"/>
      <c r="AE144" s="1642"/>
      <c r="AF144" s="1642"/>
      <c r="AG144" s="1642"/>
      <c r="AH144" s="1642"/>
      <c r="AI144" s="1642"/>
      <c r="AJ144" s="1642"/>
      <c r="AK144" s="1642"/>
      <c r="AL144" s="1642"/>
      <c r="AM144" s="1642"/>
      <c r="AN144" s="1642"/>
      <c r="AO144" s="1642"/>
      <c r="AP144" s="1642"/>
      <c r="AQ144" s="1642"/>
      <c r="AR144" s="1642"/>
      <c r="AS144" s="1642"/>
      <c r="AT144" s="1642"/>
      <c r="AU144" s="1642"/>
      <c r="AV144" s="1642"/>
      <c r="AW144" s="1642"/>
      <c r="AX144" s="1642"/>
      <c r="AY144" s="1642"/>
      <c r="AZ144" s="1642"/>
      <c r="BA144" s="1642"/>
      <c r="BB144" s="1642"/>
      <c r="BC144" s="1642"/>
      <c r="BE144" s="1161"/>
      <c r="BF144" s="1637"/>
      <c r="BG144" s="1637"/>
      <c r="BH144" s="1161"/>
      <c r="BI144" s="1161"/>
      <c r="BJ144" s="1161"/>
      <c r="BK144" s="1161"/>
      <c r="BL144" s="1637"/>
      <c r="BM144" s="1161"/>
      <c r="BN144" s="1161"/>
      <c r="BO144" s="545"/>
      <c r="BP144" s="1161"/>
      <c r="BQ144" s="1161"/>
      <c r="BR144" s="1161"/>
      <c r="BS144" s="1161"/>
      <c r="BT144" s="1161"/>
      <c r="BU144" s="1633"/>
      <c r="BV144" s="567"/>
      <c r="BW144" s="567"/>
      <c r="BX144" s="567"/>
      <c r="BY144" s="567"/>
      <c r="BZ144" s="1642">
        <v>11</v>
      </c>
    </row>
    <row s="1642" customFormat="1" customHeight="1" ht="11.549999999999999">
      <c r="A145" s="988"/>
      <c r="B145" s="1637"/>
      <c r="C145" s="1637"/>
      <c r="D145" s="352"/>
      <c r="J145" s="1642"/>
      <c r="K145" s="1642"/>
      <c r="L145" s="1642"/>
      <c r="M145" s="1642"/>
      <c r="N145" s="1642"/>
      <c r="O145" s="1642"/>
      <c r="P145" s="1642"/>
      <c r="Q145" s="1642"/>
      <c r="R145" s="1642"/>
      <c r="S145" s="1642"/>
      <c r="T145" s="1642"/>
      <c r="U145" s="1642"/>
      <c r="V145" s="1642"/>
      <c r="W145" s="1642"/>
      <c r="X145" s="1642"/>
      <c r="Y145" s="1642"/>
      <c r="Z145" s="1642"/>
      <c r="AA145" s="1642"/>
      <c r="AB145" s="1642"/>
      <c r="AC145" s="1642"/>
      <c r="AD145" s="1642"/>
      <c r="AE145" s="1642"/>
      <c r="AF145" s="1642"/>
      <c r="AG145" s="1642"/>
      <c r="AH145" s="1642"/>
      <c r="AI145" s="1642"/>
      <c r="AJ145" s="1642"/>
      <c r="AK145" s="1642"/>
      <c r="AL145" s="1642"/>
      <c r="AM145" s="1642"/>
      <c r="AN145" s="1642"/>
      <c r="AO145" s="1642"/>
      <c r="AP145" s="1642"/>
      <c r="AQ145" s="1642"/>
      <c r="AR145" s="1642"/>
      <c r="AS145" s="1642"/>
      <c r="AT145" s="1642"/>
      <c r="AU145" s="1642"/>
      <c r="AV145" s="1642"/>
      <c r="AW145" s="1642"/>
      <c r="AX145" s="1642"/>
      <c r="AY145" s="1642"/>
      <c r="AZ145" s="1642"/>
      <c r="BA145" s="1642"/>
      <c r="BB145" s="1642"/>
      <c r="BC145" s="1642"/>
      <c r="BE145" s="1161"/>
      <c r="BF145" s="1637"/>
      <c r="BG145" s="1637"/>
      <c r="BH145" s="1161"/>
      <c r="BI145" s="1161"/>
      <c r="BJ145" s="1161"/>
      <c r="BK145" s="1161"/>
      <c r="BL145" s="1637"/>
      <c r="BM145" s="1161"/>
      <c r="BN145" s="1161"/>
      <c r="BO145" s="545"/>
      <c r="BP145" s="1161"/>
      <c r="BQ145" s="1161"/>
      <c r="BR145" s="1161"/>
      <c r="BS145" s="1161"/>
      <c r="BT145" s="1161"/>
      <c r="BU145" s="1633"/>
      <c r="BV145" s="567"/>
      <c r="BW145" s="567"/>
      <c r="BX145" s="567"/>
      <c r="BY145" s="567"/>
      <c r="BZ145" s="1642">
        <v>11</v>
      </c>
    </row>
    <row s="1642" customFormat="1" customHeight="1" ht="11.549999999999999">
      <c r="A146" s="988"/>
      <c r="B146" s="1637"/>
      <c r="C146" s="1637"/>
      <c r="D146" s="352"/>
      <c r="J146" s="1642"/>
      <c r="K146" s="1642"/>
      <c r="L146" s="1642"/>
      <c r="M146" s="1642"/>
      <c r="N146" s="1642"/>
      <c r="O146" s="1642"/>
      <c r="P146" s="1642"/>
      <c r="Q146" s="1642"/>
      <c r="R146" s="1642"/>
      <c r="S146" s="1642"/>
      <c r="T146" s="1642"/>
      <c r="U146" s="1642"/>
      <c r="V146" s="1642"/>
      <c r="W146" s="1642"/>
      <c r="X146" s="1642"/>
      <c r="Y146" s="1642"/>
      <c r="Z146" s="1642"/>
      <c r="AA146" s="1642"/>
      <c r="AB146" s="1642"/>
      <c r="AC146" s="1642"/>
      <c r="AD146" s="1642"/>
      <c r="AE146" s="1642"/>
      <c r="AF146" s="1642"/>
      <c r="AG146" s="1642"/>
      <c r="AH146" s="1642"/>
      <c r="AI146" s="1642"/>
      <c r="AJ146" s="1642"/>
      <c r="AK146" s="1642"/>
      <c r="AL146" s="1642"/>
      <c r="AM146" s="1642"/>
      <c r="AN146" s="1642"/>
      <c r="AO146" s="1642"/>
      <c r="AP146" s="1642"/>
      <c r="AQ146" s="1642"/>
      <c r="AR146" s="1642"/>
      <c r="AS146" s="1642"/>
      <c r="AT146" s="1642"/>
      <c r="AU146" s="1642"/>
      <c r="AV146" s="1642"/>
      <c r="AW146" s="1642"/>
      <c r="AX146" s="1642"/>
      <c r="AY146" s="1642"/>
      <c r="AZ146" s="1642"/>
      <c r="BA146" s="1642"/>
      <c r="BB146" s="1642"/>
      <c r="BC146" s="1642"/>
      <c r="BE146" s="1161"/>
      <c r="BF146" s="1637"/>
      <c r="BG146" s="1637"/>
      <c r="BH146" s="1161"/>
      <c r="BI146" s="1161"/>
      <c r="BJ146" s="1161"/>
      <c r="BK146" s="1161"/>
      <c r="BL146" s="1637"/>
      <c r="BM146" s="1161"/>
      <c r="BN146" s="1161"/>
      <c r="BO146" s="545"/>
      <c r="BP146" s="1161"/>
      <c r="BQ146" s="1161"/>
      <c r="BR146" s="1161"/>
      <c r="BS146" s="1161"/>
      <c r="BT146" s="1161"/>
      <c r="BU146" s="1633"/>
      <c r="BV146" s="567"/>
      <c r="BW146" s="567"/>
      <c r="BX146" s="567"/>
      <c r="BY146" s="567"/>
      <c r="BZ146" s="1642">
        <v>11</v>
      </c>
    </row>
    <row s="1642" customFormat="1" customHeight="1" ht="11.549999999999999">
      <c r="A147" s="988"/>
      <c r="B147" s="1637"/>
      <c r="C147" s="1637"/>
      <c r="D147" s="352"/>
      <c r="J147" s="1642"/>
      <c r="K147" s="1642"/>
      <c r="L147" s="1642"/>
      <c r="M147" s="1642"/>
      <c r="N147" s="1642"/>
      <c r="O147" s="1642"/>
      <c r="P147" s="1642"/>
      <c r="Q147" s="1642"/>
      <c r="R147" s="1642"/>
      <c r="S147" s="1642"/>
      <c r="T147" s="1642"/>
      <c r="U147" s="1642"/>
      <c r="V147" s="1642"/>
      <c r="W147" s="1642"/>
      <c r="X147" s="1642"/>
      <c r="Y147" s="1642"/>
      <c r="Z147" s="1642"/>
      <c r="AA147" s="1642"/>
      <c r="AB147" s="1642"/>
      <c r="AC147" s="1642"/>
      <c r="AD147" s="1642"/>
      <c r="AE147" s="1642"/>
      <c r="AF147" s="1642"/>
      <c r="AG147" s="1642"/>
      <c r="AH147" s="1642"/>
      <c r="AI147" s="1642"/>
      <c r="AJ147" s="1642"/>
      <c r="AK147" s="1642"/>
      <c r="AL147" s="1642"/>
      <c r="AM147" s="1642"/>
      <c r="AN147" s="1642"/>
      <c r="AO147" s="1642"/>
      <c r="AP147" s="1642"/>
      <c r="AQ147" s="1642"/>
      <c r="AR147" s="1642"/>
      <c r="AS147" s="1642"/>
      <c r="AT147" s="1642"/>
      <c r="AU147" s="1642"/>
      <c r="AV147" s="1642"/>
      <c r="AW147" s="1642"/>
      <c r="AX147" s="1642"/>
      <c r="AY147" s="1642"/>
      <c r="AZ147" s="1642"/>
      <c r="BA147" s="1642"/>
      <c r="BB147" s="1642"/>
      <c r="BC147" s="1642"/>
      <c r="BE147" s="1161"/>
      <c r="BF147" s="1637"/>
      <c r="BG147" s="1637"/>
      <c r="BH147" s="1161"/>
      <c r="BI147" s="1161"/>
      <c r="BJ147" s="1161"/>
      <c r="BK147" s="1161"/>
      <c r="BL147" s="1637"/>
      <c r="BM147" s="1161"/>
      <c r="BN147" s="1161"/>
      <c r="BO147" s="545"/>
      <c r="BP147" s="1161"/>
      <c r="BQ147" s="1161"/>
      <c r="BR147" s="1161"/>
      <c r="BS147" s="1161"/>
      <c r="BT147" s="1161"/>
      <c r="BU147" s="1633"/>
      <c r="BV147" s="567"/>
      <c r="BW147" s="567"/>
      <c r="BX147" s="567"/>
      <c r="BY147" s="567"/>
      <c r="BZ147" s="1642">
        <v>11</v>
      </c>
    </row>
    <row s="1642" customFormat="1" customHeight="1" ht="11.549999999999999">
      <c r="A148" s="988"/>
      <c r="B148" s="1637"/>
      <c r="C148" s="1637"/>
      <c r="D148" s="352"/>
      <c r="J148" s="1642"/>
      <c r="K148" s="1642"/>
      <c r="L148" s="1642"/>
      <c r="M148" s="1642"/>
      <c r="N148" s="1642"/>
      <c r="O148" s="1642"/>
      <c r="P148" s="1642"/>
      <c r="Q148" s="1642"/>
      <c r="R148" s="1642"/>
      <c r="S148" s="1642"/>
      <c r="T148" s="1642"/>
      <c r="U148" s="1642"/>
      <c r="V148" s="1642"/>
      <c r="W148" s="1642"/>
      <c r="X148" s="1642"/>
      <c r="Y148" s="1642"/>
      <c r="Z148" s="1642"/>
      <c r="AA148" s="1642"/>
      <c r="AB148" s="1642"/>
      <c r="AC148" s="1642"/>
      <c r="AD148" s="1642"/>
      <c r="AE148" s="1642"/>
      <c r="AF148" s="1642"/>
      <c r="AG148" s="1642"/>
      <c r="AH148" s="1642"/>
      <c r="AI148" s="1642"/>
      <c r="AJ148" s="1642"/>
      <c r="AK148" s="1642"/>
      <c r="AL148" s="1642"/>
      <c r="AM148" s="1642"/>
      <c r="AN148" s="1642"/>
      <c r="AO148" s="1642"/>
      <c r="AP148" s="1642"/>
      <c r="AQ148" s="1642"/>
      <c r="AR148" s="1642"/>
      <c r="AS148" s="1642"/>
      <c r="AT148" s="1642"/>
      <c r="AU148" s="1642"/>
      <c r="AV148" s="1642"/>
      <c r="AW148" s="1642"/>
      <c r="AX148" s="1642"/>
      <c r="AY148" s="1642"/>
      <c r="AZ148" s="1642"/>
      <c r="BA148" s="1642"/>
      <c r="BB148" s="1642"/>
      <c r="BC148" s="1642"/>
      <c r="BE148" s="1161"/>
      <c r="BF148" s="1637"/>
      <c r="BG148" s="1637"/>
      <c r="BH148" s="1161"/>
      <c r="BI148" s="1161"/>
      <c r="BJ148" s="1161"/>
      <c r="BK148" s="1161"/>
      <c r="BL148" s="1637"/>
      <c r="BM148" s="1161"/>
      <c r="BN148" s="1161"/>
      <c r="BO148" s="545"/>
      <c r="BP148" s="1161"/>
      <c r="BQ148" s="1161"/>
      <c r="BR148" s="1161"/>
      <c r="BS148" s="1161"/>
      <c r="BT148" s="1161"/>
      <c r="BU148" s="1633"/>
      <c r="BV148" s="567"/>
      <c r="BW148" s="567"/>
      <c r="BX148" s="567"/>
      <c r="BY148" s="567"/>
      <c r="BZ148" s="1642">
        <v>11</v>
      </c>
    </row>
    <row s="1642" customFormat="1" customHeight="1" ht="11.549999999999999">
      <c r="A149" s="988"/>
      <c r="B149" s="1637"/>
      <c r="C149" s="1637"/>
      <c r="D149" s="352"/>
      <c r="J149" s="1642"/>
      <c r="K149" s="1642"/>
      <c r="L149" s="1642"/>
      <c r="M149" s="1642"/>
      <c r="N149" s="1642"/>
      <c r="O149" s="1642"/>
      <c r="P149" s="1642"/>
      <c r="Q149" s="1642"/>
      <c r="R149" s="1642"/>
      <c r="S149" s="1642"/>
      <c r="T149" s="1642"/>
      <c r="U149" s="1642"/>
      <c r="V149" s="1642"/>
      <c r="W149" s="1642"/>
      <c r="X149" s="1642"/>
      <c r="Y149" s="1642"/>
      <c r="Z149" s="1642"/>
      <c r="AA149" s="1642"/>
      <c r="AB149" s="1642"/>
      <c r="AC149" s="1642"/>
      <c r="AD149" s="1642"/>
      <c r="AE149" s="1642"/>
      <c r="AF149" s="1642"/>
      <c r="AG149" s="1642"/>
      <c r="AH149" s="1642"/>
      <c r="AI149" s="1642"/>
      <c r="AJ149" s="1642"/>
      <c r="AK149" s="1642"/>
      <c r="AL149" s="1642"/>
      <c r="AM149" s="1642"/>
      <c r="AN149" s="1642"/>
      <c r="AO149" s="1642"/>
      <c r="AP149" s="1642"/>
      <c r="AQ149" s="1642"/>
      <c r="AR149" s="1642"/>
      <c r="AS149" s="1642"/>
      <c r="AT149" s="1642"/>
      <c r="AU149" s="1642"/>
      <c r="AV149" s="1642"/>
      <c r="AW149" s="1642"/>
      <c r="AX149" s="1642"/>
      <c r="AY149" s="1642"/>
      <c r="AZ149" s="1642"/>
      <c r="BA149" s="1642"/>
      <c r="BB149" s="1642"/>
      <c r="BC149" s="1642"/>
      <c r="BE149" s="1161"/>
      <c r="BF149" s="1637"/>
      <c r="BG149" s="1637"/>
      <c r="BH149" s="1161"/>
      <c r="BI149" s="1161"/>
      <c r="BJ149" s="1161"/>
      <c r="BK149" s="1161"/>
      <c r="BL149" s="1637"/>
      <c r="BM149" s="1161"/>
      <c r="BN149" s="1161"/>
      <c r="BO149" s="545"/>
      <c r="BP149" s="1161"/>
      <c r="BQ149" s="1161"/>
      <c r="BR149" s="1161"/>
      <c r="BS149" s="1161"/>
      <c r="BT149" s="1161"/>
      <c r="BU149" s="1633"/>
      <c r="BV149" s="567"/>
      <c r="BW149" s="567"/>
      <c r="BX149" s="567"/>
      <c r="BY149" s="567"/>
      <c r="BZ149" s="1642">
        <v>11</v>
      </c>
    </row>
    <row s="1642" customFormat="1" customHeight="1" ht="11.549999999999999">
      <c r="A150" s="988"/>
      <c r="B150" s="1637"/>
      <c r="C150" s="1637"/>
      <c r="D150" s="352"/>
      <c r="J150" s="1642"/>
      <c r="K150" s="1642"/>
      <c r="L150" s="1642"/>
      <c r="M150" s="1642"/>
      <c r="N150" s="1642"/>
      <c r="O150" s="1642"/>
      <c r="P150" s="1642"/>
      <c r="Q150" s="1642"/>
      <c r="R150" s="1642"/>
      <c r="S150" s="1642"/>
      <c r="T150" s="1642"/>
      <c r="U150" s="1642"/>
      <c r="V150" s="1642"/>
      <c r="W150" s="1642"/>
      <c r="X150" s="1642"/>
      <c r="Y150" s="1642"/>
      <c r="Z150" s="1642"/>
      <c r="AA150" s="1642"/>
      <c r="AB150" s="1642"/>
      <c r="AC150" s="1642"/>
      <c r="AD150" s="1642"/>
      <c r="AE150" s="1642"/>
      <c r="AF150" s="1642"/>
      <c r="AG150" s="1642"/>
      <c r="AH150" s="1642"/>
      <c r="AI150" s="1642"/>
      <c r="AJ150" s="1642"/>
      <c r="AK150" s="1642"/>
      <c r="AL150" s="1642"/>
      <c r="AM150" s="1642"/>
      <c r="AN150" s="1642"/>
      <c r="AO150" s="1642"/>
      <c r="AP150" s="1642"/>
      <c r="AQ150" s="1642"/>
      <c r="AR150" s="1642"/>
      <c r="AS150" s="1642"/>
      <c r="AT150" s="1642"/>
      <c r="AU150" s="1642"/>
      <c r="AV150" s="1642"/>
      <c r="AW150" s="1642"/>
      <c r="AX150" s="1642"/>
      <c r="AY150" s="1642"/>
      <c r="AZ150" s="1642"/>
      <c r="BA150" s="1642"/>
      <c r="BB150" s="1642"/>
      <c r="BC150" s="1642"/>
      <c r="BE150" s="1161"/>
      <c r="BF150" s="1637"/>
      <c r="BG150" s="1637"/>
      <c r="BH150" s="1161"/>
      <c r="BI150" s="1161"/>
      <c r="BJ150" s="1161"/>
      <c r="BK150" s="1161"/>
      <c r="BL150" s="1637"/>
      <c r="BM150" s="1161"/>
      <c r="BN150" s="1161"/>
      <c r="BO150" s="545"/>
      <c r="BP150" s="1161"/>
      <c r="BQ150" s="1161"/>
      <c r="BR150" s="1161"/>
      <c r="BS150" s="1161"/>
      <c r="BT150" s="1161"/>
      <c r="BU150" s="1633"/>
      <c r="BV150" s="567"/>
      <c r="BW150" s="567"/>
      <c r="BX150" s="567"/>
      <c r="BY150" s="567"/>
      <c r="BZ150" s="1642">
        <v>11</v>
      </c>
    </row>
    <row s="1642" customFormat="1" customHeight="1" ht="11.549999999999999">
      <c r="A151" s="988"/>
      <c r="B151" s="1637"/>
      <c r="C151" s="1637"/>
      <c r="D151" s="352"/>
      <c r="J151" s="1642"/>
      <c r="K151" s="1642"/>
      <c r="L151" s="1642"/>
      <c r="M151" s="1642"/>
      <c r="N151" s="1642"/>
      <c r="O151" s="1642"/>
      <c r="P151" s="1642"/>
      <c r="Q151" s="1642"/>
      <c r="R151" s="1642"/>
      <c r="S151" s="1642"/>
      <c r="T151" s="1642"/>
      <c r="U151" s="1642"/>
      <c r="V151" s="1642"/>
      <c r="W151" s="1642"/>
      <c r="X151" s="1642"/>
      <c r="Y151" s="1642"/>
      <c r="Z151" s="1642"/>
      <c r="AA151" s="1642"/>
      <c r="AB151" s="1642"/>
      <c r="AC151" s="1642"/>
      <c r="AD151" s="1642"/>
      <c r="AE151" s="1642"/>
      <c r="AF151" s="1642"/>
      <c r="AG151" s="1642"/>
      <c r="AH151" s="1642"/>
      <c r="AI151" s="1642"/>
      <c r="AJ151" s="1642"/>
      <c r="AK151" s="1642"/>
      <c r="AL151" s="1642"/>
      <c r="AM151" s="1642"/>
      <c r="AN151" s="1642"/>
      <c r="AO151" s="1642"/>
      <c r="AP151" s="1642"/>
      <c r="AQ151" s="1642"/>
      <c r="AR151" s="1642"/>
      <c r="AS151" s="1642"/>
      <c r="AT151" s="1642"/>
      <c r="AU151" s="1642"/>
      <c r="AV151" s="1642"/>
      <c r="AW151" s="1642"/>
      <c r="AX151" s="1642"/>
      <c r="AY151" s="1642"/>
      <c r="AZ151" s="1642"/>
      <c r="BA151" s="1642"/>
      <c r="BB151" s="1642"/>
      <c r="BC151" s="1642"/>
      <c r="BE151" s="1161"/>
      <c r="BF151" s="1637"/>
      <c r="BG151" s="1637"/>
      <c r="BH151" s="1161"/>
      <c r="BI151" s="1161"/>
      <c r="BJ151" s="1161"/>
      <c r="BK151" s="1161"/>
      <c r="BL151" s="1637"/>
      <c r="BM151" s="1161"/>
      <c r="BN151" s="1161"/>
      <c r="BO151" s="545"/>
      <c r="BP151" s="1161"/>
      <c r="BQ151" s="1161"/>
      <c r="BR151" s="1161"/>
      <c r="BS151" s="1161"/>
      <c r="BT151" s="1161"/>
      <c r="BU151" s="1633"/>
      <c r="BV151" s="567"/>
      <c r="BW151" s="567"/>
      <c r="BX151" s="567"/>
      <c r="BY151" s="567"/>
      <c r="BZ151" s="1642">
        <v>11</v>
      </c>
    </row>
    <row s="1642" customFormat="1" customHeight="1" ht="11.549999999999999">
      <c r="A152" s="988"/>
      <c r="B152" s="1637"/>
      <c r="C152" s="1637"/>
      <c r="D152" s="352"/>
      <c r="J152" s="1642"/>
      <c r="K152" s="1642"/>
      <c r="L152" s="1642"/>
      <c r="M152" s="1642"/>
      <c r="N152" s="1642"/>
      <c r="O152" s="1642"/>
      <c r="P152" s="1642"/>
      <c r="Q152" s="1642"/>
      <c r="R152" s="1642"/>
      <c r="S152" s="1642"/>
      <c r="T152" s="1642"/>
      <c r="U152" s="1642"/>
      <c r="V152" s="1642"/>
      <c r="W152" s="1642"/>
      <c r="X152" s="1642"/>
      <c r="Y152" s="1642"/>
      <c r="Z152" s="1642"/>
      <c r="AA152" s="1642"/>
      <c r="AB152" s="1642"/>
      <c r="AC152" s="1642"/>
      <c r="AD152" s="1642"/>
      <c r="AE152" s="1642"/>
      <c r="AF152" s="1642"/>
      <c r="AG152" s="1642"/>
      <c r="AH152" s="1642"/>
      <c r="AI152" s="1642"/>
      <c r="AJ152" s="1642"/>
      <c r="AK152" s="1642"/>
      <c r="AL152" s="1642"/>
      <c r="AM152" s="1642"/>
      <c r="AN152" s="1642"/>
      <c r="AO152" s="1642"/>
      <c r="AP152" s="1642"/>
      <c r="AQ152" s="1642"/>
      <c r="AR152" s="1642"/>
      <c r="AS152" s="1642"/>
      <c r="AT152" s="1642"/>
      <c r="AU152" s="1642"/>
      <c r="AV152" s="1642"/>
      <c r="AW152" s="1642"/>
      <c r="AX152" s="1642"/>
      <c r="AY152" s="1642"/>
      <c r="AZ152" s="1642"/>
      <c r="BA152" s="1642"/>
      <c r="BB152" s="1642"/>
      <c r="BC152" s="1642"/>
      <c r="BE152" s="1161"/>
      <c r="BF152" s="1637"/>
      <c r="BG152" s="1637"/>
      <c r="BH152" s="1161"/>
      <c r="BI152" s="1161"/>
      <c r="BJ152" s="1161"/>
      <c r="BK152" s="1161"/>
      <c r="BL152" s="1637"/>
      <c r="BM152" s="1161"/>
      <c r="BN152" s="1161"/>
      <c r="BO152" s="545"/>
      <c r="BP152" s="1161"/>
      <c r="BQ152" s="1161"/>
      <c r="BR152" s="1161"/>
      <c r="BS152" s="1161"/>
      <c r="BT152" s="1161"/>
      <c r="BU152" s="1633"/>
      <c r="BV152" s="567"/>
      <c r="BW152" s="567"/>
      <c r="BX152" s="567"/>
      <c r="BY152" s="567"/>
      <c r="BZ152" s="1642">
        <v>11</v>
      </c>
    </row>
    <row s="1642" customFormat="1" customHeight="1" ht="11.549999999999999">
      <c r="A153" s="988"/>
      <c r="B153" s="1637"/>
      <c r="C153" s="1637"/>
      <c r="D153" s="352"/>
      <c r="J153" s="1642"/>
      <c r="K153" s="1642"/>
      <c r="L153" s="1642"/>
      <c r="M153" s="1642"/>
      <c r="N153" s="1642"/>
      <c r="O153" s="1642"/>
      <c r="P153" s="1642"/>
      <c r="Q153" s="1642"/>
      <c r="R153" s="1642"/>
      <c r="S153" s="1642"/>
      <c r="T153" s="1642"/>
      <c r="U153" s="1642"/>
      <c r="V153" s="1642"/>
      <c r="W153" s="1642"/>
      <c r="X153" s="1642"/>
      <c r="Y153" s="1642"/>
      <c r="Z153" s="1642"/>
      <c r="AA153" s="1642"/>
      <c r="AB153" s="1642"/>
      <c r="AC153" s="1642"/>
      <c r="AD153" s="1642"/>
      <c r="AE153" s="1642"/>
      <c r="AF153" s="1642"/>
      <c r="AG153" s="1642"/>
      <c r="AH153" s="1642"/>
      <c r="AI153" s="1642"/>
      <c r="AJ153" s="1642"/>
      <c r="AK153" s="1642"/>
      <c r="AL153" s="1642"/>
      <c r="AM153" s="1642"/>
      <c r="AN153" s="1642"/>
      <c r="AO153" s="1642"/>
      <c r="AP153" s="1642"/>
      <c r="AQ153" s="1642"/>
      <c r="AR153" s="1642"/>
      <c r="AS153" s="1642"/>
      <c r="AT153" s="1642"/>
      <c r="AU153" s="1642"/>
      <c r="AV153" s="1642"/>
      <c r="AW153" s="1642"/>
      <c r="AX153" s="1642"/>
      <c r="AY153" s="1642"/>
      <c r="AZ153" s="1642"/>
      <c r="BA153" s="1642"/>
      <c r="BB153" s="1642"/>
      <c r="BC153" s="1642"/>
      <c r="BE153" s="1161"/>
      <c r="BF153" s="1637"/>
      <c r="BG153" s="1637"/>
      <c r="BH153" s="1161"/>
      <c r="BI153" s="1161"/>
      <c r="BJ153" s="1161"/>
      <c r="BK153" s="1161"/>
      <c r="BL153" s="1637"/>
      <c r="BM153" s="1161"/>
      <c r="BN153" s="1161"/>
      <c r="BO153" s="545"/>
      <c r="BP153" s="1161"/>
      <c r="BQ153" s="1161"/>
      <c r="BR153" s="1161"/>
      <c r="BS153" s="1161"/>
      <c r="BT153" s="1161"/>
      <c r="BU153" s="1633"/>
      <c r="BV153" s="567"/>
      <c r="BW153" s="567"/>
      <c r="BX153" s="567"/>
      <c r="BY153" s="567"/>
      <c r="BZ153" s="1642">
        <v>11</v>
      </c>
    </row>
    <row s="1642" customFormat="1" customHeight="1" ht="11.549999999999999">
      <c r="A154" s="988"/>
      <c r="B154" s="1637"/>
      <c r="C154" s="1637"/>
      <c r="D154" s="352"/>
      <c r="J154" s="1642"/>
      <c r="K154" s="1642"/>
      <c r="L154" s="1642"/>
      <c r="M154" s="1642"/>
      <c r="N154" s="1642"/>
      <c r="O154" s="1642"/>
      <c r="P154" s="1642"/>
      <c r="Q154" s="1642"/>
      <c r="R154" s="1642"/>
      <c r="S154" s="1642"/>
      <c r="T154" s="1642"/>
      <c r="U154" s="1642"/>
      <c r="V154" s="1642"/>
      <c r="W154" s="1642"/>
      <c r="X154" s="1642"/>
      <c r="Y154" s="1642"/>
      <c r="Z154" s="1642"/>
      <c r="AA154" s="1642"/>
      <c r="AB154" s="1642"/>
      <c r="AC154" s="1642"/>
      <c r="AD154" s="1642"/>
      <c r="AE154" s="1642"/>
      <c r="AF154" s="1642"/>
      <c r="AG154" s="1642"/>
      <c r="AH154" s="1642"/>
      <c r="AI154" s="1642"/>
      <c r="AJ154" s="1642"/>
      <c r="AK154" s="1642"/>
      <c r="AL154" s="1642"/>
      <c r="AM154" s="1642"/>
      <c r="AN154" s="1642"/>
      <c r="AO154" s="1642"/>
      <c r="AP154" s="1642"/>
      <c r="AQ154" s="1642"/>
      <c r="AR154" s="1642"/>
      <c r="AS154" s="1642"/>
      <c r="AT154" s="1642"/>
      <c r="AU154" s="1642"/>
      <c r="AV154" s="1642"/>
      <c r="AW154" s="1642"/>
      <c r="AX154" s="1642"/>
      <c r="AY154" s="1642"/>
      <c r="AZ154" s="1642"/>
      <c r="BA154" s="1642"/>
      <c r="BB154" s="1642"/>
      <c r="BC154" s="1642"/>
      <c r="BE154" s="1161"/>
      <c r="BF154" s="1637"/>
      <c r="BG154" s="1637"/>
      <c r="BH154" s="1161"/>
      <c r="BI154" s="1161"/>
      <c r="BJ154" s="1161"/>
      <c r="BK154" s="1161"/>
      <c r="BL154" s="1637"/>
      <c r="BM154" s="1161"/>
      <c r="BN154" s="1161"/>
      <c r="BO154" s="545"/>
      <c r="BP154" s="1161"/>
      <c r="BQ154" s="1161"/>
      <c r="BR154" s="1161"/>
      <c r="BS154" s="1161"/>
      <c r="BT154" s="1161"/>
      <c r="BU154" s="1633"/>
      <c r="BV154" s="567"/>
      <c r="BW154" s="567"/>
      <c r="BX154" s="567"/>
      <c r="BY154" s="567"/>
      <c r="BZ154" s="1642">
        <v>11</v>
      </c>
    </row>
    <row s="1642" customFormat="1" customHeight="1" ht="11.549999999999999">
      <c r="A155" s="988"/>
      <c r="B155" s="1637"/>
      <c r="C155" s="1637"/>
      <c r="D155" s="352"/>
      <c r="J155" s="1642"/>
      <c r="K155" s="1642"/>
      <c r="L155" s="1642"/>
      <c r="M155" s="1642"/>
      <c r="N155" s="1642"/>
      <c r="O155" s="1642"/>
      <c r="P155" s="1642"/>
      <c r="Q155" s="1642"/>
      <c r="R155" s="1642"/>
      <c r="S155" s="1642"/>
      <c r="T155" s="1642"/>
      <c r="U155" s="1642"/>
      <c r="V155" s="1642"/>
      <c r="W155" s="1642"/>
      <c r="X155" s="1642"/>
      <c r="Y155" s="1642"/>
      <c r="Z155" s="1642"/>
      <c r="AA155" s="1642"/>
      <c r="AB155" s="1642"/>
      <c r="AC155" s="1642"/>
      <c r="AD155" s="1642"/>
      <c r="AE155" s="1642"/>
      <c r="AF155" s="1642"/>
      <c r="AG155" s="1642"/>
      <c r="AH155" s="1642"/>
      <c r="AI155" s="1642"/>
      <c r="AJ155" s="1642"/>
      <c r="AK155" s="1642"/>
      <c r="AL155" s="1642"/>
      <c r="AM155" s="1642"/>
      <c r="AN155" s="1642"/>
      <c r="AO155" s="1642"/>
      <c r="AP155" s="1642"/>
      <c r="AQ155" s="1642"/>
      <c r="AR155" s="1642"/>
      <c r="AS155" s="1642"/>
      <c r="AT155" s="1642"/>
      <c r="AU155" s="1642"/>
      <c r="AV155" s="1642"/>
      <c r="AW155" s="1642"/>
      <c r="AX155" s="1642"/>
      <c r="AY155" s="1642"/>
      <c r="AZ155" s="1642"/>
      <c r="BA155" s="1642"/>
      <c r="BB155" s="1642"/>
      <c r="BC155" s="1642"/>
      <c r="BE155" s="1161"/>
      <c r="BF155" s="1637"/>
      <c r="BG155" s="1637"/>
      <c r="BH155" s="1161"/>
      <c r="BI155" s="1161"/>
      <c r="BJ155" s="1161"/>
      <c r="BK155" s="1161"/>
      <c r="BL155" s="1637"/>
      <c r="BM155" s="1161"/>
      <c r="BN155" s="1161"/>
      <c r="BO155" s="545"/>
      <c r="BP155" s="1161"/>
      <c r="BQ155" s="1161"/>
      <c r="BR155" s="1161"/>
      <c r="BS155" s="1161"/>
      <c r="BT155" s="1161"/>
      <c r="BU155" s="1633"/>
      <c r="BV155" s="567"/>
      <c r="BW155" s="567"/>
      <c r="BX155" s="567"/>
      <c r="BY155" s="567"/>
      <c r="BZ155" s="1642">
        <v>11</v>
      </c>
    </row>
    <row s="1642" customFormat="1" customHeight="1" ht="11.549999999999999">
      <c r="A156" s="988"/>
      <c r="B156" s="1637"/>
      <c r="C156" s="1637"/>
      <c r="D156" s="35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D156" s="1642"/>
      <c r="AE156" s="1642"/>
      <c r="AF156" s="1642"/>
      <c r="AG156" s="1642"/>
      <c r="AH156" s="1642"/>
      <c r="AI156" s="1642"/>
      <c r="AJ156" s="1642"/>
      <c r="AK156" s="1642"/>
      <c r="AL156" s="1642"/>
      <c r="AM156" s="1642"/>
      <c r="AN156" s="1642"/>
      <c r="AO156" s="1642"/>
      <c r="AP156" s="1642"/>
      <c r="AQ156" s="1642"/>
      <c r="AR156" s="1642"/>
      <c r="AS156" s="1642"/>
      <c r="AT156" s="1642"/>
      <c r="AU156" s="1642"/>
      <c r="AV156" s="1642"/>
      <c r="AW156" s="1642"/>
      <c r="AX156" s="1642"/>
      <c r="AY156" s="1642"/>
      <c r="AZ156" s="1642"/>
      <c r="BA156" s="1642"/>
      <c r="BB156" s="1642"/>
      <c r="BC156" s="1642"/>
      <c r="BE156" s="1161"/>
      <c r="BF156" s="1637"/>
      <c r="BG156" s="1637"/>
      <c r="BH156" s="1161"/>
      <c r="BI156" s="1161"/>
      <c r="BJ156" s="1161"/>
      <c r="BK156" s="1161"/>
      <c r="BL156" s="1637"/>
      <c r="BM156" s="1161"/>
      <c r="BN156" s="1161"/>
      <c r="BO156" s="545"/>
      <c r="BP156" s="1161"/>
      <c r="BQ156" s="1161"/>
      <c r="BR156" s="1161"/>
      <c r="BS156" s="1161"/>
      <c r="BT156" s="1161"/>
      <c r="BU156" s="1633"/>
      <c r="BV156" s="567"/>
      <c r="BW156" s="567"/>
      <c r="BX156" s="567"/>
      <c r="BY156" s="567"/>
      <c r="BZ156" s="1642">
        <v>11</v>
      </c>
    </row>
    <row s="1642" customFormat="1" customHeight="1" ht="11.549999999999999">
      <c r="A157" s="988"/>
      <c r="B157" s="1637"/>
      <c r="C157" s="1637"/>
      <c r="D157" s="35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D157" s="1642"/>
      <c r="AE157" s="1642"/>
      <c r="AF157" s="1642"/>
      <c r="AG157" s="1642"/>
      <c r="AH157" s="1642"/>
      <c r="AI157" s="1642"/>
      <c r="AJ157" s="1642"/>
      <c r="AK157" s="1642"/>
      <c r="AL157" s="1642"/>
      <c r="AM157" s="1642"/>
      <c r="AN157" s="1642"/>
      <c r="AO157" s="1642"/>
      <c r="AP157" s="1642"/>
      <c r="AQ157" s="1642"/>
      <c r="AR157" s="1642"/>
      <c r="AS157" s="1642"/>
      <c r="AT157" s="1642"/>
      <c r="AU157" s="1642"/>
      <c r="AV157" s="1642"/>
      <c r="AW157" s="1642"/>
      <c r="AX157" s="1642"/>
      <c r="AY157" s="1642"/>
      <c r="AZ157" s="1642"/>
      <c r="BA157" s="1642"/>
      <c r="BB157" s="1642"/>
      <c r="BC157" s="1642"/>
      <c r="BE157" s="1161"/>
      <c r="BF157" s="1637"/>
      <c r="BG157" s="1637"/>
      <c r="BH157" s="1161"/>
      <c r="BI157" s="1161"/>
      <c r="BJ157" s="1161"/>
      <c r="BK157" s="1161"/>
      <c r="BL157" s="1637"/>
      <c r="BM157" s="1161"/>
      <c r="BN157" s="1161"/>
      <c r="BO157" s="545"/>
      <c r="BP157" s="1161"/>
      <c r="BQ157" s="1161"/>
      <c r="BR157" s="1161"/>
      <c r="BS157" s="1161"/>
      <c r="BT157" s="1161"/>
      <c r="BU157" s="1633"/>
      <c r="BV157" s="567"/>
      <c r="BW157" s="567"/>
      <c r="BX157" s="567"/>
      <c r="BY157" s="567"/>
      <c r="BZ157" s="1642">
        <v>11</v>
      </c>
    </row>
    <row s="1642" customFormat="1" customHeight="1" ht="11.549999999999999">
      <c r="A158" s="988"/>
      <c r="B158" s="1637"/>
      <c r="C158" s="1637"/>
      <c r="D158" s="35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D158" s="1642"/>
      <c r="AE158" s="1642"/>
      <c r="AF158" s="1642"/>
      <c r="AG158" s="1642"/>
      <c r="AH158" s="1642"/>
      <c r="AI158" s="1642"/>
      <c r="AJ158" s="1642"/>
      <c r="AK158" s="1642"/>
      <c r="AL158" s="1642"/>
      <c r="AM158" s="1642"/>
      <c r="AN158" s="1642"/>
      <c r="AO158" s="1642"/>
      <c r="AP158" s="1642"/>
      <c r="AQ158" s="1642"/>
      <c r="AR158" s="1642"/>
      <c r="AS158" s="1642"/>
      <c r="AT158" s="1642"/>
      <c r="AU158" s="1642"/>
      <c r="AV158" s="1642"/>
      <c r="AW158" s="1642"/>
      <c r="AX158" s="1642"/>
      <c r="AY158" s="1642"/>
      <c r="AZ158" s="1642"/>
      <c r="BA158" s="1642"/>
      <c r="BB158" s="1642"/>
      <c r="BC158" s="1642"/>
      <c r="BE158" s="1161"/>
      <c r="BF158" s="1637"/>
      <c r="BG158" s="1637"/>
      <c r="BH158" s="1161"/>
      <c r="BI158" s="1161"/>
      <c r="BJ158" s="1161"/>
      <c r="BK158" s="1161"/>
      <c r="BL158" s="1637"/>
      <c r="BM158" s="1161"/>
      <c r="BN158" s="1161"/>
      <c r="BO158" s="545"/>
      <c r="BP158" s="1161"/>
      <c r="BQ158" s="1161"/>
      <c r="BR158" s="1161"/>
      <c r="BS158" s="1161"/>
      <c r="BT158" s="1161"/>
      <c r="BU158" s="1633"/>
      <c r="BV158" s="567"/>
      <c r="BW158" s="567"/>
      <c r="BX158" s="567"/>
      <c r="BY158" s="567"/>
      <c r="BZ158" s="1642">
        <v>11</v>
      </c>
    </row>
    <row s="1642" customFormat="1" customHeight="1" ht="11.549999999999999">
      <c r="A159" s="988"/>
      <c r="B159" s="1637"/>
      <c r="C159" s="1637"/>
      <c r="D159" s="352"/>
      <c r="J159" s="1642"/>
      <c r="K159" s="1642"/>
      <c r="L159" s="1642"/>
      <c r="M159" s="1642"/>
      <c r="N159" s="1642"/>
      <c r="O159" s="1642"/>
      <c r="P159" s="1642"/>
      <c r="Q159" s="1642"/>
      <c r="R159" s="1642"/>
      <c r="S159" s="1642"/>
      <c r="T159" s="1642"/>
      <c r="U159" s="1642"/>
      <c r="V159" s="1642"/>
      <c r="W159" s="1642"/>
      <c r="X159" s="1642"/>
      <c r="Y159" s="1642"/>
      <c r="Z159" s="1642"/>
      <c r="AA159" s="1642"/>
      <c r="AB159" s="1642"/>
      <c r="AC159" s="1642"/>
      <c r="AD159" s="1642"/>
      <c r="AE159" s="1642"/>
      <c r="AF159" s="1642"/>
      <c r="AG159" s="1642"/>
      <c r="AH159" s="1642"/>
      <c r="AI159" s="1642"/>
      <c r="AJ159" s="1642"/>
      <c r="AK159" s="1642"/>
      <c r="AL159" s="1642"/>
      <c r="AM159" s="1642"/>
      <c r="AN159" s="1642"/>
      <c r="AO159" s="1642"/>
      <c r="AP159" s="1642"/>
      <c r="AQ159" s="1642"/>
      <c r="AR159" s="1642"/>
      <c r="AS159" s="1642"/>
      <c r="AT159" s="1642"/>
      <c r="AU159" s="1642"/>
      <c r="AV159" s="1642"/>
      <c r="AW159" s="1642"/>
      <c r="AX159" s="1642"/>
      <c r="AY159" s="1642"/>
      <c r="AZ159" s="1642"/>
      <c r="BA159" s="1642"/>
      <c r="BB159" s="1642"/>
      <c r="BC159" s="1642"/>
      <c r="BE159" s="1161"/>
      <c r="BF159" s="1637"/>
      <c r="BG159" s="1637"/>
      <c r="BH159" s="1161"/>
      <c r="BI159" s="1161"/>
      <c r="BJ159" s="1161"/>
      <c r="BK159" s="1161"/>
      <c r="BL159" s="1637"/>
      <c r="BM159" s="1161"/>
      <c r="BN159" s="1161"/>
      <c r="BO159" s="545"/>
      <c r="BP159" s="1161"/>
      <c r="BQ159" s="1161"/>
      <c r="BR159" s="1161"/>
      <c r="BS159" s="1161"/>
      <c r="BT159" s="1161"/>
      <c r="BU159" s="1633"/>
      <c r="BV159" s="567"/>
      <c r="BW159" s="567"/>
      <c r="BX159" s="567"/>
      <c r="BY159" s="567"/>
      <c r="BZ159" s="1642">
        <v>11</v>
      </c>
    </row>
    <row s="1642" customFormat="1" customHeight="1" ht="11.549999999999999">
      <c r="A160" s="988"/>
      <c r="B160" s="1637"/>
      <c r="C160" s="1637"/>
      <c r="D160" s="35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D160" s="1642"/>
      <c r="AE160" s="1642"/>
      <c r="AF160" s="1642"/>
      <c r="AG160" s="1642"/>
      <c r="AH160" s="1642"/>
      <c r="AI160" s="1642"/>
      <c r="AJ160" s="1642"/>
      <c r="AK160" s="1642"/>
      <c r="AL160" s="1642"/>
      <c r="AM160" s="1642"/>
      <c r="AN160" s="1642"/>
      <c r="AO160" s="1642"/>
      <c r="AP160" s="1642"/>
      <c r="AQ160" s="1642"/>
      <c r="AR160" s="1642"/>
      <c r="AS160" s="1642"/>
      <c r="AT160" s="1642"/>
      <c r="AU160" s="1642"/>
      <c r="AV160" s="1642"/>
      <c r="AW160" s="1642"/>
      <c r="AX160" s="1642"/>
      <c r="AY160" s="1642"/>
      <c r="AZ160" s="1642"/>
      <c r="BA160" s="1642"/>
      <c r="BB160" s="1642"/>
      <c r="BC160" s="1642"/>
      <c r="BE160" s="1161"/>
      <c r="BF160" s="1637"/>
      <c r="BG160" s="1637"/>
      <c r="BH160" s="1161"/>
      <c r="BI160" s="1161"/>
      <c r="BJ160" s="1161"/>
      <c r="BK160" s="1161"/>
      <c r="BL160" s="1637"/>
      <c r="BM160" s="1161"/>
      <c r="BN160" s="1161"/>
      <c r="BO160" s="545"/>
      <c r="BP160" s="1161"/>
      <c r="BQ160" s="1161"/>
      <c r="BR160" s="1161"/>
      <c r="BS160" s="1161"/>
      <c r="BT160" s="1161"/>
      <c r="BU160" s="1633"/>
      <c r="BV160" s="567"/>
      <c r="BW160" s="567"/>
      <c r="BX160" s="567"/>
      <c r="BY160" s="567"/>
      <c r="BZ160" s="1642">
        <v>11</v>
      </c>
    </row>
    <row s="1642" customFormat="1" customHeight="1" ht="11.549999999999999">
      <c r="A161" s="988"/>
      <c r="B161" s="1637"/>
      <c r="C161" s="1637"/>
      <c r="D161" s="35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D161" s="1642"/>
      <c r="AE161" s="1642"/>
      <c r="AF161" s="1642"/>
      <c r="AG161" s="1642"/>
      <c r="AH161" s="1642"/>
      <c r="AI161" s="1642"/>
      <c r="AJ161" s="1642"/>
      <c r="AK161" s="1642"/>
      <c r="AL161" s="1642"/>
      <c r="AM161" s="1642"/>
      <c r="AN161" s="1642"/>
      <c r="AO161" s="1642"/>
      <c r="AP161" s="1642"/>
      <c r="AQ161" s="1642"/>
      <c r="AR161" s="1642"/>
      <c r="AS161" s="1642"/>
      <c r="AT161" s="1642"/>
      <c r="AU161" s="1642"/>
      <c r="AV161" s="1642"/>
      <c r="AW161" s="1642"/>
      <c r="AX161" s="1642"/>
      <c r="AY161" s="1642"/>
      <c r="AZ161" s="1642"/>
      <c r="BA161" s="1642"/>
      <c r="BB161" s="1642"/>
      <c r="BC161" s="1642"/>
      <c r="BE161" s="1161"/>
      <c r="BF161" s="1637"/>
      <c r="BG161" s="1637"/>
      <c r="BH161" s="1161"/>
      <c r="BI161" s="1161"/>
      <c r="BJ161" s="1161"/>
      <c r="BK161" s="1161"/>
      <c r="BL161" s="1637"/>
      <c r="BM161" s="1161"/>
      <c r="BN161" s="1161"/>
      <c r="BO161" s="545"/>
      <c r="BP161" s="1161"/>
      <c r="BQ161" s="1161"/>
      <c r="BR161" s="1161"/>
      <c r="BS161" s="1161"/>
      <c r="BT161" s="1161"/>
      <c r="BU161" s="1633"/>
      <c r="BV161" s="567"/>
      <c r="BW161" s="567"/>
      <c r="BX161" s="567"/>
      <c r="BY161" s="567"/>
      <c r="BZ161" s="1642">
        <v>11</v>
      </c>
    </row>
    <row s="1642" customFormat="1" customHeight="1" ht="11.549999999999999">
      <c r="A162" s="988"/>
      <c r="B162" s="1637"/>
      <c r="C162" s="1637"/>
      <c r="D162" s="35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D162" s="1642"/>
      <c r="AE162" s="1642"/>
      <c r="AF162" s="1642"/>
      <c r="AG162" s="1642"/>
      <c r="AH162" s="1642"/>
      <c r="AI162" s="1642"/>
      <c r="AJ162" s="1642"/>
      <c r="AK162" s="1642"/>
      <c r="AL162" s="1642"/>
      <c r="AM162" s="1642"/>
      <c r="AN162" s="1642"/>
      <c r="AO162" s="1642"/>
      <c r="AP162" s="1642"/>
      <c r="AQ162" s="1642"/>
      <c r="AR162" s="1642"/>
      <c r="AS162" s="1642"/>
      <c r="AT162" s="1642"/>
      <c r="AU162" s="1642"/>
      <c r="AV162" s="1642"/>
      <c r="AW162" s="1642"/>
      <c r="AX162" s="1642"/>
      <c r="AY162" s="1642"/>
      <c r="AZ162" s="1642"/>
      <c r="BA162" s="1642"/>
      <c r="BB162" s="1642"/>
      <c r="BC162" s="1642"/>
      <c r="BE162" s="1161"/>
      <c r="BF162" s="1637"/>
      <c r="BG162" s="1637"/>
      <c r="BH162" s="1161"/>
      <c r="BI162" s="1161"/>
      <c r="BJ162" s="1161"/>
      <c r="BK162" s="1161"/>
      <c r="BL162" s="1637"/>
      <c r="BM162" s="1161"/>
      <c r="BN162" s="1161"/>
      <c r="BO162" s="545"/>
      <c r="BP162" s="1161"/>
      <c r="BQ162" s="1161"/>
      <c r="BR162" s="1161"/>
      <c r="BS162" s="1161"/>
      <c r="BT162" s="1161"/>
      <c r="BU162" s="1633"/>
      <c r="BV162" s="567"/>
      <c r="BW162" s="567"/>
      <c r="BX162" s="567"/>
      <c r="BY162" s="567"/>
      <c r="BZ162" s="1642">
        <v>11</v>
      </c>
    </row>
    <row s="1642" customFormat="1" customHeight="1" ht="11.549999999999999">
      <c r="A163" s="988"/>
      <c r="B163" s="1637"/>
      <c r="C163" s="1637"/>
      <c r="D163" s="352"/>
      <c r="J163" s="1642"/>
      <c r="K163" s="1642"/>
      <c r="L163" s="1642"/>
      <c r="M163" s="1642"/>
      <c r="N163" s="1642"/>
      <c r="O163" s="1642"/>
      <c r="P163" s="1642"/>
      <c r="Q163" s="1642"/>
      <c r="R163" s="1642"/>
      <c r="S163" s="1642"/>
      <c r="T163" s="1642"/>
      <c r="U163" s="1642"/>
      <c r="V163" s="1642"/>
      <c r="W163" s="1642"/>
      <c r="X163" s="1642"/>
      <c r="Y163" s="1642"/>
      <c r="Z163" s="1642"/>
      <c r="AA163" s="1642"/>
      <c r="AB163" s="1642"/>
      <c r="AC163" s="1642"/>
      <c r="AD163" s="1642"/>
      <c r="AE163" s="1642"/>
      <c r="AF163" s="1642"/>
      <c r="AG163" s="1642"/>
      <c r="AH163" s="1642"/>
      <c r="AI163" s="1642"/>
      <c r="AJ163" s="1642"/>
      <c r="AK163" s="1642"/>
      <c r="AL163" s="1642"/>
      <c r="AM163" s="1642"/>
      <c r="AN163" s="1642"/>
      <c r="AO163" s="1642"/>
      <c r="AP163" s="1642"/>
      <c r="AQ163" s="1642"/>
      <c r="AR163" s="1642"/>
      <c r="AS163" s="1642"/>
      <c r="AT163" s="1642"/>
      <c r="AU163" s="1642"/>
      <c r="AV163" s="1642"/>
      <c r="AW163" s="1642"/>
      <c r="AX163" s="1642"/>
      <c r="AY163" s="1642"/>
      <c r="AZ163" s="1642"/>
      <c r="BA163" s="1642"/>
      <c r="BB163" s="1642"/>
      <c r="BC163" s="1642"/>
      <c r="BE163" s="1161"/>
      <c r="BF163" s="1637"/>
      <c r="BG163" s="1637"/>
      <c r="BH163" s="1161"/>
      <c r="BI163" s="1161"/>
      <c r="BJ163" s="1161"/>
      <c r="BK163" s="1161"/>
      <c r="BL163" s="1637"/>
      <c r="BM163" s="1161"/>
      <c r="BN163" s="1161"/>
      <c r="BO163" s="545"/>
      <c r="BP163" s="1161"/>
      <c r="BQ163" s="1161"/>
      <c r="BR163" s="1161"/>
      <c r="BS163" s="1161"/>
      <c r="BT163" s="1161"/>
      <c r="BU163" s="1633"/>
      <c r="BV163" s="567"/>
      <c r="BW163" s="567"/>
      <c r="BX163" s="567"/>
      <c r="BY163" s="567"/>
      <c r="BZ163" s="1642">
        <v>11</v>
      </c>
    </row>
    <row s="1642" customFormat="1" customHeight="1" ht="11.549999999999999">
      <c r="A164" s="988"/>
      <c r="B164" s="1637"/>
      <c r="C164" s="1637"/>
      <c r="D164" s="35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D164" s="1642"/>
      <c r="AE164" s="1642"/>
      <c r="AF164" s="1642"/>
      <c r="AG164" s="1642"/>
      <c r="AH164" s="1642"/>
      <c r="AI164" s="1642"/>
      <c r="AJ164" s="1642"/>
      <c r="AK164" s="1642"/>
      <c r="AL164" s="1642"/>
      <c r="AM164" s="1642"/>
      <c r="AN164" s="1642"/>
      <c r="AO164" s="1642"/>
      <c r="AP164" s="1642"/>
      <c r="AQ164" s="1642"/>
      <c r="AR164" s="1642"/>
      <c r="AS164" s="1642"/>
      <c r="AT164" s="1642"/>
      <c r="AU164" s="1642"/>
      <c r="AV164" s="1642"/>
      <c r="AW164" s="1642"/>
      <c r="AX164" s="1642"/>
      <c r="AY164" s="1642"/>
      <c r="AZ164" s="1642"/>
      <c r="BA164" s="1642"/>
      <c r="BB164" s="1642"/>
      <c r="BC164" s="1642"/>
      <c r="BE164" s="1161"/>
      <c r="BF164" s="1637"/>
      <c r="BG164" s="1637"/>
      <c r="BH164" s="1161"/>
      <c r="BI164" s="1161"/>
      <c r="BJ164" s="1161"/>
      <c r="BK164" s="1161"/>
      <c r="BL164" s="1637"/>
      <c r="BM164" s="1161"/>
      <c r="BN164" s="1161"/>
      <c r="BO164" s="545"/>
      <c r="BP164" s="1161"/>
      <c r="BQ164" s="1161"/>
      <c r="BR164" s="1161"/>
      <c r="BS164" s="1161"/>
      <c r="BT164" s="1161"/>
      <c r="BU164" s="1633"/>
      <c r="BV164" s="567"/>
      <c r="BW164" s="567"/>
      <c r="BX164" s="567"/>
      <c r="BY164" s="567"/>
      <c r="BZ164" s="1642">
        <v>11</v>
      </c>
    </row>
    <row s="1642" customFormat="1" customHeight="1" ht="11.549999999999999">
      <c r="A165" s="988"/>
      <c r="B165" s="1637"/>
      <c r="C165" s="1637"/>
      <c r="D165" s="35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D165" s="1642"/>
      <c r="AE165" s="1642"/>
      <c r="AF165" s="1642"/>
      <c r="AG165" s="1642"/>
      <c r="AH165" s="1642"/>
      <c r="AI165" s="1642"/>
      <c r="AJ165" s="1642"/>
      <c r="AK165" s="1642"/>
      <c r="AL165" s="1642"/>
      <c r="AM165" s="1642"/>
      <c r="AN165" s="1642"/>
      <c r="AO165" s="1642"/>
      <c r="AP165" s="1642"/>
      <c r="AQ165" s="1642"/>
      <c r="AR165" s="1642"/>
      <c r="AS165" s="1642"/>
      <c r="AT165" s="1642"/>
      <c r="AU165" s="1642"/>
      <c r="AV165" s="1642"/>
      <c r="AW165" s="1642"/>
      <c r="AX165" s="1642"/>
      <c r="AY165" s="1642"/>
      <c r="AZ165" s="1642"/>
      <c r="BA165" s="1642"/>
      <c r="BB165" s="1642"/>
      <c r="BC165" s="1642"/>
      <c r="BE165" s="1161"/>
      <c r="BF165" s="1637"/>
      <c r="BG165" s="1637"/>
      <c r="BH165" s="1161"/>
      <c r="BI165" s="1161"/>
      <c r="BJ165" s="1161"/>
      <c r="BK165" s="1161"/>
      <c r="BL165" s="1637"/>
      <c r="BM165" s="1161"/>
      <c r="BN165" s="1161"/>
      <c r="BO165" s="545"/>
      <c r="BP165" s="1161"/>
      <c r="BQ165" s="1161"/>
      <c r="BR165" s="1161"/>
      <c r="BS165" s="1161"/>
      <c r="BT165" s="1161"/>
      <c r="BU165" s="1633"/>
      <c r="BV165" s="567"/>
      <c r="BW165" s="567"/>
      <c r="BX165" s="567"/>
      <c r="BY165" s="567"/>
      <c r="BZ165" s="1642">
        <v>11</v>
      </c>
    </row>
    <row s="1642" customFormat="1" customHeight="1" ht="11.549999999999999">
      <c r="A166" s="988"/>
      <c r="B166" s="1637"/>
      <c r="C166" s="1637"/>
      <c r="D166" s="35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D166" s="1642"/>
      <c r="AE166" s="1642"/>
      <c r="AF166" s="1642"/>
      <c r="AG166" s="1642"/>
      <c r="AH166" s="1642"/>
      <c r="AI166" s="1642"/>
      <c r="AJ166" s="1642"/>
      <c r="AK166" s="1642"/>
      <c r="AL166" s="1642"/>
      <c r="AM166" s="1642"/>
      <c r="AN166" s="1642"/>
      <c r="AO166" s="1642"/>
      <c r="AP166" s="1642"/>
      <c r="AQ166" s="1642"/>
      <c r="AR166" s="1642"/>
      <c r="AS166" s="1642"/>
      <c r="AT166" s="1642"/>
      <c r="AU166" s="1642"/>
      <c r="AV166" s="1642"/>
      <c r="AW166" s="1642"/>
      <c r="AX166" s="1642"/>
      <c r="AY166" s="1642"/>
      <c r="AZ166" s="1642"/>
      <c r="BA166" s="1642"/>
      <c r="BB166" s="1642"/>
      <c r="BC166" s="1642"/>
      <c r="BE166" s="1161"/>
      <c r="BF166" s="1637"/>
      <c r="BG166" s="1637"/>
      <c r="BH166" s="1161"/>
      <c r="BI166" s="1161"/>
      <c r="BJ166" s="1161"/>
      <c r="BK166" s="1161"/>
      <c r="BL166" s="1637"/>
      <c r="BM166" s="1161"/>
      <c r="BN166" s="1161"/>
      <c r="BO166" s="545"/>
      <c r="BP166" s="1161"/>
      <c r="BQ166" s="1161"/>
      <c r="BR166" s="1161"/>
      <c r="BS166" s="1161"/>
      <c r="BT166" s="1161"/>
      <c r="BU166" s="1633"/>
      <c r="BV166" s="567"/>
      <c r="BW166" s="567"/>
      <c r="BX166" s="567"/>
      <c r="BY166" s="567"/>
      <c r="BZ166" s="1642">
        <v>11</v>
      </c>
    </row>
    <row s="1642" customFormat="1" customHeight="1" ht="11.549999999999999">
      <c r="A167" s="988"/>
      <c r="B167" s="1637"/>
      <c r="C167" s="1637"/>
      <c r="D167" s="352"/>
      <c r="J167" s="1642"/>
      <c r="K167" s="1642"/>
      <c r="L167" s="1642"/>
      <c r="M167" s="1642"/>
      <c r="N167" s="1642"/>
      <c r="O167" s="1642"/>
      <c r="P167" s="1642"/>
      <c r="Q167" s="1642"/>
      <c r="R167" s="1642"/>
      <c r="S167" s="1642"/>
      <c r="T167" s="1642"/>
      <c r="U167" s="1642"/>
      <c r="V167" s="1642"/>
      <c r="W167" s="1642"/>
      <c r="X167" s="1642"/>
      <c r="Y167" s="1642"/>
      <c r="Z167" s="1642"/>
      <c r="AA167" s="1642"/>
      <c r="AB167" s="1642"/>
      <c r="AC167" s="1642"/>
      <c r="AD167" s="1642"/>
      <c r="AE167" s="1642"/>
      <c r="AF167" s="1642"/>
      <c r="AG167" s="1642"/>
      <c r="AH167" s="1642"/>
      <c r="AI167" s="1642"/>
      <c r="AJ167" s="1642"/>
      <c r="AK167" s="1642"/>
      <c r="AL167" s="1642"/>
      <c r="AM167" s="1642"/>
      <c r="AN167" s="1642"/>
      <c r="AO167" s="1642"/>
      <c r="AP167" s="1642"/>
      <c r="AQ167" s="1642"/>
      <c r="AR167" s="1642"/>
      <c r="AS167" s="1642"/>
      <c r="AT167" s="1642"/>
      <c r="AU167" s="1642"/>
      <c r="AV167" s="1642"/>
      <c r="AW167" s="1642"/>
      <c r="AX167" s="1642"/>
      <c r="AY167" s="1642"/>
      <c r="AZ167" s="1642"/>
      <c r="BA167" s="1642"/>
      <c r="BB167" s="1642"/>
      <c r="BC167" s="1642"/>
      <c r="BE167" s="1161"/>
      <c r="BF167" s="1637"/>
      <c r="BG167" s="1637"/>
      <c r="BH167" s="1161"/>
      <c r="BI167" s="1161"/>
      <c r="BJ167" s="1161"/>
      <c r="BK167" s="1161"/>
      <c r="BL167" s="1637"/>
      <c r="BM167" s="1161"/>
      <c r="BN167" s="1161"/>
      <c r="BO167" s="545"/>
      <c r="BP167" s="1161"/>
      <c r="BQ167" s="1161"/>
      <c r="BR167" s="1161"/>
      <c r="BS167" s="1161"/>
      <c r="BT167" s="1161"/>
      <c r="BU167" s="1633"/>
      <c r="BV167" s="567"/>
      <c r="BW167" s="567"/>
      <c r="BX167" s="567"/>
      <c r="BY167" s="567"/>
      <c r="BZ167" s="1642">
        <v>11</v>
      </c>
    </row>
    <row s="1642" customFormat="1" customHeight="1" ht="11.549999999999999">
      <c r="A168" s="988"/>
      <c r="B168" s="1637"/>
      <c r="C168" s="1637"/>
      <c r="D168" s="35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D168" s="1642"/>
      <c r="AE168" s="1642"/>
      <c r="AF168" s="1642"/>
      <c r="AG168" s="1642"/>
      <c r="AH168" s="1642"/>
      <c r="AI168" s="1642"/>
      <c r="AJ168" s="1642"/>
      <c r="AK168" s="1642"/>
      <c r="AL168" s="1642"/>
      <c r="AM168" s="1642"/>
      <c r="AN168" s="1642"/>
      <c r="AO168" s="1642"/>
      <c r="AP168" s="1642"/>
      <c r="AQ168" s="1642"/>
      <c r="AR168" s="1642"/>
      <c r="AS168" s="1642"/>
      <c r="AT168" s="1642"/>
      <c r="AU168" s="1642"/>
      <c r="AV168" s="1642"/>
      <c r="AW168" s="1642"/>
      <c r="AX168" s="1642"/>
      <c r="AY168" s="1642"/>
      <c r="AZ168" s="1642"/>
      <c r="BA168" s="1642"/>
      <c r="BB168" s="1642"/>
      <c r="BC168" s="1642"/>
      <c r="BE168" s="1161"/>
      <c r="BF168" s="1637"/>
      <c r="BG168" s="1637"/>
      <c r="BH168" s="1161"/>
      <c r="BI168" s="1161"/>
      <c r="BJ168" s="1161"/>
      <c r="BK168" s="1161"/>
      <c r="BL168" s="1637"/>
      <c r="BM168" s="1161"/>
      <c r="BN168" s="1161"/>
      <c r="BO168" s="545"/>
      <c r="BP168" s="1161"/>
      <c r="BQ168" s="1161"/>
      <c r="BR168" s="1161"/>
      <c r="BS168" s="1161"/>
      <c r="BT168" s="1161"/>
      <c r="BU168" s="1633"/>
      <c r="BV168" s="567"/>
      <c r="BW168" s="567"/>
      <c r="BX168" s="567"/>
      <c r="BY168" s="567"/>
      <c r="BZ168" s="1642">
        <v>11</v>
      </c>
    </row>
    <row s="1642" customFormat="1" customHeight="1" ht="11.549999999999999">
      <c r="A169" s="988"/>
      <c r="B169" s="1637"/>
      <c r="C169" s="1637"/>
      <c r="D169" s="35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D169" s="1642"/>
      <c r="AE169" s="1642"/>
      <c r="AF169" s="1642"/>
      <c r="AG169" s="1642"/>
      <c r="AH169" s="1642"/>
      <c r="AI169" s="1642"/>
      <c r="AJ169" s="1642"/>
      <c r="AK169" s="1642"/>
      <c r="AL169" s="1642"/>
      <c r="AM169" s="1642"/>
      <c r="AN169" s="1642"/>
      <c r="AO169" s="1642"/>
      <c r="AP169" s="1642"/>
      <c r="AQ169" s="1642"/>
      <c r="AR169" s="1642"/>
      <c r="AS169" s="1642"/>
      <c r="AT169" s="1642"/>
      <c r="AU169" s="1642"/>
      <c r="AV169" s="1642"/>
      <c r="AW169" s="1642"/>
      <c r="AX169" s="1642"/>
      <c r="AY169" s="1642"/>
      <c r="AZ169" s="1642"/>
      <c r="BA169" s="1642"/>
      <c r="BB169" s="1642"/>
      <c r="BC169" s="1642"/>
      <c r="BE169" s="1161"/>
      <c r="BF169" s="1637"/>
      <c r="BG169" s="1637"/>
      <c r="BH169" s="1161"/>
      <c r="BI169" s="1161"/>
      <c r="BJ169" s="1161"/>
      <c r="BK169" s="1161"/>
      <c r="BL169" s="1637"/>
      <c r="BM169" s="1161"/>
      <c r="BN169" s="1161"/>
      <c r="BO169" s="545"/>
      <c r="BP169" s="1161"/>
      <c r="BQ169" s="1161"/>
      <c r="BR169" s="1161"/>
      <c r="BS169" s="1161"/>
      <c r="BT169" s="1161"/>
      <c r="BU169" s="1633"/>
      <c r="BV169" s="567"/>
      <c r="BW169" s="567"/>
      <c r="BX169" s="567"/>
      <c r="BY169" s="567"/>
      <c r="BZ169" s="1642">
        <v>11</v>
      </c>
    </row>
    <row s="1642" customFormat="1" customHeight="1" ht="11.549999999999999">
      <c r="A170" s="988"/>
      <c r="B170" s="1637"/>
      <c r="C170" s="1637"/>
      <c r="D170" s="35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D170" s="1642"/>
      <c r="AE170" s="1642"/>
      <c r="AF170" s="1642"/>
      <c r="AG170" s="1642"/>
      <c r="AH170" s="1642"/>
      <c r="AI170" s="1642"/>
      <c r="AJ170" s="1642"/>
      <c r="AK170" s="1642"/>
      <c r="AL170" s="1642"/>
      <c r="AM170" s="1642"/>
      <c r="AN170" s="1642"/>
      <c r="AO170" s="1642"/>
      <c r="AP170" s="1642"/>
      <c r="AQ170" s="1642"/>
      <c r="AR170" s="1642"/>
      <c r="AS170" s="1642"/>
      <c r="AT170" s="1642"/>
      <c r="AU170" s="1642"/>
      <c r="AV170" s="1642"/>
      <c r="AW170" s="1642"/>
      <c r="AX170" s="1642"/>
      <c r="AY170" s="1642"/>
      <c r="AZ170" s="1642"/>
      <c r="BA170" s="1642"/>
      <c r="BB170" s="1642"/>
      <c r="BC170" s="1642"/>
      <c r="BE170" s="1161"/>
      <c r="BF170" s="1637"/>
      <c r="BG170" s="1637"/>
      <c r="BH170" s="1161"/>
      <c r="BI170" s="1161"/>
      <c r="BJ170" s="1161"/>
      <c r="BK170" s="1161"/>
      <c r="BL170" s="1637"/>
      <c r="BM170" s="1161"/>
      <c r="BN170" s="1161"/>
      <c r="BO170" s="545"/>
      <c r="BP170" s="1161"/>
      <c r="BQ170" s="1161"/>
      <c r="BR170" s="1161"/>
      <c r="BS170" s="1161"/>
      <c r="BT170" s="1161"/>
      <c r="BU170" s="1633"/>
      <c r="BV170" s="567"/>
      <c r="BW170" s="567"/>
      <c r="BX170" s="567"/>
      <c r="BY170" s="567"/>
      <c r="BZ170" s="1642">
        <v>11</v>
      </c>
    </row>
    <row s="1642" customFormat="1" customHeight="1" ht="11.549999999999999">
      <c r="A171" s="988"/>
      <c r="B171" s="1637"/>
      <c r="C171" s="1637"/>
      <c r="D171" s="352"/>
      <c r="J171" s="1642"/>
      <c r="K171" s="1642"/>
      <c r="L171" s="1642"/>
      <c r="M171" s="1642"/>
      <c r="N171" s="1642"/>
      <c r="O171" s="1642"/>
      <c r="P171" s="1642"/>
      <c r="Q171" s="1642"/>
      <c r="R171" s="1642"/>
      <c r="S171" s="1642"/>
      <c r="T171" s="1642"/>
      <c r="U171" s="1642"/>
      <c r="V171" s="1642"/>
      <c r="W171" s="1642"/>
      <c r="X171" s="1642"/>
      <c r="Y171" s="1642"/>
      <c r="Z171" s="1642"/>
      <c r="AA171" s="1642"/>
      <c r="AB171" s="1642"/>
      <c r="AC171" s="1642"/>
      <c r="AD171" s="1642"/>
      <c r="AE171" s="1642"/>
      <c r="AF171" s="1642"/>
      <c r="AG171" s="1642"/>
      <c r="AH171" s="1642"/>
      <c r="AI171" s="1642"/>
      <c r="AJ171" s="1642"/>
      <c r="AK171" s="1642"/>
      <c r="AL171" s="1642"/>
      <c r="AM171" s="1642"/>
      <c r="AN171" s="1642"/>
      <c r="AO171" s="1642"/>
      <c r="AP171" s="1642"/>
      <c r="AQ171" s="1642"/>
      <c r="AR171" s="1642"/>
      <c r="AS171" s="1642"/>
      <c r="AT171" s="1642"/>
      <c r="AU171" s="1642"/>
      <c r="AV171" s="1642"/>
      <c r="AW171" s="1642"/>
      <c r="AX171" s="1642"/>
      <c r="AY171" s="1642"/>
      <c r="AZ171" s="1642"/>
      <c r="BA171" s="1642"/>
      <c r="BB171" s="1642"/>
      <c r="BC171" s="1642"/>
      <c r="BE171" s="1161"/>
      <c r="BF171" s="1637"/>
      <c r="BG171" s="1637"/>
      <c r="BH171" s="1161"/>
      <c r="BI171" s="1161"/>
      <c r="BJ171" s="1161"/>
      <c r="BK171" s="1161"/>
      <c r="BL171" s="1637"/>
      <c r="BM171" s="1161"/>
      <c r="BN171" s="1161"/>
      <c r="BO171" s="545"/>
      <c r="BP171" s="1161"/>
      <c r="BQ171" s="1161"/>
      <c r="BR171" s="1161"/>
      <c r="BS171" s="1161"/>
      <c r="BT171" s="1161"/>
      <c r="BU171" s="1633"/>
      <c r="BV171" s="567"/>
      <c r="BW171" s="567"/>
      <c r="BX171" s="567"/>
      <c r="BY171" s="567"/>
      <c r="BZ171" s="1642">
        <v>11</v>
      </c>
    </row>
    <row s="1642" customFormat="1" customHeight="1" ht="11.549999999999999">
      <c r="A172" s="988"/>
      <c r="B172" s="1637"/>
      <c r="C172" s="1637"/>
      <c r="D172" s="35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D172" s="1642"/>
      <c r="AE172" s="1642"/>
      <c r="AF172" s="1642"/>
      <c r="AG172" s="1642"/>
      <c r="AH172" s="1642"/>
      <c r="AI172" s="1642"/>
      <c r="AJ172" s="1642"/>
      <c r="AK172" s="1642"/>
      <c r="AL172" s="1642"/>
      <c r="AM172" s="1642"/>
      <c r="AN172" s="1642"/>
      <c r="AO172" s="1642"/>
      <c r="AP172" s="1642"/>
      <c r="AQ172" s="1642"/>
      <c r="AR172" s="1642"/>
      <c r="AS172" s="1642"/>
      <c r="AT172" s="1642"/>
      <c r="AU172" s="1642"/>
      <c r="AV172" s="1642"/>
      <c r="AW172" s="1642"/>
      <c r="AX172" s="1642"/>
      <c r="AY172" s="1642"/>
      <c r="AZ172" s="1642"/>
      <c r="BA172" s="1642"/>
      <c r="BB172" s="1642"/>
      <c r="BC172" s="1642"/>
      <c r="BE172" s="1161"/>
      <c r="BF172" s="1637"/>
      <c r="BG172" s="1637"/>
      <c r="BH172" s="1161"/>
      <c r="BI172" s="1161"/>
      <c r="BJ172" s="1161"/>
      <c r="BK172" s="1161"/>
      <c r="BL172" s="1637"/>
      <c r="BM172" s="1161"/>
      <c r="BN172" s="1161"/>
      <c r="BO172" s="545"/>
      <c r="BP172" s="1161"/>
      <c r="BQ172" s="1161"/>
      <c r="BR172" s="1161"/>
      <c r="BS172" s="1161"/>
      <c r="BT172" s="1161"/>
      <c r="BU172" s="1633"/>
      <c r="BV172" s="567"/>
      <c r="BW172" s="567"/>
      <c r="BX172" s="567"/>
      <c r="BY172" s="567"/>
      <c r="BZ172" s="1642">
        <v>11</v>
      </c>
    </row>
    <row s="1642" customFormat="1" customHeight="1" ht="11.549999999999999">
      <c r="A173" s="988"/>
      <c r="B173" s="1637"/>
      <c r="C173" s="1637"/>
      <c r="D173" s="35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D173" s="1642"/>
      <c r="AE173" s="1642"/>
      <c r="AF173" s="1642"/>
      <c r="AG173" s="1642"/>
      <c r="AH173" s="1642"/>
      <c r="AI173" s="1642"/>
      <c r="AJ173" s="1642"/>
      <c r="AK173" s="1642"/>
      <c r="AL173" s="1642"/>
      <c r="AM173" s="1642"/>
      <c r="AN173" s="1642"/>
      <c r="AO173" s="1642"/>
      <c r="AP173" s="1642"/>
      <c r="AQ173" s="1642"/>
      <c r="AR173" s="1642"/>
      <c r="AS173" s="1642"/>
      <c r="AT173" s="1642"/>
      <c r="AU173" s="1642"/>
      <c r="AV173" s="1642"/>
      <c r="AW173" s="1642"/>
      <c r="AX173" s="1642"/>
      <c r="AY173" s="1642"/>
      <c r="AZ173" s="1642"/>
      <c r="BA173" s="1642"/>
      <c r="BB173" s="1642"/>
      <c r="BC173" s="1642"/>
      <c r="BE173" s="1161"/>
      <c r="BF173" s="1637"/>
      <c r="BG173" s="1637"/>
      <c r="BH173" s="1161"/>
      <c r="BI173" s="1161"/>
      <c r="BJ173" s="1161"/>
      <c r="BK173" s="1161"/>
      <c r="BL173" s="1637"/>
      <c r="BM173" s="1161"/>
      <c r="BN173" s="1161"/>
      <c r="BO173" s="545"/>
      <c r="BP173" s="1161"/>
      <c r="BQ173" s="1161"/>
      <c r="BR173" s="1161"/>
      <c r="BS173" s="1161"/>
      <c r="BT173" s="1161"/>
      <c r="BU173" s="1633"/>
      <c r="BV173" s="567"/>
      <c r="BW173" s="567"/>
      <c r="BX173" s="567"/>
      <c r="BY173" s="567"/>
      <c r="BZ173" s="1642">
        <v>11</v>
      </c>
    </row>
    <row s="1642" customFormat="1" customHeight="1" ht="11.549999999999999">
      <c r="A174" s="988"/>
      <c r="B174" s="1637"/>
      <c r="C174" s="1637"/>
      <c r="D174" s="35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D174" s="1642"/>
      <c r="AE174" s="1642"/>
      <c r="AF174" s="1642"/>
      <c r="AG174" s="1642"/>
      <c r="AH174" s="1642"/>
      <c r="AI174" s="1642"/>
      <c r="AJ174" s="1642"/>
      <c r="AK174" s="1642"/>
      <c r="AL174" s="1642"/>
      <c r="AM174" s="1642"/>
      <c r="AN174" s="1642"/>
      <c r="AO174" s="1642"/>
      <c r="AP174" s="1642"/>
      <c r="AQ174" s="1642"/>
      <c r="AR174" s="1642"/>
      <c r="AS174" s="1642"/>
      <c r="AT174" s="1642"/>
      <c r="AU174" s="1642"/>
      <c r="AV174" s="1642"/>
      <c r="AW174" s="1642"/>
      <c r="AX174" s="1642"/>
      <c r="AY174" s="1642"/>
      <c r="AZ174" s="1642"/>
      <c r="BA174" s="1642"/>
      <c r="BB174" s="1642"/>
      <c r="BC174" s="1642"/>
      <c r="BE174" s="1161"/>
      <c r="BF174" s="1637"/>
      <c r="BG174" s="1637"/>
      <c r="BH174" s="1161"/>
      <c r="BI174" s="1161"/>
      <c r="BJ174" s="1161"/>
      <c r="BK174" s="1161"/>
      <c r="BL174" s="1637"/>
      <c r="BM174" s="1161"/>
      <c r="BN174" s="1161"/>
      <c r="BO174" s="545"/>
      <c r="BP174" s="1161"/>
      <c r="BQ174" s="1161"/>
      <c r="BR174" s="1161"/>
      <c r="BS174" s="1161"/>
      <c r="BT174" s="1161"/>
      <c r="BU174" s="1633"/>
      <c r="BV174" s="567"/>
      <c r="BW174" s="567"/>
      <c r="BX174" s="567"/>
      <c r="BY174" s="567"/>
      <c r="BZ174" s="1642">
        <v>11</v>
      </c>
    </row>
    <row s="1642" customFormat="1" customHeight="1" ht="11.549999999999999">
      <c r="A175" s="988"/>
      <c r="B175" s="1637"/>
      <c r="C175" s="1637"/>
      <c r="D175" s="352"/>
      <c r="J175" s="1642"/>
      <c r="K175" s="1642"/>
      <c r="L175" s="1642"/>
      <c r="M175" s="1642"/>
      <c r="N175" s="1642"/>
      <c r="O175" s="1642"/>
      <c r="P175" s="1642"/>
      <c r="Q175" s="1642"/>
      <c r="R175" s="1642"/>
      <c r="S175" s="1642"/>
      <c r="T175" s="1642"/>
      <c r="U175" s="1642"/>
      <c r="V175" s="1642"/>
      <c r="W175" s="1642"/>
      <c r="X175" s="1642"/>
      <c r="Y175" s="1642"/>
      <c r="Z175" s="1642"/>
      <c r="AA175" s="1642"/>
      <c r="AB175" s="1642"/>
      <c r="AC175" s="1642"/>
      <c r="AD175" s="1642"/>
      <c r="AE175" s="1642"/>
      <c r="AF175" s="1642"/>
      <c r="AG175" s="1642"/>
      <c r="AH175" s="1642"/>
      <c r="AI175" s="1642"/>
      <c r="AJ175" s="1642"/>
      <c r="AK175" s="1642"/>
      <c r="AL175" s="1642"/>
      <c r="AM175" s="1642"/>
      <c r="AN175" s="1642"/>
      <c r="AO175" s="1642"/>
      <c r="AP175" s="1642"/>
      <c r="AQ175" s="1642"/>
      <c r="AR175" s="1642"/>
      <c r="AS175" s="1642"/>
      <c r="AT175" s="1642"/>
      <c r="AU175" s="1642"/>
      <c r="AV175" s="1642"/>
      <c r="AW175" s="1642"/>
      <c r="AX175" s="1642"/>
      <c r="AY175" s="1642"/>
      <c r="AZ175" s="1642"/>
      <c r="BA175" s="1642"/>
      <c r="BB175" s="1642"/>
      <c r="BC175" s="1642"/>
      <c r="BE175" s="1161"/>
      <c r="BF175" s="1637"/>
      <c r="BG175" s="1637"/>
      <c r="BH175" s="1161"/>
      <c r="BI175" s="1161"/>
      <c r="BJ175" s="1161"/>
      <c r="BK175" s="1161"/>
      <c r="BL175" s="1637"/>
      <c r="BM175" s="1161"/>
      <c r="BN175" s="1161"/>
      <c r="BO175" s="545"/>
      <c r="BP175" s="1161"/>
      <c r="BQ175" s="1161"/>
      <c r="BR175" s="1161"/>
      <c r="BS175" s="1161"/>
      <c r="BT175" s="1161"/>
      <c r="BU175" s="1633"/>
      <c r="BV175" s="567"/>
      <c r="BW175" s="567"/>
      <c r="BX175" s="567"/>
      <c r="BY175" s="567"/>
      <c r="BZ175" s="1642">
        <v>11</v>
      </c>
    </row>
    <row s="1642" customFormat="1" customHeight="1" ht="11.549999999999999">
      <c r="A176" s="988"/>
      <c r="B176" s="1637"/>
      <c r="C176" s="1637"/>
      <c r="D176" s="35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D176" s="1642"/>
      <c r="AE176" s="1642"/>
      <c r="AF176" s="1642"/>
      <c r="AG176" s="1642"/>
      <c r="AH176" s="1642"/>
      <c r="AI176" s="1642"/>
      <c r="AJ176" s="1642"/>
      <c r="AK176" s="1642"/>
      <c r="AL176" s="1642"/>
      <c r="AM176" s="1642"/>
      <c r="AN176" s="1642"/>
      <c r="AO176" s="1642"/>
      <c r="AP176" s="1642"/>
      <c r="AQ176" s="1642"/>
      <c r="AR176" s="1642"/>
      <c r="AS176" s="1642"/>
      <c r="AT176" s="1642"/>
      <c r="AU176" s="1642"/>
      <c r="AV176" s="1642"/>
      <c r="AW176" s="1642"/>
      <c r="AX176" s="1642"/>
      <c r="AY176" s="1642"/>
      <c r="AZ176" s="1642"/>
      <c r="BA176" s="1642"/>
      <c r="BB176" s="1642"/>
      <c r="BC176" s="1642"/>
      <c r="BE176" s="1161"/>
      <c r="BF176" s="1637"/>
      <c r="BG176" s="1637"/>
      <c r="BH176" s="1161"/>
      <c r="BI176" s="1161"/>
      <c r="BJ176" s="1161"/>
      <c r="BK176" s="1161"/>
      <c r="BL176" s="1637"/>
      <c r="BM176" s="1161"/>
      <c r="BN176" s="1161"/>
      <c r="BO176" s="545"/>
      <c r="BP176" s="1161"/>
      <c r="BQ176" s="1161"/>
      <c r="BR176" s="1161"/>
      <c r="BS176" s="1161"/>
      <c r="BT176" s="1161"/>
      <c r="BU176" s="1633"/>
      <c r="BV176" s="567"/>
      <c r="BW176" s="567"/>
      <c r="BX176" s="567"/>
      <c r="BY176" s="567"/>
      <c r="BZ176" s="1642">
        <v>11</v>
      </c>
    </row>
    <row s="1642" customFormat="1" customHeight="1" ht="11.549999999999999">
      <c r="A177" s="988"/>
      <c r="B177" s="1637"/>
      <c r="C177" s="1637"/>
      <c r="D177" s="35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D177" s="1642"/>
      <c r="AE177" s="1642"/>
      <c r="AF177" s="1642"/>
      <c r="AG177" s="1642"/>
      <c r="AH177" s="1642"/>
      <c r="AI177" s="1642"/>
      <c r="AJ177" s="1642"/>
      <c r="AK177" s="1642"/>
      <c r="AL177" s="1642"/>
      <c r="AM177" s="1642"/>
      <c r="AN177" s="1642"/>
      <c r="AO177" s="1642"/>
      <c r="AP177" s="1642"/>
      <c r="AQ177" s="1642"/>
      <c r="AR177" s="1642"/>
      <c r="AS177" s="1642"/>
      <c r="AT177" s="1642"/>
      <c r="AU177" s="1642"/>
      <c r="AV177" s="1642"/>
      <c r="AW177" s="1642"/>
      <c r="AX177" s="1642"/>
      <c r="AY177" s="1642"/>
      <c r="AZ177" s="1642"/>
      <c r="BA177" s="1642"/>
      <c r="BB177" s="1642"/>
      <c r="BC177" s="1642"/>
      <c r="BE177" s="1161"/>
      <c r="BF177" s="1637"/>
      <c r="BG177" s="1637"/>
      <c r="BH177" s="1161"/>
      <c r="BI177" s="1161"/>
      <c r="BJ177" s="1161"/>
      <c r="BK177" s="1161"/>
      <c r="BL177" s="1637"/>
      <c r="BM177" s="1161"/>
      <c r="BN177" s="1161"/>
      <c r="BO177" s="545"/>
      <c r="BP177" s="1161"/>
      <c r="BQ177" s="1161"/>
      <c r="BR177" s="1161"/>
      <c r="BS177" s="1161"/>
      <c r="BT177" s="1161"/>
      <c r="BU177" s="1633"/>
      <c r="BV177" s="567"/>
      <c r="BW177" s="567"/>
      <c r="BX177" s="567"/>
      <c r="BY177" s="567"/>
      <c r="BZ177" s="1642">
        <v>11</v>
      </c>
    </row>
    <row s="1642" customFormat="1" customHeight="1" ht="11.549999999999999">
      <c r="A178" s="988"/>
      <c r="B178" s="1637"/>
      <c r="C178" s="1637"/>
      <c r="D178" s="352"/>
      <c r="J178" s="1642"/>
      <c r="K178" s="1642"/>
      <c r="L178" s="1642"/>
      <c r="M178" s="1642"/>
      <c r="N178" s="1642"/>
      <c r="O178" s="1642"/>
      <c r="P178" s="1642"/>
      <c r="Q178" s="1642"/>
      <c r="R178" s="1642"/>
      <c r="S178" s="1642"/>
      <c r="T178" s="1642"/>
      <c r="U178" s="1642"/>
      <c r="V178" s="1642"/>
      <c r="W178" s="1642"/>
      <c r="X178" s="1642"/>
      <c r="Y178" s="1642"/>
      <c r="Z178" s="1642"/>
      <c r="AA178" s="1642"/>
      <c r="AB178" s="1642"/>
      <c r="AC178" s="1642"/>
      <c r="AD178" s="1642"/>
      <c r="AE178" s="1642"/>
      <c r="AF178" s="1642"/>
      <c r="AG178" s="1642"/>
      <c r="AH178" s="1642"/>
      <c r="AI178" s="1642"/>
      <c r="AJ178" s="1642"/>
      <c r="AK178" s="1642"/>
      <c r="AL178" s="1642"/>
      <c r="AM178" s="1642"/>
      <c r="AN178" s="1642"/>
      <c r="AO178" s="1642"/>
      <c r="AP178" s="1642"/>
      <c r="AQ178" s="1642"/>
      <c r="AR178" s="1642"/>
      <c r="AS178" s="1642"/>
      <c r="AT178" s="1642"/>
      <c r="AU178" s="1642"/>
      <c r="AV178" s="1642"/>
      <c r="AW178" s="1642"/>
      <c r="AX178" s="1642"/>
      <c r="AY178" s="1642"/>
      <c r="AZ178" s="1642"/>
      <c r="BA178" s="1642"/>
      <c r="BB178" s="1642"/>
      <c r="BC178" s="1642"/>
      <c r="BE178" s="1161"/>
      <c r="BF178" s="1637"/>
      <c r="BG178" s="1637"/>
      <c r="BH178" s="1161"/>
      <c r="BI178" s="1161"/>
      <c r="BJ178" s="1161"/>
      <c r="BK178" s="1161"/>
      <c r="BL178" s="1637"/>
      <c r="BM178" s="1161"/>
      <c r="BN178" s="1161"/>
      <c r="BO178" s="545"/>
      <c r="BP178" s="1161"/>
      <c r="BQ178" s="1161"/>
      <c r="BR178" s="1161"/>
      <c r="BS178" s="1161"/>
      <c r="BT178" s="1161"/>
      <c r="BU178" s="1633"/>
      <c r="BV178" s="567"/>
      <c r="BW178" s="567"/>
      <c r="BX178" s="567"/>
      <c r="BY178" s="567"/>
      <c r="BZ178" s="1642">
        <v>11</v>
      </c>
    </row>
    <row s="1642" customFormat="1" customHeight="1" ht="11.549999999999999">
      <c r="A179" s="988"/>
      <c r="B179" s="1637"/>
      <c r="C179" s="1637"/>
      <c r="D179" s="35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D179" s="1642"/>
      <c r="AE179" s="1642"/>
      <c r="AF179" s="1642"/>
      <c r="AG179" s="1642"/>
      <c r="AH179" s="1642"/>
      <c r="AI179" s="1642"/>
      <c r="AJ179" s="1642"/>
      <c r="AK179" s="1642"/>
      <c r="AL179" s="1642"/>
      <c r="AM179" s="1642"/>
      <c r="AN179" s="1642"/>
      <c r="AO179" s="1642"/>
      <c r="AP179" s="1642"/>
      <c r="AQ179" s="1642"/>
      <c r="AR179" s="1642"/>
      <c r="AS179" s="1642"/>
      <c r="AT179" s="1642"/>
      <c r="AU179" s="1642"/>
      <c r="AV179" s="1642"/>
      <c r="AW179" s="1642"/>
      <c r="AX179" s="1642"/>
      <c r="AY179" s="1642"/>
      <c r="AZ179" s="1642"/>
      <c r="BA179" s="1642"/>
      <c r="BB179" s="1642"/>
      <c r="BC179" s="1642"/>
      <c r="BE179" s="1161"/>
      <c r="BF179" s="1637"/>
      <c r="BG179" s="1637"/>
      <c r="BH179" s="1161"/>
      <c r="BI179" s="1161"/>
      <c r="BJ179" s="1161"/>
      <c r="BK179" s="1161"/>
      <c r="BL179" s="1637"/>
      <c r="BM179" s="1161"/>
      <c r="BN179" s="1161"/>
      <c r="BO179" s="545"/>
      <c r="BP179" s="1161"/>
      <c r="BQ179" s="1161"/>
      <c r="BR179" s="1161"/>
      <c r="BS179" s="1161"/>
      <c r="BT179" s="1161"/>
      <c r="BU179" s="1633"/>
      <c r="BV179" s="567"/>
      <c r="BW179" s="567"/>
      <c r="BX179" s="567"/>
      <c r="BY179" s="567"/>
      <c r="BZ179" s="1642">
        <v>11</v>
      </c>
    </row>
    <row s="1642" customFormat="1" customHeight="1" ht="11.549999999999999">
      <c r="A180" s="988"/>
      <c r="B180" s="1637"/>
      <c r="C180" s="1637"/>
      <c r="D180" s="35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D180" s="1642"/>
      <c r="AE180" s="1642"/>
      <c r="AF180" s="1642"/>
      <c r="AG180" s="1642"/>
      <c r="AH180" s="1642"/>
      <c r="AI180" s="1642"/>
      <c r="AJ180" s="1642"/>
      <c r="AK180" s="1642"/>
      <c r="AL180" s="1642"/>
      <c r="AM180" s="1642"/>
      <c r="AN180" s="1642"/>
      <c r="AO180" s="1642"/>
      <c r="AP180" s="1642"/>
      <c r="AQ180" s="1642"/>
      <c r="AR180" s="1642"/>
      <c r="AS180" s="1642"/>
      <c r="AT180" s="1642"/>
      <c r="AU180" s="1642"/>
      <c r="AV180" s="1642"/>
      <c r="AW180" s="1642"/>
      <c r="AX180" s="1642"/>
      <c r="AY180" s="1642"/>
      <c r="AZ180" s="1642"/>
      <c r="BA180" s="1642"/>
      <c r="BB180" s="1642"/>
      <c r="BC180" s="1642"/>
      <c r="BE180" s="1161"/>
      <c r="BF180" s="1637"/>
      <c r="BG180" s="1637"/>
      <c r="BH180" s="1161"/>
      <c r="BI180" s="1161"/>
      <c r="BJ180" s="1161"/>
      <c r="BK180" s="1161"/>
      <c r="BL180" s="1637"/>
      <c r="BM180" s="1161"/>
      <c r="BN180" s="1161"/>
      <c r="BO180" s="545"/>
      <c r="BP180" s="1161"/>
      <c r="BQ180" s="1161"/>
      <c r="BR180" s="1161"/>
      <c r="BS180" s="1161"/>
      <c r="BT180" s="1161"/>
      <c r="BU180" s="1633"/>
      <c r="BV180" s="567"/>
      <c r="BW180" s="567"/>
      <c r="BX180" s="567"/>
      <c r="BY180" s="567"/>
      <c r="BZ180" s="1642">
        <v>11</v>
      </c>
    </row>
    <row s="1642" customFormat="1" customHeight="1" ht="11.549999999999999">
      <c r="A181" s="988"/>
      <c r="B181" s="1637"/>
      <c r="C181" s="1637"/>
      <c r="D181" s="352"/>
      <c r="J181" s="1642"/>
      <c r="K181" s="1642"/>
      <c r="L181" s="1642"/>
      <c r="M181" s="1642"/>
      <c r="N181" s="1642"/>
      <c r="O181" s="1642"/>
      <c r="P181" s="1642"/>
      <c r="Q181" s="1642"/>
      <c r="R181" s="1642"/>
      <c r="S181" s="1642"/>
      <c r="T181" s="1642"/>
      <c r="U181" s="1642"/>
      <c r="V181" s="1642"/>
      <c r="W181" s="1642"/>
      <c r="X181" s="1642"/>
      <c r="Y181" s="1642"/>
      <c r="Z181" s="1642"/>
      <c r="AA181" s="1642"/>
      <c r="AB181" s="1642"/>
      <c r="AC181" s="1642"/>
      <c r="AD181" s="1642"/>
      <c r="AE181" s="1642"/>
      <c r="AF181" s="1642"/>
      <c r="AG181" s="1642"/>
      <c r="AH181" s="1642"/>
      <c r="AI181" s="1642"/>
      <c r="AJ181" s="1642"/>
      <c r="AK181" s="1642"/>
      <c r="AL181" s="1642"/>
      <c r="AM181" s="1642"/>
      <c r="AN181" s="1642"/>
      <c r="AO181" s="1642"/>
      <c r="AP181" s="1642"/>
      <c r="AQ181" s="1642"/>
      <c r="AR181" s="1642"/>
      <c r="AS181" s="1642"/>
      <c r="AT181" s="1642"/>
      <c r="AU181" s="1642"/>
      <c r="AV181" s="1642"/>
      <c r="AW181" s="1642"/>
      <c r="AX181" s="1642"/>
      <c r="AY181" s="1642"/>
      <c r="AZ181" s="1642"/>
      <c r="BA181" s="1642"/>
      <c r="BB181" s="1642"/>
      <c r="BC181" s="1642"/>
      <c r="BE181" s="1161"/>
      <c r="BF181" s="1637"/>
      <c r="BG181" s="1637"/>
      <c r="BH181" s="1161"/>
      <c r="BI181" s="1161"/>
      <c r="BJ181" s="1161"/>
      <c r="BK181" s="1161"/>
      <c r="BL181" s="1637"/>
      <c r="BM181" s="1161"/>
      <c r="BN181" s="1161"/>
      <c r="BO181" s="545"/>
      <c r="BP181" s="1161"/>
      <c r="BQ181" s="1161"/>
      <c r="BR181" s="1161"/>
      <c r="BS181" s="1161"/>
      <c r="BT181" s="1161"/>
      <c r="BU181" s="1633"/>
      <c r="BV181" s="567"/>
      <c r="BW181" s="567"/>
      <c r="BX181" s="567"/>
      <c r="BY181" s="567"/>
      <c r="BZ181" s="1642">
        <v>11</v>
      </c>
    </row>
    <row s="1642" customFormat="1" customHeight="1" ht="11.549999999999999">
      <c r="A182" s="988"/>
      <c r="B182" s="1637"/>
      <c r="C182" s="1637"/>
      <c r="D182" s="352"/>
      <c r="J182" s="1642"/>
      <c r="K182" s="1642"/>
      <c r="L182" s="1642"/>
      <c r="M182" s="1642"/>
      <c r="N182" s="1642"/>
      <c r="O182" s="1642"/>
      <c r="P182" s="1642"/>
      <c r="Q182" s="1642"/>
      <c r="R182" s="1642"/>
      <c r="S182" s="1642"/>
      <c r="T182" s="1642"/>
      <c r="U182" s="1642"/>
      <c r="V182" s="1642"/>
      <c r="W182" s="1642"/>
      <c r="X182" s="1642"/>
      <c r="Y182" s="1642"/>
      <c r="Z182" s="1642"/>
      <c r="AA182" s="1642"/>
      <c r="AB182" s="1642"/>
      <c r="AC182" s="1642"/>
      <c r="AD182" s="1642"/>
      <c r="AE182" s="1642"/>
      <c r="AF182" s="1642"/>
      <c r="AG182" s="1642"/>
      <c r="AH182" s="1642"/>
      <c r="AI182" s="1642"/>
      <c r="AJ182" s="1642"/>
      <c r="AK182" s="1642"/>
      <c r="AL182" s="1642"/>
      <c r="AM182" s="1642"/>
      <c r="AN182" s="1642"/>
      <c r="AO182" s="1642"/>
      <c r="AP182" s="1642"/>
      <c r="AQ182" s="1642"/>
      <c r="AR182" s="1642"/>
      <c r="AS182" s="1642"/>
      <c r="AT182" s="1642"/>
      <c r="AU182" s="1642"/>
      <c r="AV182" s="1642"/>
      <c r="AW182" s="1642"/>
      <c r="AX182" s="1642"/>
      <c r="AY182" s="1642"/>
      <c r="AZ182" s="1642"/>
      <c r="BA182" s="1642"/>
      <c r="BB182" s="1642"/>
      <c r="BC182" s="1642"/>
      <c r="BE182" s="1161"/>
      <c r="BF182" s="1637"/>
      <c r="BG182" s="1637"/>
      <c r="BH182" s="1161"/>
      <c r="BI182" s="1161"/>
      <c r="BJ182" s="1161"/>
      <c r="BK182" s="1161"/>
      <c r="BL182" s="1637"/>
      <c r="BM182" s="1161"/>
      <c r="BN182" s="1161"/>
      <c r="BO182" s="545"/>
      <c r="BP182" s="1161"/>
      <c r="BQ182" s="1161"/>
      <c r="BR182" s="1161"/>
      <c r="BS182" s="1161"/>
      <c r="BT182" s="1161"/>
      <c r="BU182" s="1633"/>
      <c r="BV182" s="567"/>
      <c r="BW182" s="567"/>
      <c r="BX182" s="567"/>
      <c r="BY182" s="567"/>
      <c r="BZ182" s="1642">
        <v>11</v>
      </c>
    </row>
    <row s="1642" customFormat="1" customHeight="1" ht="11.549999999999999">
      <c r="A183" s="988"/>
      <c r="B183" s="1637"/>
      <c r="C183" s="1637"/>
      <c r="D183" s="352"/>
      <c r="J183" s="1642"/>
      <c r="K183" s="1642"/>
      <c r="L183" s="1642"/>
      <c r="M183" s="1642"/>
      <c r="N183" s="1642"/>
      <c r="O183" s="1642"/>
      <c r="P183" s="1642"/>
      <c r="Q183" s="1642"/>
      <c r="R183" s="1642"/>
      <c r="S183" s="1642"/>
      <c r="T183" s="1642"/>
      <c r="U183" s="1642"/>
      <c r="V183" s="1642"/>
      <c r="W183" s="1642"/>
      <c r="X183" s="1642"/>
      <c r="Y183" s="1642"/>
      <c r="Z183" s="1642"/>
      <c r="AA183" s="1642"/>
      <c r="AB183" s="1642"/>
      <c r="AC183" s="1642"/>
      <c r="AD183" s="1642"/>
      <c r="AE183" s="1642"/>
      <c r="AF183" s="1642"/>
      <c r="AG183" s="1642"/>
      <c r="AH183" s="1642"/>
      <c r="AI183" s="1642"/>
      <c r="AJ183" s="1642"/>
      <c r="AK183" s="1642"/>
      <c r="AL183" s="1642"/>
      <c r="AM183" s="1642"/>
      <c r="AN183" s="1642"/>
      <c r="AO183" s="1642"/>
      <c r="AP183" s="1642"/>
      <c r="AQ183" s="1642"/>
      <c r="AR183" s="1642"/>
      <c r="AS183" s="1642"/>
      <c r="AT183" s="1642"/>
      <c r="AU183" s="1642"/>
      <c r="AV183" s="1642"/>
      <c r="AW183" s="1642"/>
      <c r="AX183" s="1642"/>
      <c r="AY183" s="1642"/>
      <c r="AZ183" s="1642"/>
      <c r="BA183" s="1642"/>
      <c r="BB183" s="1642"/>
      <c r="BC183" s="1642"/>
      <c r="BE183" s="1161"/>
      <c r="BF183" s="1637"/>
      <c r="BG183" s="1637"/>
      <c r="BH183" s="1161"/>
      <c r="BI183" s="1161"/>
      <c r="BJ183" s="1161"/>
      <c r="BK183" s="1161"/>
      <c r="BL183" s="1637"/>
      <c r="BM183" s="1161"/>
      <c r="BN183" s="1161"/>
      <c r="BO183" s="545"/>
      <c r="BP183" s="1161"/>
      <c r="BQ183" s="1161"/>
      <c r="BR183" s="1161"/>
      <c r="BS183" s="1161"/>
      <c r="BT183" s="1161"/>
      <c r="BU183" s="1633"/>
      <c r="BV183" s="567"/>
      <c r="BW183" s="567"/>
      <c r="BX183" s="567"/>
      <c r="BY183" s="567"/>
      <c r="BZ183" s="1642">
        <v>11</v>
      </c>
    </row>
    <row s="1642" customFormat="1" customHeight="1" ht="11.549999999999999">
      <c r="A184" s="988"/>
      <c r="B184" s="1637"/>
      <c r="C184" s="1637"/>
      <c r="D184" s="352"/>
      <c r="J184" s="1642"/>
      <c r="K184" s="1642"/>
      <c r="L184" s="1642"/>
      <c r="M184" s="1642"/>
      <c r="N184" s="1642"/>
      <c r="O184" s="1642"/>
      <c r="P184" s="1642"/>
      <c r="Q184" s="1642"/>
      <c r="R184" s="1642"/>
      <c r="S184" s="1642"/>
      <c r="T184" s="1642"/>
      <c r="U184" s="1642"/>
      <c r="V184" s="1642"/>
      <c r="W184" s="1642"/>
      <c r="X184" s="1642"/>
      <c r="Y184" s="1642"/>
      <c r="Z184" s="1642"/>
      <c r="AA184" s="1642"/>
      <c r="AB184" s="1642"/>
      <c r="AC184" s="1642"/>
      <c r="AD184" s="1642"/>
      <c r="AE184" s="1642"/>
      <c r="AF184" s="1642"/>
      <c r="AG184" s="1642"/>
      <c r="AH184" s="1642"/>
      <c r="AI184" s="1642"/>
      <c r="AJ184" s="1642"/>
      <c r="AK184" s="1642"/>
      <c r="AL184" s="1642"/>
      <c r="AM184" s="1642"/>
      <c r="AN184" s="1642"/>
      <c r="AO184" s="1642"/>
      <c r="AP184" s="1642"/>
      <c r="AQ184" s="1642"/>
      <c r="AR184" s="1642"/>
      <c r="AS184" s="1642"/>
      <c r="AT184" s="1642"/>
      <c r="AU184" s="1642"/>
      <c r="AV184" s="1642"/>
      <c r="AW184" s="1642"/>
      <c r="AX184" s="1642"/>
      <c r="AY184" s="1642"/>
      <c r="AZ184" s="1642"/>
      <c r="BA184" s="1642"/>
      <c r="BB184" s="1642"/>
      <c r="BC184" s="1642"/>
      <c r="BE184" s="1161"/>
      <c r="BF184" s="1637"/>
      <c r="BG184" s="1637"/>
      <c r="BH184" s="1161"/>
      <c r="BI184" s="1161"/>
      <c r="BJ184" s="1161"/>
      <c r="BK184" s="1161"/>
      <c r="BL184" s="1637"/>
      <c r="BM184" s="1161"/>
      <c r="BN184" s="1161"/>
      <c r="BO184" s="545"/>
      <c r="BP184" s="1161"/>
      <c r="BQ184" s="1161"/>
      <c r="BR184" s="1161"/>
      <c r="BS184" s="1161"/>
      <c r="BT184" s="1161"/>
      <c r="BU184" s="1633"/>
      <c r="BV184" s="567"/>
      <c r="BW184" s="567"/>
      <c r="BX184" s="567"/>
      <c r="BY184" s="567"/>
      <c r="BZ184" s="1642">
        <v>11</v>
      </c>
    </row>
    <row s="1642" customFormat="1" customHeight="1" ht="11.549999999999999">
      <c r="A185" s="988"/>
      <c r="B185" s="1637"/>
      <c r="C185" s="1637"/>
      <c r="D185" s="352"/>
      <c r="J185" s="1642"/>
      <c r="K185" s="1642"/>
      <c r="L185" s="1642"/>
      <c r="M185" s="1642"/>
      <c r="N185" s="1642"/>
      <c r="O185" s="1642"/>
      <c r="P185" s="1642"/>
      <c r="Q185" s="1642"/>
      <c r="R185" s="1642"/>
      <c r="S185" s="1642"/>
      <c r="T185" s="1642"/>
      <c r="U185" s="1642"/>
      <c r="V185" s="1642"/>
      <c r="W185" s="1642"/>
      <c r="X185" s="1642"/>
      <c r="Y185" s="1642"/>
      <c r="Z185" s="1642"/>
      <c r="AA185" s="1642"/>
      <c r="AB185" s="1642"/>
      <c r="AC185" s="1642"/>
      <c r="AD185" s="1642"/>
      <c r="AE185" s="1642"/>
      <c r="AF185" s="1642"/>
      <c r="AG185" s="1642"/>
      <c r="AH185" s="1642"/>
      <c r="AI185" s="1642"/>
      <c r="AJ185" s="1642"/>
      <c r="AK185" s="1642"/>
      <c r="AL185" s="1642"/>
      <c r="AM185" s="1642"/>
      <c r="AN185" s="1642"/>
      <c r="AO185" s="1642"/>
      <c r="AP185" s="1642"/>
      <c r="AQ185" s="1642"/>
      <c r="AR185" s="1642"/>
      <c r="AS185" s="1642"/>
      <c r="AT185" s="1642"/>
      <c r="AU185" s="1642"/>
      <c r="AV185" s="1642"/>
      <c r="AW185" s="1642"/>
      <c r="AX185" s="1642"/>
      <c r="AY185" s="1642"/>
      <c r="AZ185" s="1642"/>
      <c r="BA185" s="1642"/>
      <c r="BB185" s="1642"/>
      <c r="BC185" s="1642"/>
      <c r="BE185" s="1161"/>
      <c r="BF185" s="1637"/>
      <c r="BG185" s="1637"/>
      <c r="BH185" s="1161"/>
      <c r="BI185" s="1161"/>
      <c r="BJ185" s="1161"/>
      <c r="BK185" s="1161"/>
      <c r="BL185" s="1637"/>
      <c r="BM185" s="1161"/>
      <c r="BN185" s="1161"/>
      <c r="BO185" s="545"/>
      <c r="BP185" s="1161"/>
      <c r="BQ185" s="1161"/>
      <c r="BR185" s="1161"/>
      <c r="BS185" s="1161"/>
      <c r="BT185" s="1161"/>
      <c r="BU185" s="1633"/>
      <c r="BV185" s="567"/>
      <c r="BW185" s="567"/>
      <c r="BX185" s="567"/>
      <c r="BY185" s="567"/>
      <c r="BZ185" s="1642">
        <v>11</v>
      </c>
    </row>
    <row s="1642" customFormat="1" customHeight="1" ht="11.549999999999999">
      <c r="A186" s="988"/>
      <c r="B186" s="1637"/>
      <c r="C186" s="1637"/>
      <c r="D186" s="352"/>
      <c r="J186" s="1642"/>
      <c r="K186" s="1642"/>
      <c r="L186" s="1642"/>
      <c r="M186" s="1642"/>
      <c r="N186" s="1642"/>
      <c r="O186" s="1642"/>
      <c r="P186" s="1642"/>
      <c r="Q186" s="1642"/>
      <c r="R186" s="1642"/>
      <c r="S186" s="1642"/>
      <c r="T186" s="1642"/>
      <c r="U186" s="1642"/>
      <c r="V186" s="1642"/>
      <c r="W186" s="1642"/>
      <c r="X186" s="1642"/>
      <c r="Y186" s="1642"/>
      <c r="Z186" s="1642"/>
      <c r="AA186" s="1642"/>
      <c r="AB186" s="1642"/>
      <c r="AC186" s="1642"/>
      <c r="AD186" s="1642"/>
      <c r="AE186" s="1642"/>
      <c r="AF186" s="1642"/>
      <c r="AG186" s="1642"/>
      <c r="AH186" s="1642"/>
      <c r="AI186" s="1642"/>
      <c r="AJ186" s="1642"/>
      <c r="AK186" s="1642"/>
      <c r="AL186" s="1642"/>
      <c r="AM186" s="1642"/>
      <c r="AN186" s="1642"/>
      <c r="AO186" s="1642"/>
      <c r="AP186" s="1642"/>
      <c r="AQ186" s="1642"/>
      <c r="AR186" s="1642"/>
      <c r="AS186" s="1642"/>
      <c r="AT186" s="1642"/>
      <c r="AU186" s="1642"/>
      <c r="AV186" s="1642"/>
      <c r="AW186" s="1642"/>
      <c r="AX186" s="1642"/>
      <c r="AY186" s="1642"/>
      <c r="AZ186" s="1642"/>
      <c r="BA186" s="1642"/>
      <c r="BB186" s="1642"/>
      <c r="BC186" s="1642"/>
      <c r="BE186" s="1161"/>
      <c r="BF186" s="1637"/>
      <c r="BG186" s="1637"/>
      <c r="BH186" s="1161"/>
      <c r="BI186" s="1161"/>
      <c r="BJ186" s="1161"/>
      <c r="BK186" s="1161"/>
      <c r="BL186" s="1637"/>
      <c r="BM186" s="1161"/>
      <c r="BN186" s="1161"/>
      <c r="BO186" s="545"/>
      <c r="BP186" s="1161"/>
      <c r="BQ186" s="1161"/>
      <c r="BR186" s="1161"/>
      <c r="BS186" s="1161"/>
      <c r="BT186" s="1161"/>
      <c r="BU186" s="1633"/>
      <c r="BV186" s="567"/>
      <c r="BW186" s="567"/>
      <c r="BX186" s="567"/>
      <c r="BY186" s="567"/>
      <c r="BZ186" s="1642">
        <v>11</v>
      </c>
    </row>
    <row s="1642" customFormat="1" customHeight="1" ht="11.549999999999999">
      <c r="A187" s="988"/>
      <c r="B187" s="1637"/>
      <c r="C187" s="1637"/>
      <c r="D187" s="352"/>
      <c r="J187" s="1642"/>
      <c r="K187" s="1642"/>
      <c r="L187" s="1642"/>
      <c r="M187" s="1642"/>
      <c r="N187" s="1642"/>
      <c r="O187" s="1642"/>
      <c r="P187" s="1642"/>
      <c r="Q187" s="1642"/>
      <c r="R187" s="1642"/>
      <c r="S187" s="1642"/>
      <c r="T187" s="1642"/>
      <c r="U187" s="1642"/>
      <c r="V187" s="1642"/>
      <c r="W187" s="1642"/>
      <c r="X187" s="1642"/>
      <c r="Y187" s="1642"/>
      <c r="Z187" s="1642"/>
      <c r="AA187" s="1642"/>
      <c r="AB187" s="1642"/>
      <c r="AC187" s="1642"/>
      <c r="AD187" s="1642"/>
      <c r="AE187" s="1642"/>
      <c r="AF187" s="1642"/>
      <c r="AG187" s="1642"/>
      <c r="AH187" s="1642"/>
      <c r="AI187" s="1642"/>
      <c r="AJ187" s="1642"/>
      <c r="AK187" s="1642"/>
      <c r="AL187" s="1642"/>
      <c r="AM187" s="1642"/>
      <c r="AN187" s="1642"/>
      <c r="AO187" s="1642"/>
      <c r="AP187" s="1642"/>
      <c r="AQ187" s="1642"/>
      <c r="AR187" s="1642"/>
      <c r="AS187" s="1642"/>
      <c r="AT187" s="1642"/>
      <c r="AU187" s="1642"/>
      <c r="AV187" s="1642"/>
      <c r="AW187" s="1642"/>
      <c r="AX187" s="1642"/>
      <c r="AY187" s="1642"/>
      <c r="AZ187" s="1642"/>
      <c r="BA187" s="1642"/>
      <c r="BB187" s="1642"/>
      <c r="BC187" s="1642"/>
      <c r="BE187" s="1161"/>
      <c r="BF187" s="1637"/>
      <c r="BG187" s="1637"/>
      <c r="BH187" s="1161"/>
      <c r="BI187" s="1161"/>
      <c r="BJ187" s="1161"/>
      <c r="BK187" s="1161"/>
      <c r="BL187" s="1637"/>
      <c r="BM187" s="1161"/>
      <c r="BN187" s="1161"/>
      <c r="BO187" s="545"/>
      <c r="BP187" s="1161"/>
      <c r="BQ187" s="1161"/>
      <c r="BR187" s="1161"/>
      <c r="BS187" s="1161"/>
      <c r="BT187" s="1161"/>
      <c r="BU187" s="1633"/>
      <c r="BV187" s="567"/>
      <c r="BW187" s="567"/>
      <c r="BX187" s="567"/>
      <c r="BY187" s="567"/>
      <c r="BZ187" s="1642">
        <v>11</v>
      </c>
    </row>
    <row s="1642" customFormat="1" customHeight="1" ht="11.549999999999999">
      <c r="A188" s="988"/>
      <c r="B188" s="1637"/>
      <c r="C188" s="1637"/>
      <c r="D188" s="352"/>
      <c r="J188" s="1642"/>
      <c r="K188" s="1642"/>
      <c r="L188" s="1642"/>
      <c r="M188" s="1642"/>
      <c r="N188" s="1642"/>
      <c r="O188" s="1642"/>
      <c r="P188" s="1642"/>
      <c r="Q188" s="1642"/>
      <c r="R188" s="1642"/>
      <c r="S188" s="1642"/>
      <c r="T188" s="1642"/>
      <c r="U188" s="1642"/>
      <c r="V188" s="1642"/>
      <c r="W188" s="1642"/>
      <c r="X188" s="1642"/>
      <c r="Y188" s="1642"/>
      <c r="Z188" s="1642"/>
      <c r="AA188" s="1642"/>
      <c r="AB188" s="1642"/>
      <c r="AC188" s="1642"/>
      <c r="AD188" s="1642"/>
      <c r="AE188" s="1642"/>
      <c r="AF188" s="1642"/>
      <c r="AG188" s="1642"/>
      <c r="AH188" s="1642"/>
      <c r="AI188" s="1642"/>
      <c r="AJ188" s="1642"/>
      <c r="AK188" s="1642"/>
      <c r="AL188" s="1642"/>
      <c r="AM188" s="1642"/>
      <c r="AN188" s="1642"/>
      <c r="AO188" s="1642"/>
      <c r="AP188" s="1642"/>
      <c r="AQ188" s="1642"/>
      <c r="AR188" s="1642"/>
      <c r="AS188" s="1642"/>
      <c r="AT188" s="1642"/>
      <c r="AU188" s="1642"/>
      <c r="AV188" s="1642"/>
      <c r="AW188" s="1642"/>
      <c r="AX188" s="1642"/>
      <c r="AY188" s="1642"/>
      <c r="AZ188" s="1642"/>
      <c r="BA188" s="1642"/>
      <c r="BB188" s="1642"/>
      <c r="BC188" s="1642"/>
      <c r="BE188" s="1161"/>
      <c r="BF188" s="1637"/>
      <c r="BG188" s="1637"/>
      <c r="BH188" s="1161"/>
      <c r="BI188" s="1161"/>
      <c r="BJ188" s="1161"/>
      <c r="BK188" s="1161"/>
      <c r="BL188" s="1637"/>
      <c r="BM188" s="1161"/>
      <c r="BN188" s="1161"/>
      <c r="BO188" s="545"/>
      <c r="BP188" s="1161"/>
      <c r="BQ188" s="1161"/>
      <c r="BR188" s="1161"/>
      <c r="BS188" s="1161"/>
      <c r="BT188" s="1161"/>
      <c r="BU188" s="1633"/>
      <c r="BV188" s="567"/>
      <c r="BW188" s="567"/>
      <c r="BX188" s="567"/>
      <c r="BY188" s="567"/>
      <c r="BZ188" s="1642">
        <v>11</v>
      </c>
    </row>
    <row s="1642" customFormat="1" customHeight="1" ht="11.549999999999999">
      <c r="A189" s="988"/>
      <c r="B189" s="1637"/>
      <c r="C189" s="1637"/>
      <c r="D189" s="352"/>
      <c r="J189" s="1642"/>
      <c r="K189" s="1642"/>
      <c r="L189" s="1642"/>
      <c r="M189" s="1642"/>
      <c r="N189" s="1642"/>
      <c r="O189" s="1642"/>
      <c r="P189" s="1642"/>
      <c r="Q189" s="1642"/>
      <c r="R189" s="1642"/>
      <c r="S189" s="1642"/>
      <c r="T189" s="1642"/>
      <c r="U189" s="1642"/>
      <c r="V189" s="1642"/>
      <c r="W189" s="1642"/>
      <c r="X189" s="1642"/>
      <c r="Y189" s="1642"/>
      <c r="Z189" s="1642"/>
      <c r="AA189" s="1642"/>
      <c r="AB189" s="1642"/>
      <c r="AC189" s="1642"/>
      <c r="AD189" s="1642"/>
      <c r="AE189" s="1642"/>
      <c r="AF189" s="1642"/>
      <c r="AG189" s="1642"/>
      <c r="AH189" s="1642"/>
      <c r="AI189" s="1642"/>
      <c r="AJ189" s="1642"/>
      <c r="AK189" s="1642"/>
      <c r="AL189" s="1642"/>
      <c r="AM189" s="1642"/>
      <c r="AN189" s="1642"/>
      <c r="AO189" s="1642"/>
      <c r="AP189" s="1642"/>
      <c r="AQ189" s="1642"/>
      <c r="AR189" s="1642"/>
      <c r="AS189" s="1642"/>
      <c r="AT189" s="1642"/>
      <c r="AU189" s="1642"/>
      <c r="AV189" s="1642"/>
      <c r="AW189" s="1642"/>
      <c r="AX189" s="1642"/>
      <c r="AY189" s="1642"/>
      <c r="AZ189" s="1642"/>
      <c r="BA189" s="1642"/>
      <c r="BB189" s="1642"/>
      <c r="BC189" s="1642"/>
      <c r="BE189" s="1161"/>
      <c r="BF189" s="1637"/>
      <c r="BG189" s="1637"/>
      <c r="BH189" s="1161"/>
      <c r="BI189" s="1161"/>
      <c r="BJ189" s="1161"/>
      <c r="BK189" s="1161"/>
      <c r="BL189" s="1637"/>
      <c r="BM189" s="1161"/>
      <c r="BN189" s="1161"/>
      <c r="BO189" s="545"/>
      <c r="BP189" s="1161"/>
      <c r="BQ189" s="1161"/>
      <c r="BR189" s="1161"/>
      <c r="BS189" s="1161"/>
      <c r="BT189" s="1161"/>
      <c r="BU189" s="1633"/>
      <c r="BV189" s="567"/>
      <c r="BW189" s="567"/>
      <c r="BX189" s="567"/>
      <c r="BY189" s="567"/>
      <c r="BZ189" s="1642">
        <v>11</v>
      </c>
    </row>
    <row s="1642" customFormat="1" customHeight="1" ht="11.549999999999999">
      <c r="A190" s="988"/>
      <c r="B190" s="1637"/>
      <c r="C190" s="1637"/>
      <c r="D190" s="352"/>
      <c r="J190" s="1642"/>
      <c r="K190" s="1642"/>
      <c r="L190" s="1642"/>
      <c r="M190" s="1642"/>
      <c r="N190" s="1642"/>
      <c r="O190" s="1642"/>
      <c r="P190" s="1642"/>
      <c r="Q190" s="1642"/>
      <c r="R190" s="1642"/>
      <c r="S190" s="1642"/>
      <c r="T190" s="1642"/>
      <c r="U190" s="1642"/>
      <c r="V190" s="1642"/>
      <c r="W190" s="1642"/>
      <c r="X190" s="1642"/>
      <c r="Y190" s="1642"/>
      <c r="Z190" s="1642"/>
      <c r="AA190" s="1642"/>
      <c r="AB190" s="1642"/>
      <c r="AC190" s="1642"/>
      <c r="AD190" s="1642"/>
      <c r="AE190" s="1642"/>
      <c r="AF190" s="1642"/>
      <c r="AG190" s="1642"/>
      <c r="AH190" s="1642"/>
      <c r="AI190" s="1642"/>
      <c r="AJ190" s="1642"/>
      <c r="AK190" s="1642"/>
      <c r="AL190" s="1642"/>
      <c r="AM190" s="1642"/>
      <c r="AN190" s="1642"/>
      <c r="AO190" s="1642"/>
      <c r="AP190" s="1642"/>
      <c r="AQ190" s="1642"/>
      <c r="AR190" s="1642"/>
      <c r="AS190" s="1642"/>
      <c r="AT190" s="1642"/>
      <c r="AU190" s="1642"/>
      <c r="AV190" s="1642"/>
      <c r="AW190" s="1642"/>
      <c r="AX190" s="1642"/>
      <c r="AY190" s="1642"/>
      <c r="AZ190" s="1642"/>
      <c r="BA190" s="1642"/>
      <c r="BB190" s="1642"/>
      <c r="BC190" s="1642"/>
      <c r="BE190" s="1161"/>
      <c r="BF190" s="1637"/>
      <c r="BG190" s="1637"/>
      <c r="BH190" s="1161"/>
      <c r="BI190" s="1161"/>
      <c r="BJ190" s="1161"/>
      <c r="BK190" s="1161"/>
      <c r="BL190" s="1637"/>
      <c r="BM190" s="1161"/>
      <c r="BN190" s="1161"/>
      <c r="BO190" s="545"/>
      <c r="BP190" s="1161"/>
      <c r="BQ190" s="1161"/>
      <c r="BR190" s="1161"/>
      <c r="BS190" s="1161"/>
      <c r="BT190" s="1161"/>
      <c r="BU190" s="1633"/>
      <c r="BV190" s="567"/>
      <c r="BW190" s="567"/>
      <c r="BX190" s="567"/>
      <c r="BY190" s="567"/>
      <c r="BZ190" s="1642">
        <v>11</v>
      </c>
    </row>
    <row s="1642" customFormat="1" customHeight="1" ht="11.549999999999999">
      <c r="A191" s="988"/>
      <c r="B191" s="1637"/>
      <c r="C191" s="1637"/>
      <c r="D191" s="352"/>
      <c r="J191" s="1642"/>
      <c r="K191" s="1642"/>
      <c r="L191" s="1642"/>
      <c r="M191" s="1642"/>
      <c r="N191" s="1642"/>
      <c r="O191" s="1642"/>
      <c r="P191" s="1642"/>
      <c r="Q191" s="1642"/>
      <c r="R191" s="1642"/>
      <c r="S191" s="1642"/>
      <c r="T191" s="1642"/>
      <c r="U191" s="1642"/>
      <c r="V191" s="1642"/>
      <c r="W191" s="1642"/>
      <c r="X191" s="1642"/>
      <c r="Y191" s="1642"/>
      <c r="Z191" s="1642"/>
      <c r="AA191" s="1642"/>
      <c r="AB191" s="1642"/>
      <c r="AC191" s="1642"/>
      <c r="AD191" s="1642"/>
      <c r="AE191" s="1642"/>
      <c r="AF191" s="1642"/>
      <c r="AG191" s="1642"/>
      <c r="AH191" s="1642"/>
      <c r="AI191" s="1642"/>
      <c r="AJ191" s="1642"/>
      <c r="AK191" s="1642"/>
      <c r="AL191" s="1642"/>
      <c r="AM191" s="1642"/>
      <c r="AN191" s="1642"/>
      <c r="AO191" s="1642"/>
      <c r="AP191" s="1642"/>
      <c r="AQ191" s="1642"/>
      <c r="AR191" s="1642"/>
      <c r="AS191" s="1642"/>
      <c r="AT191" s="1642"/>
      <c r="AU191" s="1642"/>
      <c r="AV191" s="1642"/>
      <c r="AW191" s="1642"/>
      <c r="AX191" s="1642"/>
      <c r="AY191" s="1642"/>
      <c r="AZ191" s="1642"/>
      <c r="BA191" s="1642"/>
      <c r="BB191" s="1642"/>
      <c r="BC191" s="1642"/>
      <c r="BE191" s="1161"/>
      <c r="BF191" s="1637"/>
      <c r="BG191" s="1637"/>
      <c r="BH191" s="1161"/>
      <c r="BI191" s="1161"/>
      <c r="BJ191" s="1161"/>
      <c r="BK191" s="1161"/>
      <c r="BL191" s="1637"/>
      <c r="BM191" s="1161"/>
      <c r="BN191" s="1161"/>
      <c r="BO191" s="545"/>
      <c r="BP191" s="1161"/>
      <c r="BQ191" s="1161"/>
      <c r="BR191" s="1161"/>
      <c r="BS191" s="1161"/>
      <c r="BT191" s="1161"/>
      <c r="BU191" s="1633"/>
      <c r="BV191" s="567"/>
      <c r="BW191" s="567"/>
      <c r="BX191" s="567"/>
      <c r="BY191" s="567"/>
      <c r="BZ191" s="1642">
        <v>11</v>
      </c>
    </row>
    <row s="1642" customFormat="1" customHeight="1" ht="11.549999999999999">
      <c r="A192" s="988"/>
      <c r="B192" s="1637"/>
      <c r="C192" s="1637"/>
      <c r="D192" s="352"/>
      <c r="J192" s="1642"/>
      <c r="K192" s="1642"/>
      <c r="L192" s="1642"/>
      <c r="M192" s="1642"/>
      <c r="N192" s="1642"/>
      <c r="O192" s="1642"/>
      <c r="P192" s="1642"/>
      <c r="Q192" s="1642"/>
      <c r="R192" s="1642"/>
      <c r="S192" s="1642"/>
      <c r="T192" s="1642"/>
      <c r="U192" s="1642"/>
      <c r="V192" s="1642"/>
      <c r="W192" s="1642"/>
      <c r="X192" s="1642"/>
      <c r="Y192" s="1642"/>
      <c r="Z192" s="1642"/>
      <c r="AA192" s="1642"/>
      <c r="AB192" s="1642"/>
      <c r="AC192" s="1642"/>
      <c r="AD192" s="1642"/>
      <c r="AE192" s="1642"/>
      <c r="AF192" s="1642"/>
      <c r="AG192" s="1642"/>
      <c r="AH192" s="1642"/>
      <c r="AI192" s="1642"/>
      <c r="AJ192" s="1642"/>
      <c r="AK192" s="1642"/>
      <c r="AL192" s="1642"/>
      <c r="AM192" s="1642"/>
      <c r="AN192" s="1642"/>
      <c r="AO192" s="1642"/>
      <c r="AP192" s="1642"/>
      <c r="AQ192" s="1642"/>
      <c r="AR192" s="1642"/>
      <c r="AS192" s="1642"/>
      <c r="AT192" s="1642"/>
      <c r="AU192" s="1642"/>
      <c r="AV192" s="1642"/>
      <c r="AW192" s="1642"/>
      <c r="AX192" s="1642"/>
      <c r="AY192" s="1642"/>
      <c r="AZ192" s="1642"/>
      <c r="BA192" s="1642"/>
      <c r="BB192" s="1642"/>
      <c r="BC192" s="1642"/>
      <c r="BE192" s="1161"/>
      <c r="BF192" s="1637"/>
      <c r="BG192" s="1637"/>
      <c r="BH192" s="1161"/>
      <c r="BI192" s="1161"/>
      <c r="BJ192" s="1161"/>
      <c r="BK192" s="1161"/>
      <c r="BL192" s="1637"/>
      <c r="BM192" s="1161"/>
      <c r="BN192" s="1161"/>
      <c r="BO192" s="545"/>
      <c r="BP192" s="1161"/>
      <c r="BQ192" s="1161"/>
      <c r="BR192" s="1161"/>
      <c r="BS192" s="1161"/>
      <c r="BT192" s="1161"/>
      <c r="BU192" s="1633"/>
      <c r="BV192" s="567"/>
      <c r="BW192" s="567"/>
      <c r="BX192" s="567"/>
      <c r="BY192" s="567"/>
      <c r="BZ192" s="1642">
        <v>11</v>
      </c>
    </row>
    <row s="1642" customFormat="1" customHeight="1" ht="11.549999999999999">
      <c r="A193" s="988"/>
      <c r="B193" s="1637"/>
      <c r="C193" s="1637"/>
      <c r="D193" s="352"/>
      <c r="J193" s="1642"/>
      <c r="K193" s="1642"/>
      <c r="L193" s="1642"/>
      <c r="M193" s="1642"/>
      <c r="N193" s="1642"/>
      <c r="O193" s="1642"/>
      <c r="P193" s="1642"/>
      <c r="Q193" s="1642"/>
      <c r="R193" s="1642"/>
      <c r="S193" s="1642"/>
      <c r="T193" s="1642"/>
      <c r="U193" s="1642"/>
      <c r="V193" s="1642"/>
      <c r="W193" s="1642"/>
      <c r="X193" s="1642"/>
      <c r="Y193" s="1642"/>
      <c r="Z193" s="1642"/>
      <c r="AA193" s="1642"/>
      <c r="AB193" s="1642"/>
      <c r="AC193" s="1642"/>
      <c r="AD193" s="1642"/>
      <c r="AE193" s="1642"/>
      <c r="AF193" s="1642"/>
      <c r="AG193" s="1642"/>
      <c r="AH193" s="1642"/>
      <c r="AI193" s="1642"/>
      <c r="AJ193" s="1642"/>
      <c r="AK193" s="1642"/>
      <c r="AL193" s="1642"/>
      <c r="AM193" s="1642"/>
      <c r="AN193" s="1642"/>
      <c r="AO193" s="1642"/>
      <c r="AP193" s="1642"/>
      <c r="AQ193" s="1642"/>
      <c r="AR193" s="1642"/>
      <c r="AS193" s="1642"/>
      <c r="AT193" s="1642"/>
      <c r="AU193" s="1642"/>
      <c r="AV193" s="1642"/>
      <c r="AW193" s="1642"/>
      <c r="AX193" s="1642"/>
      <c r="AY193" s="1642"/>
      <c r="AZ193" s="1642"/>
      <c r="BA193" s="1642"/>
      <c r="BB193" s="1642"/>
      <c r="BC193" s="1642"/>
      <c r="BE193" s="1161"/>
      <c r="BF193" s="1637"/>
      <c r="BG193" s="1637"/>
      <c r="BH193" s="1161"/>
      <c r="BI193" s="1161"/>
      <c r="BJ193" s="1161"/>
      <c r="BK193" s="1161"/>
      <c r="BL193" s="1637"/>
      <c r="BM193" s="1161"/>
      <c r="BN193" s="1161"/>
      <c r="BO193" s="545"/>
      <c r="BP193" s="1161"/>
      <c r="BQ193" s="1161"/>
      <c r="BR193" s="1161"/>
      <c r="BS193" s="1161"/>
      <c r="BT193" s="1161"/>
      <c r="BU193" s="1633"/>
      <c r="BV193" s="567"/>
      <c r="BW193" s="567"/>
      <c r="BX193" s="567"/>
      <c r="BY193" s="567"/>
      <c r="BZ193" s="1642">
        <v>11</v>
      </c>
    </row>
    <row s="1642" customFormat="1" customHeight="1" ht="11.549999999999999">
      <c r="A194" s="988"/>
      <c r="B194" s="1637"/>
      <c r="C194" s="1637"/>
      <c r="D194" s="352"/>
      <c r="J194" s="1642"/>
      <c r="K194" s="1642"/>
      <c r="L194" s="1642"/>
      <c r="M194" s="1642"/>
      <c r="N194" s="1642"/>
      <c r="O194" s="1642"/>
      <c r="P194" s="1642"/>
      <c r="Q194" s="1642"/>
      <c r="R194" s="1642"/>
      <c r="S194" s="1642"/>
      <c r="T194" s="1642"/>
      <c r="U194" s="1642"/>
      <c r="V194" s="1642"/>
      <c r="W194" s="1642"/>
      <c r="X194" s="1642"/>
      <c r="Y194" s="1642"/>
      <c r="Z194" s="1642"/>
      <c r="AA194" s="1642"/>
      <c r="AB194" s="1642"/>
      <c r="AC194" s="1642"/>
      <c r="AD194" s="1642"/>
      <c r="AE194" s="1642"/>
      <c r="AF194" s="1642"/>
      <c r="AG194" s="1642"/>
      <c r="AH194" s="1642"/>
      <c r="AI194" s="1642"/>
      <c r="AJ194" s="1642"/>
      <c r="AK194" s="1642"/>
      <c r="AL194" s="1642"/>
      <c r="AM194" s="1642"/>
      <c r="AN194" s="1642"/>
      <c r="AO194" s="1642"/>
      <c r="AP194" s="1642"/>
      <c r="AQ194" s="1642"/>
      <c r="AR194" s="1642"/>
      <c r="AS194" s="1642"/>
      <c r="AT194" s="1642"/>
      <c r="AU194" s="1642"/>
      <c r="AV194" s="1642"/>
      <c r="AW194" s="1642"/>
      <c r="AX194" s="1642"/>
      <c r="AY194" s="1642"/>
      <c r="AZ194" s="1642"/>
      <c r="BA194" s="1642"/>
      <c r="BB194" s="1642"/>
      <c r="BC194" s="1642"/>
      <c r="BE194" s="1161"/>
      <c r="BF194" s="1637"/>
      <c r="BG194" s="1637"/>
      <c r="BH194" s="1161"/>
      <c r="BI194" s="1161"/>
      <c r="BJ194" s="1161"/>
      <c r="BK194" s="1161"/>
      <c r="BL194" s="1637"/>
      <c r="BM194" s="1161"/>
      <c r="BN194" s="1161"/>
      <c r="BO194" s="545"/>
      <c r="BP194" s="1161"/>
      <c r="BQ194" s="1161"/>
      <c r="BR194" s="1161"/>
      <c r="BS194" s="1161"/>
      <c r="BT194" s="1161"/>
      <c r="BU194" s="1633"/>
      <c r="BV194" s="567"/>
      <c r="BW194" s="567"/>
      <c r="BX194" s="567"/>
      <c r="BY194" s="567"/>
      <c r="BZ194" s="1642">
        <v>11</v>
      </c>
    </row>
    <row s="1642" customFormat="1" customHeight="1" ht="11.549999999999999">
      <c r="A195" s="988"/>
      <c r="B195" s="1637"/>
      <c r="C195" s="1637"/>
      <c r="D195" s="352"/>
      <c r="J195" s="1642"/>
      <c r="K195" s="1642"/>
      <c r="L195" s="1642"/>
      <c r="M195" s="1642"/>
      <c r="N195" s="1642"/>
      <c r="O195" s="1642"/>
      <c r="P195" s="1642"/>
      <c r="Q195" s="1642"/>
      <c r="R195" s="1642"/>
      <c r="S195" s="1642"/>
      <c r="T195" s="1642"/>
      <c r="U195" s="1642"/>
      <c r="V195" s="1642"/>
      <c r="W195" s="1642"/>
      <c r="X195" s="1642"/>
      <c r="Y195" s="1642"/>
      <c r="Z195" s="1642"/>
      <c r="AA195" s="1642"/>
      <c r="AB195" s="1642"/>
      <c r="AC195" s="1642"/>
      <c r="AD195" s="1642"/>
      <c r="AE195" s="1642"/>
      <c r="AF195" s="1642"/>
      <c r="AG195" s="1642"/>
      <c r="AH195" s="1642"/>
      <c r="AI195" s="1642"/>
      <c r="AJ195" s="1642"/>
      <c r="AK195" s="1642"/>
      <c r="AL195" s="1642"/>
      <c r="AM195" s="1642"/>
      <c r="AN195" s="1642"/>
      <c r="AO195" s="1642"/>
      <c r="AP195" s="1642"/>
      <c r="AQ195" s="1642"/>
      <c r="AR195" s="1642"/>
      <c r="AS195" s="1642"/>
      <c r="AT195" s="1642"/>
      <c r="AU195" s="1642"/>
      <c r="AV195" s="1642"/>
      <c r="AW195" s="1642"/>
      <c r="AX195" s="1642"/>
      <c r="AY195" s="1642"/>
      <c r="AZ195" s="1642"/>
      <c r="BA195" s="1642"/>
      <c r="BB195" s="1642"/>
      <c r="BC195" s="1642"/>
      <c r="BE195" s="1161"/>
      <c r="BF195" s="1637"/>
      <c r="BG195" s="1637"/>
      <c r="BH195" s="1161"/>
      <c r="BI195" s="1161"/>
      <c r="BJ195" s="1161"/>
      <c r="BK195" s="1161"/>
      <c r="BL195" s="1637"/>
      <c r="BM195" s="1161"/>
      <c r="BN195" s="1161"/>
      <c r="BO195" s="545"/>
      <c r="BP195" s="1161"/>
      <c r="BQ195" s="1161"/>
      <c r="BR195" s="1161"/>
      <c r="BS195" s="1161"/>
      <c r="BT195" s="1161"/>
      <c r="BU195" s="1633"/>
      <c r="BV195" s="567"/>
      <c r="BW195" s="567"/>
      <c r="BX195" s="567"/>
      <c r="BY195" s="567"/>
      <c r="BZ195" s="1642">
        <v>11</v>
      </c>
    </row>
    <row s="1642" customFormat="1" customHeight="1" ht="11.549999999999999">
      <c r="A196" s="988"/>
      <c r="B196" s="1637"/>
      <c r="C196" s="1637"/>
      <c r="D196" s="352"/>
      <c r="J196" s="1642"/>
      <c r="K196" s="1642"/>
      <c r="L196" s="1642"/>
      <c r="M196" s="1642"/>
      <c r="N196" s="1642"/>
      <c r="O196" s="1642"/>
      <c r="P196" s="1642"/>
      <c r="Q196" s="1642"/>
      <c r="R196" s="1642"/>
      <c r="S196" s="1642"/>
      <c r="T196" s="1642"/>
      <c r="U196" s="1642"/>
      <c r="V196" s="1642"/>
      <c r="W196" s="1642"/>
      <c r="X196" s="1642"/>
      <c r="Y196" s="1642"/>
      <c r="Z196" s="1642"/>
      <c r="AA196" s="1642"/>
      <c r="AB196" s="1642"/>
      <c r="AC196" s="1642"/>
      <c r="AD196" s="1642"/>
      <c r="AE196" s="1642"/>
      <c r="AF196" s="1642"/>
      <c r="AG196" s="1642"/>
      <c r="AH196" s="1642"/>
      <c r="AI196" s="1642"/>
      <c r="AJ196" s="1642"/>
      <c r="AK196" s="1642"/>
      <c r="AL196" s="1642"/>
      <c r="AM196" s="1642"/>
      <c r="AN196" s="1642"/>
      <c r="AO196" s="1642"/>
      <c r="AP196" s="1642"/>
      <c r="AQ196" s="1642"/>
      <c r="AR196" s="1642"/>
      <c r="AS196" s="1642"/>
      <c r="AT196" s="1642"/>
      <c r="AU196" s="1642"/>
      <c r="AV196" s="1642"/>
      <c r="AW196" s="1642"/>
      <c r="AX196" s="1642"/>
      <c r="AY196" s="1642"/>
      <c r="AZ196" s="1642"/>
      <c r="BA196" s="1642"/>
      <c r="BB196" s="1642"/>
      <c r="BC196" s="1642"/>
      <c r="BE196" s="1161"/>
      <c r="BF196" s="1637"/>
      <c r="BG196" s="1637"/>
      <c r="BH196" s="1161"/>
      <c r="BI196" s="1161"/>
      <c r="BJ196" s="1161"/>
      <c r="BK196" s="1161"/>
      <c r="BL196" s="1637"/>
      <c r="BM196" s="1161"/>
      <c r="BN196" s="1161"/>
      <c r="BO196" s="545"/>
      <c r="BP196" s="1161"/>
      <c r="BQ196" s="1161"/>
      <c r="BR196" s="1161"/>
      <c r="BS196" s="1161"/>
      <c r="BT196" s="1161"/>
      <c r="BU196" s="1633"/>
      <c r="BV196" s="567"/>
      <c r="BW196" s="567"/>
      <c r="BX196" s="567"/>
      <c r="BY196" s="567"/>
      <c r="BZ196" s="1642">
        <v>11</v>
      </c>
    </row>
    <row s="1642" customFormat="1" customHeight="1" ht="11.549999999999999">
      <c r="A197" s="988"/>
      <c r="B197" s="1637"/>
      <c r="C197" s="1637"/>
      <c r="D197" s="352"/>
      <c r="J197" s="1642"/>
      <c r="K197" s="1642"/>
      <c r="L197" s="1642"/>
      <c r="M197" s="1642"/>
      <c r="N197" s="1642"/>
      <c r="O197" s="1642"/>
      <c r="P197" s="1642"/>
      <c r="Q197" s="1642"/>
      <c r="R197" s="1642"/>
      <c r="S197" s="1642"/>
      <c r="T197" s="1642"/>
      <c r="U197" s="1642"/>
      <c r="V197" s="1642"/>
      <c r="W197" s="1642"/>
      <c r="X197" s="1642"/>
      <c r="Y197" s="1642"/>
      <c r="Z197" s="1642"/>
      <c r="AA197" s="1642"/>
      <c r="AB197" s="1642"/>
      <c r="AC197" s="1642"/>
      <c r="AD197" s="1642"/>
      <c r="AE197" s="1642"/>
      <c r="AF197" s="1642"/>
      <c r="AG197" s="1642"/>
      <c r="AH197" s="1642"/>
      <c r="AI197" s="1642"/>
      <c r="AJ197" s="1642"/>
      <c r="AK197" s="1642"/>
      <c r="AL197" s="1642"/>
      <c r="AM197" s="1642"/>
      <c r="AN197" s="1642"/>
      <c r="AO197" s="1642"/>
      <c r="AP197" s="1642"/>
      <c r="AQ197" s="1642"/>
      <c r="AR197" s="1642"/>
      <c r="AS197" s="1642"/>
      <c r="AT197" s="1642"/>
      <c r="AU197" s="1642"/>
      <c r="AV197" s="1642"/>
      <c r="AW197" s="1642"/>
      <c r="AX197" s="1642"/>
      <c r="AY197" s="1642"/>
      <c r="AZ197" s="1642"/>
      <c r="BA197" s="1642"/>
      <c r="BB197" s="1642"/>
      <c r="BC197" s="1642"/>
      <c r="BE197" s="1161"/>
      <c r="BF197" s="1637"/>
      <c r="BG197" s="1637"/>
      <c r="BH197" s="1161"/>
      <c r="BI197" s="1161"/>
      <c r="BJ197" s="1161"/>
      <c r="BK197" s="1161"/>
      <c r="BL197" s="1637"/>
      <c r="BM197" s="1161"/>
      <c r="BN197" s="1161"/>
      <c r="BO197" s="545"/>
      <c r="BP197" s="1161"/>
      <c r="BQ197" s="1161"/>
      <c r="BR197" s="1161"/>
      <c r="BS197" s="1161"/>
      <c r="BT197" s="1161"/>
      <c r="BU197" s="1633"/>
      <c r="BV197" s="567"/>
      <c r="BW197" s="567"/>
      <c r="BX197" s="567"/>
      <c r="BY197" s="567"/>
      <c r="BZ197" s="1642">
        <v>11</v>
      </c>
    </row>
    <row s="1642" customFormat="1" customHeight="1" ht="11.549999999999999">
      <c r="A198" s="988"/>
      <c r="B198" s="1637"/>
      <c r="C198" s="1637"/>
      <c r="D198" s="352"/>
      <c r="J198" s="1642"/>
      <c r="K198" s="1642"/>
      <c r="L198" s="1642"/>
      <c r="M198" s="1642"/>
      <c r="N198" s="1642"/>
      <c r="O198" s="1642"/>
      <c r="P198" s="1642"/>
      <c r="Q198" s="1642"/>
      <c r="R198" s="1642"/>
      <c r="S198" s="1642"/>
      <c r="T198" s="1642"/>
      <c r="U198" s="1642"/>
      <c r="V198" s="1642"/>
      <c r="W198" s="1642"/>
      <c r="X198" s="1642"/>
      <c r="Y198" s="1642"/>
      <c r="Z198" s="1642"/>
      <c r="AA198" s="1642"/>
      <c r="AB198" s="1642"/>
      <c r="AC198" s="1642"/>
      <c r="AD198" s="1642"/>
      <c r="AE198" s="1642"/>
      <c r="AF198" s="1642"/>
      <c r="AG198" s="1642"/>
      <c r="AH198" s="1642"/>
      <c r="AI198" s="1642"/>
      <c r="AJ198" s="1642"/>
      <c r="AK198" s="1642"/>
      <c r="AL198" s="1642"/>
      <c r="AM198" s="1642"/>
      <c r="AN198" s="1642"/>
      <c r="AO198" s="1642"/>
      <c r="AP198" s="1642"/>
      <c r="AQ198" s="1642"/>
      <c r="AR198" s="1642"/>
      <c r="AS198" s="1642"/>
      <c r="AT198" s="1642"/>
      <c r="AU198" s="1642"/>
      <c r="AV198" s="1642"/>
      <c r="AW198" s="1642"/>
      <c r="AX198" s="1642"/>
      <c r="AY198" s="1642"/>
      <c r="AZ198" s="1642"/>
      <c r="BA198" s="1642"/>
      <c r="BB198" s="1642"/>
      <c r="BC198" s="1642"/>
      <c r="BE198" s="1161"/>
      <c r="BF198" s="1637"/>
      <c r="BG198" s="1637"/>
      <c r="BH198" s="1161"/>
      <c r="BI198" s="1161"/>
      <c r="BJ198" s="1161"/>
      <c r="BK198" s="1161"/>
      <c r="BL198" s="1637"/>
      <c r="BM198" s="1161"/>
      <c r="BN198" s="1161"/>
      <c r="BO198" s="545"/>
      <c r="BP198" s="1161"/>
      <c r="BQ198" s="1161"/>
      <c r="BR198" s="1161"/>
      <c r="BS198" s="1161"/>
      <c r="BT198" s="1161"/>
      <c r="BU198" s="1633"/>
      <c r="BV198" s="567"/>
      <c r="BW198" s="567"/>
      <c r="BX198" s="567"/>
      <c r="BY198" s="567"/>
      <c r="BZ198" s="1642">
        <v>11</v>
      </c>
    </row>
    <row s="1642" customFormat="1" customHeight="1" ht="11.549999999999999">
      <c r="A199" s="988"/>
      <c r="B199" s="1637"/>
      <c r="C199" s="1637"/>
      <c r="D199" s="35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1642"/>
      <c r="AD199" s="1642"/>
      <c r="AE199" s="1642"/>
      <c r="AF199" s="1642"/>
      <c r="AG199" s="1642"/>
      <c r="AH199" s="1642"/>
      <c r="AI199" s="1642"/>
      <c r="AJ199" s="1642"/>
      <c r="AK199" s="1642"/>
      <c r="AL199" s="1642"/>
      <c r="AM199" s="1642"/>
      <c r="AN199" s="1642"/>
      <c r="AO199" s="1642"/>
      <c r="AP199" s="1642"/>
      <c r="AQ199" s="1642"/>
      <c r="AR199" s="1642"/>
      <c r="AS199" s="1642"/>
      <c r="AT199" s="1642"/>
      <c r="AU199" s="1642"/>
      <c r="AV199" s="1642"/>
      <c r="AW199" s="1642"/>
      <c r="AX199" s="1642"/>
      <c r="AY199" s="1642"/>
      <c r="AZ199" s="1642"/>
      <c r="BA199" s="1642"/>
      <c r="BB199" s="1642"/>
      <c r="BC199" s="1642"/>
      <c r="BE199" s="1161"/>
      <c r="BF199" s="1637"/>
      <c r="BG199" s="1637"/>
      <c r="BH199" s="1161"/>
      <c r="BI199" s="1161"/>
      <c r="BJ199" s="1161"/>
      <c r="BK199" s="1161"/>
      <c r="BL199" s="1637"/>
      <c r="BM199" s="1161"/>
      <c r="BN199" s="1161"/>
      <c r="BO199" s="545"/>
      <c r="BP199" s="1161"/>
      <c r="BQ199" s="1161"/>
      <c r="BR199" s="1161"/>
      <c r="BS199" s="1161"/>
      <c r="BT199" s="1161"/>
      <c r="BU199" s="1633"/>
      <c r="BV199" s="567"/>
      <c r="BW199" s="567"/>
      <c r="BX199" s="567"/>
      <c r="BY199" s="567"/>
      <c r="BZ199" s="1642">
        <v>11</v>
      </c>
    </row>
    <row s="1642" customFormat="1" customHeight="1" ht="11.549999999999999">
      <c r="A200" s="988"/>
      <c r="B200" s="1637"/>
      <c r="C200" s="1637"/>
      <c r="D200" s="352"/>
      <c r="J200" s="1642"/>
      <c r="K200" s="1642"/>
      <c r="L200" s="1642"/>
      <c r="M200" s="1642"/>
      <c r="N200" s="1642"/>
      <c r="O200" s="1642"/>
      <c r="P200" s="1642"/>
      <c r="Q200" s="1642"/>
      <c r="R200" s="1642"/>
      <c r="S200" s="1642"/>
      <c r="T200" s="1642"/>
      <c r="U200" s="1642"/>
      <c r="V200" s="1642"/>
      <c r="W200" s="1642"/>
      <c r="X200" s="1642"/>
      <c r="Y200" s="1642"/>
      <c r="Z200" s="1642"/>
      <c r="AA200" s="1642"/>
      <c r="AB200" s="1642"/>
      <c r="AC200" s="1642"/>
      <c r="AD200" s="1642"/>
      <c r="AE200" s="1642"/>
      <c r="AF200" s="1642"/>
      <c r="AG200" s="1642"/>
      <c r="AH200" s="1642"/>
      <c r="AI200" s="1642"/>
      <c r="AJ200" s="1642"/>
      <c r="AK200" s="1642"/>
      <c r="AL200" s="1642"/>
      <c r="AM200" s="1642"/>
      <c r="AN200" s="1642"/>
      <c r="AO200" s="1642"/>
      <c r="AP200" s="1642"/>
      <c r="AQ200" s="1642"/>
      <c r="AR200" s="1642"/>
      <c r="AS200" s="1642"/>
      <c r="AT200" s="1642"/>
      <c r="AU200" s="1642"/>
      <c r="AV200" s="1642"/>
      <c r="AW200" s="1642"/>
      <c r="AX200" s="1642"/>
      <c r="AY200" s="1642"/>
      <c r="AZ200" s="1642"/>
      <c r="BA200" s="1642"/>
      <c r="BB200" s="1642"/>
      <c r="BC200" s="1642"/>
      <c r="BE200" s="1161"/>
      <c r="BF200" s="1637"/>
      <c r="BG200" s="1637"/>
      <c r="BH200" s="1161"/>
      <c r="BI200" s="1161"/>
      <c r="BJ200" s="1161"/>
      <c r="BK200" s="1161"/>
      <c r="BL200" s="1637"/>
      <c r="BM200" s="1161"/>
      <c r="BN200" s="1161"/>
      <c r="BO200" s="545"/>
      <c r="BP200" s="1161"/>
      <c r="BQ200" s="1161"/>
      <c r="BR200" s="1161"/>
      <c r="BS200" s="1161"/>
      <c r="BT200" s="1161"/>
      <c r="BU200" s="1633"/>
      <c r="BV200" s="567"/>
      <c r="BW200" s="567"/>
      <c r="BX200" s="567"/>
      <c r="BY200" s="567"/>
      <c r="BZ200" s="1642">
        <v>11</v>
      </c>
    </row>
    <row s="1642" customFormat="1" customHeight="1" ht="11.549999999999999">
      <c r="A201" s="988"/>
      <c r="B201" s="1637"/>
      <c r="C201" s="1637"/>
      <c r="D201" s="352"/>
      <c r="J201" s="1642"/>
      <c r="K201" s="1642"/>
      <c r="L201" s="1642"/>
      <c r="M201" s="1642"/>
      <c r="N201" s="1642"/>
      <c r="O201" s="1642"/>
      <c r="P201" s="1642"/>
      <c r="Q201" s="1642"/>
      <c r="R201" s="1642"/>
      <c r="S201" s="1642"/>
      <c r="T201" s="1642"/>
      <c r="U201" s="1642"/>
      <c r="V201" s="1642"/>
      <c r="W201" s="1642"/>
      <c r="X201" s="1642"/>
      <c r="Y201" s="1642"/>
      <c r="Z201" s="1642"/>
      <c r="AA201" s="1642"/>
      <c r="AB201" s="1642"/>
      <c r="AC201" s="1642"/>
      <c r="AD201" s="1642"/>
      <c r="AE201" s="1642"/>
      <c r="AF201" s="1642"/>
      <c r="AG201" s="1642"/>
      <c r="AH201" s="1642"/>
      <c r="AI201" s="1642"/>
      <c r="AJ201" s="1642"/>
      <c r="AK201" s="1642"/>
      <c r="AL201" s="1642"/>
      <c r="AM201" s="1642"/>
      <c r="AN201" s="1642"/>
      <c r="AO201" s="1642"/>
      <c r="AP201" s="1642"/>
      <c r="AQ201" s="1642"/>
      <c r="AR201" s="1642"/>
      <c r="AS201" s="1642"/>
      <c r="AT201" s="1642"/>
      <c r="AU201" s="1642"/>
      <c r="AV201" s="1642"/>
      <c r="AW201" s="1642"/>
      <c r="AX201" s="1642"/>
      <c r="AY201" s="1642"/>
      <c r="AZ201" s="1642"/>
      <c r="BA201" s="1642"/>
      <c r="BB201" s="1642"/>
      <c r="BC201" s="1642"/>
      <c r="BE201" s="1161"/>
      <c r="BF201" s="1637"/>
      <c r="BG201" s="1637"/>
      <c r="BH201" s="1161"/>
      <c r="BI201" s="1161"/>
      <c r="BJ201" s="1161"/>
      <c r="BK201" s="1161"/>
      <c r="BL201" s="1637"/>
      <c r="BM201" s="1161"/>
      <c r="BN201" s="1161"/>
      <c r="BO201" s="545"/>
      <c r="BP201" s="1161"/>
      <c r="BQ201" s="1161"/>
      <c r="BR201" s="1161"/>
      <c r="BS201" s="1161"/>
      <c r="BT201" s="1161"/>
      <c r="BU201" s="1633"/>
      <c r="BV201" s="567"/>
      <c r="BW201" s="567"/>
      <c r="BX201" s="567"/>
      <c r="BY201" s="567"/>
      <c r="BZ201" s="1642">
        <v>11</v>
      </c>
    </row>
    <row s="1642" customFormat="1" customHeight="1" ht="11.549999999999999">
      <c r="A202" s="988"/>
      <c r="B202" s="1637"/>
      <c r="C202" s="1637"/>
      <c r="D202" s="352"/>
      <c r="J202" s="1642"/>
      <c r="K202" s="1642"/>
      <c r="L202" s="1642"/>
      <c r="M202" s="1642"/>
      <c r="N202" s="1642"/>
      <c r="O202" s="1642"/>
      <c r="P202" s="1642"/>
      <c r="Q202" s="1642"/>
      <c r="R202" s="1642"/>
      <c r="S202" s="1642"/>
      <c r="T202" s="1642"/>
      <c r="U202" s="1642"/>
      <c r="V202" s="1642"/>
      <c r="W202" s="1642"/>
      <c r="X202" s="1642"/>
      <c r="Y202" s="1642"/>
      <c r="Z202" s="1642"/>
      <c r="AA202" s="1642"/>
      <c r="AB202" s="1642"/>
      <c r="AC202" s="1642"/>
      <c r="AD202" s="1642"/>
      <c r="AE202" s="1642"/>
      <c r="AF202" s="1642"/>
      <c r="AG202" s="1642"/>
      <c r="AH202" s="1642"/>
      <c r="AI202" s="1642"/>
      <c r="AJ202" s="1642"/>
      <c r="AK202" s="1642"/>
      <c r="AL202" s="1642"/>
      <c r="AM202" s="1642"/>
      <c r="AN202" s="1642"/>
      <c r="AO202" s="1642"/>
      <c r="AP202" s="1642"/>
      <c r="AQ202" s="1642"/>
      <c r="AR202" s="1642"/>
      <c r="AS202" s="1642"/>
      <c r="AT202" s="1642"/>
      <c r="AU202" s="1642"/>
      <c r="AV202" s="1642"/>
      <c r="AW202" s="1642"/>
      <c r="AX202" s="1642"/>
      <c r="AY202" s="1642"/>
      <c r="AZ202" s="1642"/>
      <c r="BA202" s="1642"/>
      <c r="BB202" s="1642"/>
      <c r="BC202" s="1642"/>
      <c r="BE202" s="1161"/>
      <c r="BF202" s="1637"/>
      <c r="BG202" s="1637"/>
      <c r="BH202" s="1161"/>
      <c r="BI202" s="1161"/>
      <c r="BJ202" s="1161"/>
      <c r="BK202" s="1161"/>
      <c r="BL202" s="1637"/>
      <c r="BM202" s="1161"/>
      <c r="BN202" s="1161"/>
      <c r="BO202" s="545"/>
      <c r="BP202" s="1161"/>
      <c r="BQ202" s="1161"/>
      <c r="BR202" s="1161"/>
      <c r="BS202" s="1161"/>
      <c r="BT202" s="1161"/>
      <c r="BU202" s="1633"/>
      <c r="BV202" s="567"/>
      <c r="BW202" s="567"/>
      <c r="BX202" s="567"/>
      <c r="BY202" s="567"/>
      <c r="BZ202" s="1642">
        <v>11</v>
      </c>
    </row>
    <row customHeight="1" ht="11.549999999999999">
      <c r="J203" s="1636"/>
      <c r="K203" s="1636"/>
      <c r="L203" s="1636"/>
      <c r="M203" s="1636"/>
      <c r="N203" s="1636"/>
      <c r="O203" s="1636"/>
      <c r="P203" s="1636"/>
      <c r="Q203" s="1636"/>
      <c r="R203" s="1636"/>
      <c r="S203" s="1636"/>
      <c r="T203" s="1636"/>
      <c r="U203" s="1636"/>
      <c r="V203" s="1636"/>
      <c r="W203" s="1636"/>
      <c r="X203" s="1636"/>
      <c r="Y203" s="1636"/>
      <c r="Z203" s="1636"/>
      <c r="AA203" s="1636"/>
      <c r="AB203" s="1636"/>
      <c r="AC203" s="1636"/>
      <c r="AD203" s="1636"/>
      <c r="AE203" s="1636"/>
      <c r="AF203" s="1636"/>
      <c r="AG203" s="1636"/>
      <c r="AH203" s="1636"/>
      <c r="AI203" s="1636"/>
      <c r="AJ203" s="1636"/>
      <c r="AK203" s="1636"/>
      <c r="AL203" s="1636"/>
      <c r="AM203" s="1636"/>
      <c r="AN203" s="1636"/>
      <c r="AO203" s="1636"/>
      <c r="AP203" s="1636"/>
      <c r="AQ203" s="1636"/>
      <c r="AR203" s="1636"/>
      <c r="AS203" s="1636"/>
      <c r="AT203" s="1636"/>
      <c r="AU203" s="1636"/>
      <c r="AV203" s="1636"/>
      <c r="AW203" s="1636"/>
      <c r="AX203" s="1636"/>
      <c r="AY203" s="1636"/>
      <c r="AZ203" s="1636"/>
      <c r="BA203" s="1636"/>
      <c r="BB203" s="1636"/>
      <c r="BC203" s="1636"/>
      <c r="BZ203" s="1632">
        <v>11</v>
      </c>
    </row>
    <row customHeight="1" ht="11.549999999999999">
      <c r="J204" s="1636"/>
      <c r="K204" s="1636"/>
      <c r="L204" s="1636"/>
      <c r="M204" s="1636"/>
      <c r="N204" s="1636"/>
      <c r="O204" s="1636"/>
      <c r="P204" s="1636"/>
      <c r="Q204" s="1636"/>
      <c r="R204" s="1636"/>
      <c r="S204" s="1636"/>
      <c r="T204" s="1636"/>
      <c r="U204" s="1636"/>
      <c r="V204" s="1636"/>
      <c r="W204" s="1636"/>
      <c r="X204" s="1636"/>
      <c r="Y204" s="1636"/>
      <c r="Z204" s="1636"/>
      <c r="AA204" s="1636"/>
      <c r="AB204" s="1636"/>
      <c r="AC204" s="1636"/>
      <c r="AD204" s="1636"/>
      <c r="AE204" s="1636"/>
      <c r="AF204" s="1636"/>
      <c r="AG204" s="1636"/>
      <c r="AH204" s="1636"/>
      <c r="AI204" s="1636"/>
      <c r="AJ204" s="1636"/>
      <c r="AK204" s="1636"/>
      <c r="AL204" s="1636"/>
      <c r="AM204" s="1636"/>
      <c r="AN204" s="1636"/>
      <c r="AO204" s="1636"/>
      <c r="AP204" s="1636"/>
      <c r="AQ204" s="1636"/>
      <c r="AR204" s="1636"/>
      <c r="AS204" s="1636"/>
      <c r="AT204" s="1636"/>
      <c r="AU204" s="1636"/>
      <c r="AV204" s="1636"/>
      <c r="AW204" s="1636"/>
      <c r="AX204" s="1636"/>
      <c r="AY204" s="1636"/>
      <c r="AZ204" s="1636"/>
      <c r="BA204" s="1636"/>
      <c r="BB204" s="1636"/>
      <c r="BC204" s="1636"/>
      <c r="BZ204" s="1632">
        <v>11</v>
      </c>
    </row>
    <row customHeight="1" ht="11.549999999999999">
      <c r="J205" s="1636"/>
      <c r="K205" s="1636"/>
      <c r="L205" s="1636"/>
      <c r="M205" s="1636"/>
      <c r="N205" s="1636"/>
      <c r="O205" s="1636"/>
      <c r="P205" s="1636"/>
      <c r="Q205" s="1636"/>
      <c r="R205" s="1636"/>
      <c r="S205" s="1636"/>
      <c r="T205" s="1636"/>
      <c r="U205" s="1636"/>
      <c r="V205" s="1636"/>
      <c r="W205" s="1636"/>
      <c r="X205" s="1636"/>
      <c r="Y205" s="1636"/>
      <c r="Z205" s="1636"/>
      <c r="AA205" s="1636"/>
      <c r="AB205" s="1636"/>
      <c r="AC205" s="1636"/>
      <c r="AD205" s="1636"/>
      <c r="AE205" s="1636"/>
      <c r="AF205" s="1636"/>
      <c r="AG205" s="1636"/>
      <c r="AH205" s="1636"/>
      <c r="AI205" s="1636"/>
      <c r="AJ205" s="1636"/>
      <c r="AK205" s="1636"/>
      <c r="AL205" s="1636"/>
      <c r="AM205" s="1636"/>
      <c r="AN205" s="1636"/>
      <c r="AO205" s="1636"/>
      <c r="AP205" s="1636"/>
      <c r="AQ205" s="1636"/>
      <c r="AR205" s="1636"/>
      <c r="AS205" s="1636"/>
      <c r="AT205" s="1636"/>
      <c r="AU205" s="1636"/>
      <c r="AV205" s="1636"/>
      <c r="AW205" s="1636"/>
      <c r="AX205" s="1636"/>
      <c r="AY205" s="1636"/>
      <c r="AZ205" s="1636"/>
      <c r="BA205" s="1636"/>
      <c r="BB205" s="1636"/>
      <c r="BC205" s="1636"/>
      <c r="BZ205" s="1632">
        <v>11</v>
      </c>
    </row>
    <row customHeight="1" ht="11.549999999999999">
      <c r="A206" s="991"/>
      <c r="B206" s="1632"/>
      <c r="D206" s="1632"/>
      <c r="J206" s="1636"/>
      <c r="K206" s="1636"/>
      <c r="L206" s="1636"/>
      <c r="M206" s="1636"/>
      <c r="N206" s="1636"/>
      <c r="O206" s="1636"/>
      <c r="P206" s="1636"/>
      <c r="Q206" s="1636"/>
      <c r="R206" s="1636"/>
      <c r="S206" s="1636"/>
      <c r="T206" s="1636"/>
      <c r="U206" s="1636"/>
      <c r="V206" s="1636"/>
      <c r="W206" s="1636"/>
      <c r="X206" s="1636"/>
      <c r="Y206" s="1636"/>
      <c r="Z206" s="1636"/>
      <c r="AA206" s="1636"/>
      <c r="AB206" s="1636"/>
      <c r="AC206" s="1636"/>
      <c r="AD206" s="1636"/>
      <c r="AE206" s="1636"/>
      <c r="AF206" s="1636"/>
      <c r="AG206" s="1636"/>
      <c r="AH206" s="1636"/>
      <c r="AI206" s="1636"/>
      <c r="AJ206" s="1636"/>
      <c r="AK206" s="1636"/>
      <c r="AL206" s="1636"/>
      <c r="AM206" s="1636"/>
      <c r="AN206" s="1636"/>
      <c r="AO206" s="1636"/>
      <c r="AP206" s="1636"/>
      <c r="AQ206" s="1636"/>
      <c r="AR206" s="1636"/>
      <c r="AS206" s="1636"/>
      <c r="AT206" s="1636"/>
      <c r="AU206" s="1636"/>
      <c r="AV206" s="1636"/>
      <c r="AW206" s="1636"/>
      <c r="AX206" s="1636"/>
      <c r="AY206" s="1636"/>
      <c r="AZ206" s="1636"/>
      <c r="BA206" s="1636"/>
      <c r="BB206" s="1636"/>
      <c r="BC206" s="1636"/>
      <c r="BE206" s="1632"/>
      <c r="BH206" s="1632"/>
      <c r="BI206" s="1632"/>
      <c r="BJ206" s="1632"/>
      <c r="BK206" s="1632"/>
      <c r="BM206" s="1632"/>
      <c r="BN206" s="1632"/>
      <c r="BO206" s="1632"/>
      <c r="BP206" s="1632"/>
      <c r="BQ206" s="1632"/>
      <c r="BR206" s="1632"/>
      <c r="BS206" s="1632"/>
      <c r="BT206" s="1632"/>
      <c r="BU206" s="1632"/>
      <c r="BV206" s="1632"/>
      <c r="BW206" s="1632"/>
      <c r="BX206" s="1632"/>
      <c r="BY206" s="1632"/>
      <c r="BZ206" s="1632">
        <v>11</v>
      </c>
    </row>
    <row customHeight="1" ht="11.549999999999999">
      <c r="A207" s="991"/>
      <c r="B207" s="1632"/>
      <c r="D207" s="1632"/>
      <c r="J207" s="1636"/>
      <c r="K207" s="1636"/>
      <c r="L207" s="1636"/>
      <c r="M207" s="1636"/>
      <c r="N207" s="1636"/>
      <c r="O207" s="1636"/>
      <c r="P207" s="1636"/>
      <c r="Q207" s="1636"/>
      <c r="R207" s="1636"/>
      <c r="S207" s="1636"/>
      <c r="T207" s="1636"/>
      <c r="U207" s="1636"/>
      <c r="V207" s="1636"/>
      <c r="W207" s="1636"/>
      <c r="X207" s="1636"/>
      <c r="Y207" s="1636"/>
      <c r="Z207" s="1636"/>
      <c r="AA207" s="1636"/>
      <c r="AB207" s="1636"/>
      <c r="AC207" s="1636"/>
      <c r="AD207" s="1636"/>
      <c r="AE207" s="1636"/>
      <c r="AF207" s="1636"/>
      <c r="AG207" s="1636"/>
      <c r="AH207" s="1636"/>
      <c r="AI207" s="1636"/>
      <c r="AJ207" s="1636"/>
      <c r="AK207" s="1636"/>
      <c r="AL207" s="1636"/>
      <c r="AM207" s="1636"/>
      <c r="AN207" s="1636"/>
      <c r="AO207" s="1636"/>
      <c r="AP207" s="1636"/>
      <c r="AQ207" s="1636"/>
      <c r="AR207" s="1636"/>
      <c r="AS207" s="1636"/>
      <c r="AT207" s="1636"/>
      <c r="AU207" s="1636"/>
      <c r="AV207" s="1636"/>
      <c r="AW207" s="1636"/>
      <c r="AX207" s="1636"/>
      <c r="AY207" s="1636"/>
      <c r="AZ207" s="1636"/>
      <c r="BA207" s="1636"/>
      <c r="BB207" s="1636"/>
      <c r="BC207" s="1636"/>
      <c r="BE207" s="1632"/>
      <c r="BH207" s="1632"/>
      <c r="BI207" s="1632"/>
      <c r="BJ207" s="1632"/>
      <c r="BK207" s="1632"/>
      <c r="BM207" s="1632"/>
      <c r="BN207" s="1632"/>
      <c r="BO207" s="1632"/>
      <c r="BP207" s="1632"/>
      <c r="BQ207" s="1632"/>
      <c r="BR207" s="1632"/>
      <c r="BS207" s="1632"/>
      <c r="BT207" s="1632"/>
      <c r="BU207" s="1632"/>
      <c r="BV207" s="1632"/>
      <c r="BW207" s="1632"/>
      <c r="BX207" s="1632"/>
      <c r="BY207" s="1632"/>
      <c r="BZ207" s="1632">
        <v>11</v>
      </c>
    </row>
    <row customHeight="1" ht="11.549999999999999">
      <c r="A208" s="991"/>
      <c r="B208" s="1632"/>
      <c r="D208" s="1632"/>
      <c r="J208" s="1636"/>
      <c r="K208" s="1636"/>
      <c r="L208" s="1636"/>
      <c r="M208" s="1636"/>
      <c r="N208" s="1636"/>
      <c r="O208" s="1636"/>
      <c r="P208" s="1636"/>
      <c r="Q208" s="1636"/>
      <c r="R208" s="1636"/>
      <c r="S208" s="1636"/>
      <c r="T208" s="1636"/>
      <c r="U208" s="1636"/>
      <c r="V208" s="1636"/>
      <c r="W208" s="1636"/>
      <c r="X208" s="1636"/>
      <c r="Y208" s="1636"/>
      <c r="Z208" s="1636"/>
      <c r="AA208" s="1636"/>
      <c r="AB208" s="1636"/>
      <c r="AC208" s="1636"/>
      <c r="AD208" s="1636"/>
      <c r="AE208" s="1636"/>
      <c r="AF208" s="1636"/>
      <c r="AG208" s="1636"/>
      <c r="AH208" s="1636"/>
      <c r="AI208" s="1636"/>
      <c r="AJ208" s="1636"/>
      <c r="AK208" s="1636"/>
      <c r="AL208" s="1636"/>
      <c r="AM208" s="1636"/>
      <c r="AN208" s="1636"/>
      <c r="AO208" s="1636"/>
      <c r="AP208" s="1636"/>
      <c r="AQ208" s="1636"/>
      <c r="AR208" s="1636"/>
      <c r="AS208" s="1636"/>
      <c r="AT208" s="1636"/>
      <c r="AU208" s="1636"/>
      <c r="AV208" s="1636"/>
      <c r="AW208" s="1636"/>
      <c r="AX208" s="1636"/>
      <c r="AY208" s="1636"/>
      <c r="AZ208" s="1636"/>
      <c r="BA208" s="1636"/>
      <c r="BB208" s="1636"/>
      <c r="BC208" s="1636"/>
      <c r="BE208" s="1632"/>
      <c r="BH208" s="1632"/>
      <c r="BI208" s="1632"/>
      <c r="BJ208" s="1632"/>
      <c r="BK208" s="1632"/>
      <c r="BM208" s="1632"/>
      <c r="BN208" s="1632"/>
      <c r="BO208" s="1632"/>
      <c r="BP208" s="1632"/>
      <c r="BQ208" s="1632"/>
      <c r="BR208" s="1632"/>
      <c r="BS208" s="1632"/>
      <c r="BT208" s="1632"/>
      <c r="BU208" s="1632"/>
      <c r="BV208" s="1632"/>
      <c r="BW208" s="1632"/>
      <c r="BX208" s="1632"/>
      <c r="BY208" s="1632"/>
      <c r="BZ208" s="1632">
        <v>11</v>
      </c>
    </row>
    <row customHeight="1" ht="11.549999999999999">
      <c r="A209" s="991"/>
      <c r="B209" s="1632"/>
      <c r="D209" s="1632"/>
      <c r="J209" s="1636"/>
      <c r="K209" s="1636"/>
      <c r="L209" s="1636"/>
      <c r="M209" s="1636"/>
      <c r="N209" s="1636"/>
      <c r="O209" s="1636"/>
      <c r="P209" s="1636"/>
      <c r="Q209" s="1636"/>
      <c r="R209" s="1636"/>
      <c r="S209" s="1636"/>
      <c r="T209" s="1636"/>
      <c r="U209" s="1636"/>
      <c r="V209" s="1636"/>
      <c r="W209" s="1636"/>
      <c r="X209" s="1636"/>
      <c r="Y209" s="1636"/>
      <c r="Z209" s="1636"/>
      <c r="AA209" s="1636"/>
      <c r="AB209" s="1636"/>
      <c r="AC209" s="1636"/>
      <c r="AD209" s="1636"/>
      <c r="AE209" s="1636"/>
      <c r="AF209" s="1636"/>
      <c r="AG209" s="1636"/>
      <c r="AH209" s="1636"/>
      <c r="AI209" s="1636"/>
      <c r="AJ209" s="1636"/>
      <c r="AK209" s="1636"/>
      <c r="AL209" s="1636"/>
      <c r="AM209" s="1636"/>
      <c r="AN209" s="1636"/>
      <c r="AO209" s="1636"/>
      <c r="AP209" s="1636"/>
      <c r="AQ209" s="1636"/>
      <c r="AR209" s="1636"/>
      <c r="AS209" s="1636"/>
      <c r="AT209" s="1636"/>
      <c r="AU209" s="1636"/>
      <c r="AV209" s="1636"/>
      <c r="AW209" s="1636"/>
      <c r="AX209" s="1636"/>
      <c r="AY209" s="1636"/>
      <c r="AZ209" s="1636"/>
      <c r="BA209" s="1636"/>
      <c r="BB209" s="1636"/>
      <c r="BC209" s="1636"/>
      <c r="BE209" s="1632"/>
      <c r="BH209" s="1632"/>
      <c r="BI209" s="1632"/>
      <c r="BJ209" s="1632"/>
      <c r="BK209" s="1632"/>
      <c r="BM209" s="1632"/>
      <c r="BN209" s="1632"/>
      <c r="BO209" s="1632"/>
      <c r="BP209" s="1632"/>
      <c r="BQ209" s="1632"/>
      <c r="BR209" s="1632"/>
      <c r="BS209" s="1632"/>
      <c r="BT209" s="1632"/>
      <c r="BU209" s="1632"/>
      <c r="BV209" s="1632"/>
      <c r="BW209" s="1632"/>
      <c r="BX209" s="1632"/>
      <c r="BY209" s="1632"/>
      <c r="BZ209" s="1632">
        <v>11</v>
      </c>
    </row>
    <row customHeight="1" ht="11.549999999999999">
      <c r="A210" s="991"/>
      <c r="B210" s="1632"/>
      <c r="D210" s="1632"/>
      <c r="J210" s="1636"/>
      <c r="K210" s="1636"/>
      <c r="L210" s="1636"/>
      <c r="M210" s="1636"/>
      <c r="N210" s="1636"/>
      <c r="O210" s="1636"/>
      <c r="P210" s="1636"/>
      <c r="Q210" s="1636"/>
      <c r="R210" s="1636"/>
      <c r="S210" s="1636"/>
      <c r="T210" s="1636"/>
      <c r="U210" s="1636"/>
      <c r="V210" s="1636"/>
      <c r="W210" s="1636"/>
      <c r="X210" s="1636"/>
      <c r="Y210" s="1636"/>
      <c r="Z210" s="1636"/>
      <c r="AA210" s="1636"/>
      <c r="AB210" s="1636"/>
      <c r="AC210" s="1636"/>
      <c r="AD210" s="1636"/>
      <c r="AE210" s="1636"/>
      <c r="AF210" s="1636"/>
      <c r="AG210" s="1636"/>
      <c r="AH210" s="1636"/>
      <c r="AI210" s="1636"/>
      <c r="AJ210" s="1636"/>
      <c r="AK210" s="1636"/>
      <c r="AL210" s="1636"/>
      <c r="AM210" s="1636"/>
      <c r="AN210" s="1636"/>
      <c r="AO210" s="1636"/>
      <c r="AP210" s="1636"/>
      <c r="AQ210" s="1636"/>
      <c r="AR210" s="1636"/>
      <c r="AS210" s="1636"/>
      <c r="AT210" s="1636"/>
      <c r="AU210" s="1636"/>
      <c r="AV210" s="1636"/>
      <c r="AW210" s="1636"/>
      <c r="AX210" s="1636"/>
      <c r="AY210" s="1636"/>
      <c r="AZ210" s="1636"/>
      <c r="BA210" s="1636"/>
      <c r="BB210" s="1636"/>
      <c r="BC210" s="1636"/>
      <c r="BE210" s="1632"/>
      <c r="BH210" s="1632"/>
      <c r="BI210" s="1632"/>
      <c r="BJ210" s="1632"/>
      <c r="BK210" s="1632"/>
      <c r="BM210" s="1632"/>
      <c r="BN210" s="1632"/>
      <c r="BO210" s="1632"/>
      <c r="BP210" s="1632"/>
      <c r="BQ210" s="1632"/>
      <c r="BR210" s="1632"/>
      <c r="BS210" s="1632"/>
      <c r="BT210" s="1632"/>
      <c r="BU210" s="1632"/>
      <c r="BV210" s="1632"/>
      <c r="BW210" s="1632"/>
      <c r="BX210" s="1632"/>
      <c r="BY210" s="1632"/>
      <c r="BZ210" s="1632">
        <v>11</v>
      </c>
    </row>
    <row customHeight="1" ht="11.549999999999999">
      <c r="A211" s="991"/>
      <c r="B211" s="1632"/>
      <c r="D211" s="1632"/>
      <c r="J211" s="1636"/>
      <c r="K211" s="1636"/>
      <c r="L211" s="1636"/>
      <c r="M211" s="1636"/>
      <c r="N211" s="1636"/>
      <c r="O211" s="1636"/>
      <c r="P211" s="1636"/>
      <c r="Q211" s="1636"/>
      <c r="R211" s="1636"/>
      <c r="S211" s="1636"/>
      <c r="T211" s="1636"/>
      <c r="U211" s="1636"/>
      <c r="V211" s="1636"/>
      <c r="W211" s="1636"/>
      <c r="X211" s="1636"/>
      <c r="Y211" s="1636"/>
      <c r="Z211" s="1636"/>
      <c r="AA211" s="1636"/>
      <c r="AB211" s="1636"/>
      <c r="AC211" s="1636"/>
      <c r="AD211" s="1636"/>
      <c r="AE211" s="1636"/>
      <c r="AF211" s="1636"/>
      <c r="AG211" s="1636"/>
      <c r="AH211" s="1636"/>
      <c r="AI211" s="1636"/>
      <c r="AJ211" s="1636"/>
      <c r="AK211" s="1636"/>
      <c r="AL211" s="1636"/>
      <c r="AM211" s="1636"/>
      <c r="AN211" s="1636"/>
      <c r="AO211" s="1636"/>
      <c r="AP211" s="1636"/>
      <c r="AQ211" s="1636"/>
      <c r="AR211" s="1636"/>
      <c r="AS211" s="1636"/>
      <c r="AT211" s="1636"/>
      <c r="AU211" s="1636"/>
      <c r="AV211" s="1636"/>
      <c r="AW211" s="1636"/>
      <c r="AX211" s="1636"/>
      <c r="AY211" s="1636"/>
      <c r="AZ211" s="1636"/>
      <c r="BA211" s="1636"/>
      <c r="BB211" s="1636"/>
      <c r="BC211" s="1636"/>
      <c r="BE211" s="1632"/>
      <c r="BH211" s="1632"/>
      <c r="BI211" s="1632"/>
      <c r="BJ211" s="1632"/>
      <c r="BK211" s="1632"/>
      <c r="BM211" s="1632"/>
      <c r="BN211" s="1632"/>
      <c r="BO211" s="1632"/>
      <c r="BP211" s="1632"/>
      <c r="BQ211" s="1632"/>
      <c r="BR211" s="1632"/>
      <c r="BS211" s="1632"/>
      <c r="BT211" s="1632"/>
      <c r="BU211" s="1632"/>
      <c r="BV211" s="1632"/>
      <c r="BW211" s="1632"/>
      <c r="BX211" s="1632"/>
      <c r="BY211" s="1632"/>
      <c r="BZ211" s="1632">
        <v>11</v>
      </c>
    </row>
    <row customHeight="1" ht="11.549999999999999">
      <c r="A212" s="991"/>
      <c r="B212" s="1632"/>
      <c r="D212" s="1632"/>
      <c r="J212" s="1636"/>
      <c r="K212" s="1636"/>
      <c r="L212" s="1636"/>
      <c r="M212" s="1636"/>
      <c r="N212" s="1636"/>
      <c r="O212" s="1636"/>
      <c r="P212" s="1636"/>
      <c r="Q212" s="1636"/>
      <c r="R212" s="1636"/>
      <c r="S212" s="1636"/>
      <c r="T212" s="1636"/>
      <c r="U212" s="1636"/>
      <c r="V212" s="1636"/>
      <c r="W212" s="1636"/>
      <c r="X212" s="1636"/>
      <c r="Y212" s="1636"/>
      <c r="Z212" s="1636"/>
      <c r="AA212" s="1636"/>
      <c r="AB212" s="1636"/>
      <c r="AC212" s="1636"/>
      <c r="AD212" s="1636"/>
      <c r="AE212" s="1636"/>
      <c r="AF212" s="1636"/>
      <c r="AG212" s="1636"/>
      <c r="AH212" s="1636"/>
      <c r="AI212" s="1636"/>
      <c r="AJ212" s="1636"/>
      <c r="AK212" s="1636"/>
      <c r="AL212" s="1636"/>
      <c r="AM212" s="1636"/>
      <c r="AN212" s="1636"/>
      <c r="AO212" s="1636"/>
      <c r="AP212" s="1636"/>
      <c r="AQ212" s="1636"/>
      <c r="AR212" s="1636"/>
      <c r="AS212" s="1636"/>
      <c r="AT212" s="1636"/>
      <c r="AU212" s="1636"/>
      <c r="AV212" s="1636"/>
      <c r="AW212" s="1636"/>
      <c r="AX212" s="1636"/>
      <c r="AY212" s="1636"/>
      <c r="AZ212" s="1636"/>
      <c r="BA212" s="1636"/>
      <c r="BB212" s="1636"/>
      <c r="BC212" s="1636"/>
      <c r="BE212" s="1632"/>
      <c r="BH212" s="1632"/>
      <c r="BI212" s="1632"/>
      <c r="BJ212" s="1632"/>
      <c r="BK212" s="1632"/>
      <c r="BM212" s="1632"/>
      <c r="BN212" s="1632"/>
      <c r="BO212" s="1632"/>
      <c r="BP212" s="1632"/>
      <c r="BQ212" s="1632"/>
      <c r="BR212" s="1632"/>
      <c r="BS212" s="1632"/>
      <c r="BT212" s="1632"/>
      <c r="BU212" s="1632"/>
      <c r="BV212" s="1632"/>
      <c r="BW212" s="1632"/>
      <c r="BX212" s="1632"/>
      <c r="BY212" s="1632"/>
      <c r="BZ212" s="1632">
        <v>11</v>
      </c>
    </row>
    <row customHeight="1" ht="11.549999999999999">
      <c r="A213" s="991"/>
      <c r="B213" s="1632"/>
      <c r="D213" s="1632"/>
      <c r="J213" s="1636"/>
      <c r="K213" s="1636"/>
      <c r="L213" s="1636"/>
      <c r="M213" s="1636"/>
      <c r="N213" s="1636"/>
      <c r="O213" s="1636"/>
      <c r="P213" s="1636"/>
      <c r="Q213" s="1636"/>
      <c r="R213" s="1636"/>
      <c r="S213" s="1636"/>
      <c r="T213" s="1636"/>
      <c r="U213" s="1636"/>
      <c r="V213" s="1636"/>
      <c r="W213" s="1636"/>
      <c r="X213" s="1636"/>
      <c r="Y213" s="1636"/>
      <c r="Z213" s="1636"/>
      <c r="AA213" s="1636"/>
      <c r="AB213" s="1636"/>
      <c r="AC213" s="1636"/>
      <c r="AD213" s="1636"/>
      <c r="AE213" s="1636"/>
      <c r="AF213" s="1636"/>
      <c r="AG213" s="1636"/>
      <c r="AH213" s="1636"/>
      <c r="AI213" s="1636"/>
      <c r="AJ213" s="1636"/>
      <c r="AK213" s="1636"/>
      <c r="AL213" s="1636"/>
      <c r="AM213" s="1636"/>
      <c r="AN213" s="1636"/>
      <c r="AO213" s="1636"/>
      <c r="AP213" s="1636"/>
      <c r="AQ213" s="1636"/>
      <c r="AR213" s="1636"/>
      <c r="AS213" s="1636"/>
      <c r="AT213" s="1636"/>
      <c r="AU213" s="1636"/>
      <c r="AV213" s="1636"/>
      <c r="AW213" s="1636"/>
      <c r="AX213" s="1636"/>
      <c r="AY213" s="1636"/>
      <c r="AZ213" s="1636"/>
      <c r="BA213" s="1636"/>
      <c r="BB213" s="1636"/>
      <c r="BC213" s="1636"/>
      <c r="BE213" s="1632"/>
      <c r="BH213" s="1632"/>
      <c r="BI213" s="1632"/>
      <c r="BJ213" s="1632"/>
      <c r="BK213" s="1632"/>
      <c r="BM213" s="1632"/>
      <c r="BN213" s="1632"/>
      <c r="BO213" s="1632"/>
      <c r="BP213" s="1632"/>
      <c r="BQ213" s="1632"/>
      <c r="BR213" s="1632"/>
      <c r="BS213" s="1632"/>
      <c r="BT213" s="1632"/>
      <c r="BU213" s="1632"/>
      <c r="BV213" s="1632"/>
      <c r="BW213" s="1632"/>
      <c r="BX213" s="1632"/>
      <c r="BY213" s="1632"/>
      <c r="BZ213" s="1632">
        <v>11</v>
      </c>
    </row>
    <row customHeight="1" ht="11.549999999999999">
      <c r="A214" s="991"/>
      <c r="B214" s="1632"/>
      <c r="D214" s="1632"/>
      <c r="J214" s="1636"/>
      <c r="K214" s="1636"/>
      <c r="L214" s="1636"/>
      <c r="M214" s="1636"/>
      <c r="N214" s="1636"/>
      <c r="O214" s="1636"/>
      <c r="P214" s="1636"/>
      <c r="Q214" s="1636"/>
      <c r="R214" s="1636"/>
      <c r="S214" s="1636"/>
      <c r="T214" s="1636"/>
      <c r="U214" s="1636"/>
      <c r="V214" s="1636"/>
      <c r="W214" s="1636"/>
      <c r="X214" s="1636"/>
      <c r="Y214" s="1636"/>
      <c r="Z214" s="1636"/>
      <c r="AA214" s="1636"/>
      <c r="AB214" s="1636"/>
      <c r="AC214" s="1636"/>
      <c r="AD214" s="1636"/>
      <c r="AE214" s="1636"/>
      <c r="AF214" s="1636"/>
      <c r="AG214" s="1636"/>
      <c r="AH214" s="1636"/>
      <c r="AI214" s="1636"/>
      <c r="AJ214" s="1636"/>
      <c r="AK214" s="1636"/>
      <c r="AL214" s="1636"/>
      <c r="AM214" s="1636"/>
      <c r="AN214" s="1636"/>
      <c r="AO214" s="1636"/>
      <c r="AP214" s="1636"/>
      <c r="AQ214" s="1636"/>
      <c r="AR214" s="1636"/>
      <c r="AS214" s="1636"/>
      <c r="AT214" s="1636"/>
      <c r="AU214" s="1636"/>
      <c r="AV214" s="1636"/>
      <c r="AW214" s="1636"/>
      <c r="AX214" s="1636"/>
      <c r="AY214" s="1636"/>
      <c r="AZ214" s="1636"/>
      <c r="BA214" s="1636"/>
      <c r="BB214" s="1636"/>
      <c r="BC214" s="1636"/>
      <c r="BE214" s="1632"/>
      <c r="BH214" s="1632"/>
      <c r="BI214" s="1632"/>
      <c r="BJ214" s="1632"/>
      <c r="BK214" s="1632"/>
      <c r="BM214" s="1632"/>
      <c r="BN214" s="1632"/>
      <c r="BO214" s="1632"/>
      <c r="BP214" s="1632"/>
      <c r="BQ214" s="1632"/>
      <c r="BR214" s="1632"/>
      <c r="BS214" s="1632"/>
      <c r="BT214" s="1632"/>
      <c r="BU214" s="1632"/>
      <c r="BV214" s="1632"/>
      <c r="BW214" s="1632"/>
      <c r="BX214" s="1632"/>
      <c r="BY214" s="1632"/>
      <c r="BZ214" s="1632">
        <v>11</v>
      </c>
    </row>
    <row customHeight="1" ht="11.549999999999999">
      <c r="A215" s="991"/>
      <c r="B215" s="1632"/>
      <c r="D215" s="1632"/>
      <c r="J215" s="1636"/>
      <c r="K215" s="1636"/>
      <c r="L215" s="1636"/>
      <c r="M215" s="1636"/>
      <c r="N215" s="1636"/>
      <c r="O215" s="1636"/>
      <c r="P215" s="1636"/>
      <c r="Q215" s="1636"/>
      <c r="R215" s="1636"/>
      <c r="S215" s="1636"/>
      <c r="T215" s="1636"/>
      <c r="U215" s="1636"/>
      <c r="V215" s="1636"/>
      <c r="W215" s="1636"/>
      <c r="X215" s="1636"/>
      <c r="Y215" s="1636"/>
      <c r="Z215" s="1636"/>
      <c r="AA215" s="1636"/>
      <c r="AB215" s="1636"/>
      <c r="AC215" s="1636"/>
      <c r="AD215" s="1636"/>
      <c r="AE215" s="1636"/>
      <c r="AF215" s="1636"/>
      <c r="AG215" s="1636"/>
      <c r="AH215" s="1636"/>
      <c r="AI215" s="1636"/>
      <c r="AJ215" s="1636"/>
      <c r="AK215" s="1636"/>
      <c r="AL215" s="1636"/>
      <c r="AM215" s="1636"/>
      <c r="AN215" s="1636"/>
      <c r="AO215" s="1636"/>
      <c r="AP215" s="1636"/>
      <c r="AQ215" s="1636"/>
      <c r="AR215" s="1636"/>
      <c r="AS215" s="1636"/>
      <c r="AT215" s="1636"/>
      <c r="AU215" s="1636"/>
      <c r="AV215" s="1636"/>
      <c r="AW215" s="1636"/>
      <c r="AX215" s="1636"/>
      <c r="AY215" s="1636"/>
      <c r="AZ215" s="1636"/>
      <c r="BA215" s="1636"/>
      <c r="BB215" s="1636"/>
      <c r="BC215" s="1636"/>
      <c r="BE215" s="1632"/>
      <c r="BH215" s="1632"/>
      <c r="BI215" s="1632"/>
      <c r="BJ215" s="1632"/>
      <c r="BK215" s="1632"/>
      <c r="BM215" s="1632"/>
      <c r="BN215" s="1632"/>
      <c r="BO215" s="1632"/>
      <c r="BP215" s="1632"/>
      <c r="BQ215" s="1632"/>
      <c r="BR215" s="1632"/>
      <c r="BS215" s="1632"/>
      <c r="BT215" s="1632"/>
      <c r="BU215" s="1632"/>
      <c r="BV215" s="1632"/>
      <c r="BW215" s="1632"/>
      <c r="BX215" s="1632"/>
      <c r="BY215" s="1632"/>
      <c r="BZ215" s="1632">
        <v>11</v>
      </c>
    </row>
    <row customHeight="1" ht="11.549999999999999">
      <c r="A216" s="991"/>
      <c r="B216" s="1632"/>
      <c r="D216" s="1632"/>
      <c r="J216" s="1636"/>
      <c r="K216" s="1636"/>
      <c r="L216" s="1636"/>
      <c r="M216" s="1636"/>
      <c r="N216" s="1636"/>
      <c r="O216" s="1636"/>
      <c r="P216" s="1636"/>
      <c r="Q216" s="1636"/>
      <c r="R216" s="1636"/>
      <c r="S216" s="1636"/>
      <c r="T216" s="1636"/>
      <c r="U216" s="1636"/>
      <c r="V216" s="1636"/>
      <c r="W216" s="1636"/>
      <c r="X216" s="1636"/>
      <c r="Y216" s="1636"/>
      <c r="Z216" s="1636"/>
      <c r="AA216" s="1636"/>
      <c r="AB216" s="1636"/>
      <c r="AC216" s="1636"/>
      <c r="AD216" s="1636"/>
      <c r="AE216" s="1636"/>
      <c r="AF216" s="1636"/>
      <c r="AG216" s="1636"/>
      <c r="AH216" s="1636"/>
      <c r="AI216" s="1636"/>
      <c r="AJ216" s="1636"/>
      <c r="AK216" s="1636"/>
      <c r="AL216" s="1636"/>
      <c r="AM216" s="1636"/>
      <c r="AN216" s="1636"/>
      <c r="AO216" s="1636"/>
      <c r="AP216" s="1636"/>
      <c r="AQ216" s="1636"/>
      <c r="AR216" s="1636"/>
      <c r="AS216" s="1636"/>
      <c r="AT216" s="1636"/>
      <c r="AU216" s="1636"/>
      <c r="AV216" s="1636"/>
      <c r="AW216" s="1636"/>
      <c r="AX216" s="1636"/>
      <c r="AY216" s="1636"/>
      <c r="AZ216" s="1636"/>
      <c r="BA216" s="1636"/>
      <c r="BB216" s="1636"/>
      <c r="BC216" s="1636"/>
      <c r="BE216" s="1632"/>
      <c r="BH216" s="1632"/>
      <c r="BI216" s="1632"/>
      <c r="BJ216" s="1632"/>
      <c r="BK216" s="1632"/>
      <c r="BM216" s="1632"/>
      <c r="BN216" s="1632"/>
      <c r="BO216" s="1632"/>
      <c r="BP216" s="1632"/>
      <c r="BQ216" s="1632"/>
      <c r="BR216" s="1632"/>
      <c r="BS216" s="1632"/>
      <c r="BT216" s="1632"/>
      <c r="BU216" s="1632"/>
      <c r="BV216" s="1632"/>
      <c r="BW216" s="1632"/>
      <c r="BX216" s="1632"/>
      <c r="BY216" s="1632"/>
      <c r="BZ216" s="1632">
        <v>11</v>
      </c>
    </row>
    <row customHeight="1" ht="11.25" hidden="1">
      <c r="A217" s="988" t="s">
        <v>81</v>
      </c>
      <c r="B217" s="1161">
        <v>0</v>
      </c>
      <c r="C217" s="1637">
        <v>0</v>
      </c>
      <c r="D217" s="1636">
        <v>3</v>
      </c>
      <c r="E217" s="1632">
        <v>7</v>
      </c>
      <c r="F217" s="1632">
        <v>56</v>
      </c>
      <c r="G217" s="1632">
        <v>10</v>
      </c>
      <c r="H217" s="1632">
        <v>0</v>
      </c>
      <c r="I217" s="1632">
        <v>40</v>
      </c>
      <c r="J217" s="1636">
        <v>0</v>
      </c>
      <c r="K217" s="1636">
        <v>0</v>
      </c>
      <c r="L217" s="1636">
        <v>0</v>
      </c>
      <c r="M217" s="1636">
        <v>0</v>
      </c>
      <c r="N217" s="1636">
        <v>0</v>
      </c>
      <c r="O217" s="1636">
        <v>0</v>
      </c>
      <c r="P217" s="1636">
        <v>0</v>
      </c>
      <c r="Q217" s="1636">
        <v>0</v>
      </c>
      <c r="R217" s="1636">
        <v>0</v>
      </c>
      <c r="S217" s="1636">
        <v>0</v>
      </c>
      <c r="T217" s="1636">
        <v>0</v>
      </c>
      <c r="U217" s="1636">
        <v>0</v>
      </c>
      <c r="V217" s="1636">
        <v>0</v>
      </c>
      <c r="W217" s="1636">
        <v>0</v>
      </c>
      <c r="X217" s="1636">
        <v>0</v>
      </c>
      <c r="Y217" s="1636">
        <v>0</v>
      </c>
      <c r="Z217" s="1636">
        <v>0</v>
      </c>
      <c r="AA217" s="1636">
        <v>0</v>
      </c>
      <c r="AB217" s="1636">
        <v>0</v>
      </c>
      <c r="AC217" s="1636">
        <v>0</v>
      </c>
      <c r="AD217" s="1636">
        <v>0</v>
      </c>
      <c r="AE217" s="1636">
        <v>0</v>
      </c>
      <c r="AF217" s="1636">
        <v>0</v>
      </c>
      <c r="AG217" s="1636">
        <v>0</v>
      </c>
      <c r="AH217" s="1636">
        <v>0</v>
      </c>
      <c r="AI217" s="1636">
        <v>0</v>
      </c>
      <c r="AJ217" s="1636">
        <v>0</v>
      </c>
      <c r="AK217" s="1636">
        <v>0</v>
      </c>
      <c r="AL217" s="1636">
        <v>0</v>
      </c>
      <c r="AM217" s="1636">
        <v>0</v>
      </c>
      <c r="AN217" s="1636">
        <v>0</v>
      </c>
      <c r="AO217" s="1636">
        <v>0</v>
      </c>
      <c r="AP217" s="1636">
        <v>0</v>
      </c>
      <c r="AQ217" s="1636">
        <v>0</v>
      </c>
      <c r="AR217" s="1636">
        <v>0</v>
      </c>
      <c r="AS217" s="1636">
        <v>0</v>
      </c>
      <c r="AT217" s="1636">
        <v>0</v>
      </c>
      <c r="AU217" s="1636">
        <v>0</v>
      </c>
      <c r="AV217" s="1636">
        <v>0</v>
      </c>
      <c r="AW217" s="1636">
        <v>0</v>
      </c>
      <c r="AX217" s="1636">
        <v>0</v>
      </c>
      <c r="AY217" s="1636">
        <v>0</v>
      </c>
      <c r="AZ217" s="1636">
        <v>0</v>
      </c>
      <c r="BA217" s="1636">
        <v>0</v>
      </c>
      <c r="BB217" s="1636">
        <v>0</v>
      </c>
      <c r="BC217" s="1636">
        <v>0</v>
      </c>
      <c r="BD217" s="1632">
        <v>102</v>
      </c>
      <c r="BE217" s="1161">
        <v>9</v>
      </c>
      <c r="BF217" s="1637">
        <v>5</v>
      </c>
      <c r="BG217" s="1637">
        <v>3</v>
      </c>
      <c r="BH217" s="1161">
        <v>3</v>
      </c>
      <c r="BI217" s="1161">
        <v>3</v>
      </c>
      <c r="BJ217" s="1161">
        <v>3</v>
      </c>
      <c r="BK217" s="1161">
        <v>3</v>
      </c>
      <c r="BL217" s="1637">
        <v>10</v>
      </c>
      <c r="BM217" s="1161">
        <v>34</v>
      </c>
      <c r="BN217" s="1161">
        <v>9</v>
      </c>
      <c r="BO217" s="545">
        <v>8</v>
      </c>
      <c r="BP217" s="1161">
        <v>8</v>
      </c>
      <c r="BQ217" s="1161">
        <v>8</v>
      </c>
      <c r="BR217" s="1161">
        <v>8</v>
      </c>
      <c r="BS217" s="1161">
        <v>8</v>
      </c>
      <c r="BT217" s="1161">
        <v>8</v>
      </c>
      <c r="BU217" s="1633">
        <v>8</v>
      </c>
      <c r="BV217" s="1633">
        <v>8</v>
      </c>
      <c r="BW217" s="1633">
        <v>8</v>
      </c>
      <c r="BX217" s="1633">
        <v>8</v>
      </c>
      <c r="BY217" s="1633">
        <v>8</v>
      </c>
      <c r="BZ217" s="1632">
        <v>11</v>
      </c>
    </row>
  </sheetData>
  <sheetProtection formatColumns="0" formatRows="0" autoFilter="0" sort="0" insertRows="0" insertColumns="1" deleteRows="0" deleteColumns="0"/>
  <mergeCells count="7">
    <mergeCell ref="E6:I6"/>
    <mergeCell ref="E7:I7"/>
    <mergeCell ref="F10:G10"/>
    <mergeCell ref="BD10:BD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BC33">
      <formula1>900</formula1>
    </dataValidation>
    <dataValidation type="decimal" allowBlank="1" showErrorMessage="1" errorTitle="Ошибка" error="Допускается ввод только неотрицательных чисел!" sqref="H38:BC39 H2:BC2 H15:BC15 H17:BC32 H35:BC35 H44:BC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BC43">
      <formula1>900</formula1>
    </dataValidation>
    <dataValidation type="decimal" allowBlank="1" showErrorMessage="1" errorTitle="Ошибка" error="Допускается ввод только действительных чисел!" sqref="H36:BC37">
      <formula1>-9.99999999999999E+23</formula1>
      <formula2>9.99999999999999E+23</formula2>
    </dataValidation>
    <dataValidation type="decimal" allowBlank="1" showErrorMessage="1" errorTitle="Ошибка" error="Допускается ввод только действительных чисел!" sqref="H40:BC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4ECCA-A69C-C69D-1738-0.A8C88BD1}" mc:Ignorable="x14ac xr xr2 xr3">
  <sheetPr>
    <tabColor theme="9" tint="-0.25"/>
  </sheetPr>
  <dimension ref="A1:BZ210"/>
  <sheetViews>
    <sheetView topLeftCell="A1" showGridLines="0" zoomScale="90" workbookViewId="0">
      <selection activeCell="BC9" sqref="BC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55" style="1636" width="40.7109375" customWidth="1"/>
    <col min="56" max="56" style="1636" width="102.00390625" customWidth="1"/>
    <col min="57" max="57" style="1367" width="9.00390625" customWidth="1"/>
    <col min="58" max="58" style="1643" width="5.00390625" customWidth="1"/>
    <col min="59" max="59" style="1643" width="3.00390625" customWidth="1"/>
    <col min="60" max="63" style="1367" width="3.00390625" customWidth="1"/>
    <col min="64" max="64" style="1643" width="10.00390625" customWidth="1"/>
    <col min="65" max="65" style="1367" width="34.00390625" customWidth="1"/>
    <col min="66" max="66" style="1367" width="9.00390625" customWidth="1"/>
    <col min="67" max="67" style="737" width="8.00390625" customWidth="1"/>
    <col min="68" max="72" style="1367" width="8.00390625" customWidth="1"/>
    <col min="73" max="77" style="1633" width="8.00390625" customWidth="1"/>
    <col min="78" max="78" style="1636" width="9.140625" hidden="1"/>
  </cols>
  <sheetData>
    <row s="1367" customFormat="1" customHeight="1" ht="22.5" hidden="1">
      <c r="A1" s="988"/>
      <c r="C1" s="1637"/>
      <c r="D1" s="538"/>
      <c r="H1" s="1161">
        <v>4</v>
      </c>
      <c r="I1" s="1161">
        <v>4</v>
      </c>
      <c r="J1" s="1367">
        <v>4</v>
      </c>
      <c r="K1" s="1367">
        <v>4</v>
      </c>
      <c r="L1" s="1367">
        <v>4</v>
      </c>
      <c r="M1" s="1367">
        <v>4</v>
      </c>
      <c r="N1" s="1367">
        <v>4</v>
      </c>
      <c r="O1" s="1367">
        <v>4</v>
      </c>
      <c r="P1" s="1367">
        <v>4</v>
      </c>
      <c r="Q1" s="1367">
        <v>4</v>
      </c>
      <c r="R1" s="1367">
        <v>4</v>
      </c>
      <c r="S1" s="1367">
        <v>4</v>
      </c>
      <c r="T1" s="1367">
        <v>4</v>
      </c>
      <c r="U1" s="1367">
        <v>4</v>
      </c>
      <c r="V1" s="1367">
        <v>4</v>
      </c>
      <c r="W1" s="1367">
        <v>4</v>
      </c>
      <c r="X1" s="1367">
        <v>4</v>
      </c>
      <c r="Y1" s="1367">
        <v>4</v>
      </c>
      <c r="Z1" s="1367">
        <v>4</v>
      </c>
      <c r="AA1" s="1367">
        <v>4</v>
      </c>
      <c r="AB1" s="1367">
        <v>4</v>
      </c>
      <c r="AC1" s="1367">
        <v>4</v>
      </c>
      <c r="AD1" s="1367">
        <v>4</v>
      </c>
      <c r="AE1" s="1367">
        <v>4</v>
      </c>
      <c r="AF1" s="1367">
        <v>4</v>
      </c>
      <c r="AG1" s="1367">
        <v>4</v>
      </c>
      <c r="AH1" s="1367">
        <v>4</v>
      </c>
      <c r="AI1" s="1367">
        <v>4</v>
      </c>
      <c r="AJ1" s="1367">
        <v>4</v>
      </c>
      <c r="AK1" s="1367">
        <v>4</v>
      </c>
      <c r="AL1" s="1367">
        <v>4</v>
      </c>
      <c r="AM1" s="1367">
        <v>4</v>
      </c>
      <c r="AN1" s="1367">
        <v>4</v>
      </c>
      <c r="AO1" s="1367">
        <v>4</v>
      </c>
      <c r="AP1" s="1367">
        <v>4</v>
      </c>
      <c r="AQ1" s="1367">
        <v>4</v>
      </c>
      <c r="AR1" s="1367">
        <v>4</v>
      </c>
      <c r="AS1" s="1367">
        <v>4</v>
      </c>
      <c r="AT1" s="1367">
        <v>4</v>
      </c>
      <c r="AU1" s="1367">
        <v>4</v>
      </c>
      <c r="AV1" s="1367">
        <v>4</v>
      </c>
      <c r="AW1" s="1367">
        <v>4</v>
      </c>
      <c r="AX1" s="1367">
        <v>4</v>
      </c>
      <c r="AY1" s="1367">
        <v>4</v>
      </c>
      <c r="AZ1" s="1367">
        <v>4</v>
      </c>
      <c r="BA1" s="1367">
        <v>4</v>
      </c>
      <c r="BB1" s="1367">
        <v>4</v>
      </c>
      <c r="BC1" s="1367">
        <v>4</v>
      </c>
      <c r="BF1" s="1637"/>
      <c r="BG1" s="1637"/>
      <c r="BL1" s="1637"/>
      <c r="BZ1" s="1161" t="s">
        <v>14</v>
      </c>
    </row>
    <row s="1367" customFormat="1" customHeight="1" ht="22.5" hidden="1">
      <c r="A2" s="988"/>
      <c r="C2" s="1637"/>
      <c r="D2" s="539"/>
      <c r="E2" s="1659"/>
      <c r="F2" s="541"/>
      <c r="G2" s="1658" t="s">
        <v>807</v>
      </c>
      <c r="H2" s="542"/>
      <c r="I2" s="54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543" t="s">
        <v>810</v>
      </c>
      <c r="BE2" s="544"/>
      <c r="BF2" s="1637"/>
      <c r="BG2" s="1637"/>
      <c r="BL2" s="1637"/>
      <c r="BO2" s="545"/>
      <c r="BU2" s="1633"/>
      <c r="BV2" s="1633"/>
      <c r="BW2" s="1633"/>
      <c r="BX2" s="1633"/>
      <c r="BY2" s="1633"/>
      <c r="BZ2" s="1161">
        <v>0</v>
      </c>
    </row>
    <row customHeight="1" ht="11.25" hidden="1">
      <c r="J3" s="1636"/>
      <c r="K3" s="1636"/>
      <c r="L3" s="1636"/>
      <c r="M3" s="1636"/>
      <c r="N3" s="1636"/>
      <c r="O3" s="1636"/>
      <c r="P3" s="1636"/>
      <c r="Q3" s="1636"/>
      <c r="R3" s="1636"/>
      <c r="S3" s="1636"/>
      <c r="T3" s="1636"/>
      <c r="U3" s="1636"/>
      <c r="V3" s="1636"/>
      <c r="W3" s="1636"/>
      <c r="X3" s="1636"/>
      <c r="Y3" s="1636"/>
      <c r="Z3" s="1636"/>
      <c r="AA3" s="1636"/>
      <c r="AB3" s="1636"/>
      <c r="AC3" s="1636"/>
      <c r="AD3" s="1636"/>
      <c r="AE3" s="1636"/>
      <c r="AF3" s="1636"/>
      <c r="AG3" s="1636"/>
      <c r="AH3" s="1636"/>
      <c r="AI3" s="1636"/>
      <c r="AJ3" s="1636"/>
      <c r="AK3" s="1636"/>
      <c r="AL3" s="1636"/>
      <c r="AM3" s="1636"/>
      <c r="AN3" s="1636"/>
      <c r="AO3" s="1636"/>
      <c r="AP3" s="1636"/>
      <c r="AQ3" s="1636"/>
      <c r="AR3" s="1636"/>
      <c r="AS3" s="1636"/>
      <c r="AT3" s="1636"/>
      <c r="AU3" s="1636"/>
      <c r="AV3" s="1636"/>
      <c r="AW3" s="1636"/>
      <c r="AX3" s="1636"/>
      <c r="AY3" s="1636"/>
      <c r="AZ3" s="1636"/>
      <c r="BA3" s="1636"/>
      <c r="BB3" s="1636"/>
      <c r="BC3" s="1636"/>
      <c r="BZ3" s="1632">
        <v>0</v>
      </c>
    </row>
    <row s="1633" customFormat="1" customHeight="1" ht="11.25" hidden="1">
      <c r="A4" s="988"/>
      <c r="B4" s="1161"/>
      <c r="C4" s="1637"/>
      <c r="D4" s="363"/>
      <c r="J4" s="1633"/>
      <c r="K4" s="1633"/>
      <c r="L4" s="1633"/>
      <c r="M4" s="1633"/>
      <c r="N4" s="1633"/>
      <c r="O4" s="1633"/>
      <c r="P4" s="1633"/>
      <c r="Q4" s="1633"/>
      <c r="R4" s="1633"/>
      <c r="S4" s="1633"/>
      <c r="T4" s="1633"/>
      <c r="U4" s="1633"/>
      <c r="V4" s="1633"/>
      <c r="W4" s="1633"/>
      <c r="X4" s="1633"/>
      <c r="Y4" s="1633"/>
      <c r="Z4" s="1633"/>
      <c r="AA4" s="1633"/>
      <c r="AB4" s="1633"/>
      <c r="AC4" s="1633"/>
      <c r="AD4" s="1633"/>
      <c r="AE4" s="1633"/>
      <c r="AF4" s="1633"/>
      <c r="AG4" s="1633"/>
      <c r="AH4" s="1633"/>
      <c r="AI4" s="1633"/>
      <c r="AJ4" s="1633"/>
      <c r="AK4" s="1633"/>
      <c r="AL4" s="1633"/>
      <c r="AM4" s="1633"/>
      <c r="AN4" s="1633"/>
      <c r="AO4" s="1633"/>
      <c r="AP4" s="1633"/>
      <c r="AQ4" s="1633"/>
      <c r="AR4" s="1633"/>
      <c r="AS4" s="1633"/>
      <c r="AT4" s="1633"/>
      <c r="AU4" s="1633"/>
      <c r="AV4" s="1633"/>
      <c r="AW4" s="1633"/>
      <c r="AX4" s="1633"/>
      <c r="AY4" s="1633"/>
      <c r="AZ4" s="1633"/>
      <c r="BA4" s="1633"/>
      <c r="BB4" s="1633"/>
      <c r="BC4" s="1633"/>
      <c r="BD4" s="1633">
        <v>4</v>
      </c>
      <c r="BE4" s="1161"/>
      <c r="BF4" s="1637"/>
      <c r="BG4" s="1637"/>
      <c r="BH4" s="1161"/>
      <c r="BI4" s="1161"/>
      <c r="BJ4" s="1161"/>
      <c r="BK4" s="1161"/>
      <c r="BL4" s="1637"/>
      <c r="BM4" s="1161"/>
      <c r="BN4" s="1161"/>
      <c r="BO4" s="545"/>
      <c r="BP4" s="1161"/>
      <c r="BQ4" s="1161"/>
      <c r="BR4" s="1161"/>
      <c r="BS4" s="1161"/>
      <c r="BT4" s="1161"/>
      <c r="BZ4" s="1633">
        <v>0</v>
      </c>
    </row>
    <row customHeight="1" ht="11.549999999999999">
      <c r="J5" s="1636"/>
      <c r="K5" s="1636"/>
      <c r="L5" s="1636"/>
      <c r="M5" s="1636"/>
      <c r="N5" s="1636"/>
      <c r="O5" s="1636"/>
      <c r="P5" s="1636"/>
      <c r="Q5" s="1636"/>
      <c r="R5" s="1636"/>
      <c r="S5" s="1636"/>
      <c r="T5" s="1636"/>
      <c r="U5" s="1636"/>
      <c r="V5" s="1636"/>
      <c r="W5" s="1636"/>
      <c r="X5" s="1636"/>
      <c r="Y5" s="1636"/>
      <c r="Z5" s="1636"/>
      <c r="AA5" s="1636"/>
      <c r="AB5" s="1636"/>
      <c r="AC5" s="1636"/>
      <c r="AD5" s="1636"/>
      <c r="AE5" s="1636"/>
      <c r="AF5" s="1636"/>
      <c r="AG5" s="1636"/>
      <c r="AH5" s="1636"/>
      <c r="AI5" s="1636"/>
      <c r="AJ5" s="1636"/>
      <c r="AK5" s="1636"/>
      <c r="AL5" s="1636"/>
      <c r="AM5" s="1636"/>
      <c r="AN5" s="1636"/>
      <c r="AO5" s="1636"/>
      <c r="AP5" s="1636"/>
      <c r="AQ5" s="1636"/>
      <c r="AR5" s="1636"/>
      <c r="AS5" s="1636"/>
      <c r="AT5" s="1636"/>
      <c r="AU5" s="1636"/>
      <c r="AV5" s="1636"/>
      <c r="AW5" s="1636"/>
      <c r="AX5" s="1636"/>
      <c r="AY5" s="1636"/>
      <c r="AZ5" s="1636"/>
      <c r="BA5" s="1636"/>
      <c r="BB5" s="1636"/>
      <c r="BC5" s="1636"/>
      <c r="BZ5" s="1632">
        <v>11</v>
      </c>
    </row>
    <row customHeight="1" ht="33.75">
      <c r="E6" s="2249" t="s">
        <v>1074</v>
      </c>
      <c r="F6" s="2249"/>
      <c r="G6" s="2249"/>
      <c r="H6" s="2249"/>
      <c r="I6" s="2249"/>
      <c r="J6" s="2249"/>
      <c r="K6" s="2249"/>
      <c r="L6" s="2249"/>
      <c r="M6" s="2249"/>
      <c r="N6" s="2249"/>
      <c r="O6" s="2249"/>
      <c r="P6" s="2249"/>
      <c r="Q6" s="2249"/>
      <c r="R6" s="2249"/>
      <c r="S6" s="2249"/>
      <c r="T6" s="2249"/>
      <c r="U6" s="2249"/>
      <c r="V6" s="2249"/>
      <c r="W6" s="2249"/>
      <c r="X6" s="2249"/>
      <c r="Y6" s="2249"/>
      <c r="Z6" s="2249"/>
      <c r="AA6" s="2249"/>
      <c r="AB6" s="2249"/>
      <c r="AC6" s="2249"/>
      <c r="AD6" s="2249"/>
      <c r="AE6" s="2249"/>
      <c r="AF6" s="2249"/>
      <c r="AG6" s="2249"/>
      <c r="AH6" s="2249"/>
      <c r="AI6" s="2249"/>
      <c r="AJ6" s="2249"/>
      <c r="AK6" s="2249"/>
      <c r="AL6" s="2249"/>
      <c r="AM6" s="2249"/>
      <c r="AN6" s="2249"/>
      <c r="AO6" s="2249"/>
      <c r="AP6" s="2249"/>
      <c r="AQ6" s="2249"/>
      <c r="AR6" s="2249"/>
      <c r="AS6" s="2249"/>
      <c r="AT6" s="2249"/>
      <c r="AU6" s="2249"/>
      <c r="AV6" s="2249"/>
      <c r="AW6" s="2249"/>
      <c r="AX6" s="2249"/>
      <c r="AY6" s="2249"/>
      <c r="AZ6" s="2249"/>
      <c r="BA6" s="2249"/>
      <c r="BB6" s="2249"/>
      <c r="BC6" s="2249"/>
      <c r="BD6" s="557"/>
      <c r="BZ6" s="1632">
        <v>32</v>
      </c>
    </row>
    <row customHeight="1" ht="25.2">
      <c r="E7" s="2250" t="str">
        <f>IF(org=0,"Не определено",org)</f>
        <v>ГУП "Белоблводоканал"</v>
      </c>
      <c r="F7" s="2250"/>
      <c r="G7" s="2250"/>
      <c r="H7" s="2250"/>
      <c r="I7" s="2250"/>
      <c r="J7" s="2250"/>
      <c r="K7" s="2250"/>
      <c r="L7" s="2250"/>
      <c r="M7" s="2250"/>
      <c r="N7" s="2250"/>
      <c r="O7" s="2250"/>
      <c r="P7" s="2250"/>
      <c r="Q7" s="2250"/>
      <c r="R7" s="2250"/>
      <c r="S7" s="2250"/>
      <c r="T7" s="2250"/>
      <c r="U7" s="2250"/>
      <c r="V7" s="2250"/>
      <c r="W7" s="2250"/>
      <c r="X7" s="2250"/>
      <c r="Y7" s="2250"/>
      <c r="Z7" s="2250"/>
      <c r="AA7" s="2250"/>
      <c r="AB7" s="2250"/>
      <c r="AC7" s="2250"/>
      <c r="AD7" s="2250"/>
      <c r="AE7" s="2250"/>
      <c r="AF7" s="2250"/>
      <c r="AG7" s="2250"/>
      <c r="AH7" s="2250"/>
      <c r="AI7" s="2250"/>
      <c r="AJ7" s="2250"/>
      <c r="AK7" s="2250"/>
      <c r="AL7" s="2250"/>
      <c r="AM7" s="2250"/>
      <c r="AN7" s="2250"/>
      <c r="AO7" s="2250"/>
      <c r="AP7" s="2250"/>
      <c r="AQ7" s="2250"/>
      <c r="AR7" s="2250"/>
      <c r="AS7" s="2250"/>
      <c r="AT7" s="2250"/>
      <c r="AU7" s="2250"/>
      <c r="AV7" s="2250"/>
      <c r="AW7" s="2250"/>
      <c r="AX7" s="2250"/>
      <c r="AY7" s="2250"/>
      <c r="AZ7" s="2250"/>
      <c r="BA7" s="2250"/>
      <c r="BB7" s="2250"/>
      <c r="BC7" s="2250"/>
      <c r="BZ7" s="1632">
        <v>24</v>
      </c>
    </row>
    <row customHeight="1" ht="11.549999999999999">
      <c r="E8" s="1136"/>
      <c r="F8" s="1136"/>
      <c r="G8" s="1136"/>
      <c r="H8" s="1136"/>
      <c r="I8" s="1136"/>
      <c r="J8" s="1137" t="s">
        <v>22</v>
      </c>
      <c r="K8" s="1137" t="s">
        <v>22</v>
      </c>
      <c r="L8" s="1137" t="s">
        <v>22</v>
      </c>
      <c r="M8" s="1137" t="s">
        <v>22</v>
      </c>
      <c r="N8" s="1137" t="s">
        <v>22</v>
      </c>
      <c r="O8" s="1137" t="s">
        <v>22</v>
      </c>
      <c r="P8" s="1137" t="s">
        <v>22</v>
      </c>
      <c r="Q8" s="1137" t="s">
        <v>22</v>
      </c>
      <c r="R8" s="1137" t="s">
        <v>22</v>
      </c>
      <c r="S8" s="1137" t="s">
        <v>22</v>
      </c>
      <c r="T8" s="1137" t="s">
        <v>22</v>
      </c>
      <c r="U8" s="1137" t="s">
        <v>22</v>
      </c>
      <c r="V8" s="1137" t="s">
        <v>22</v>
      </c>
      <c r="W8" s="1137" t="s">
        <v>22</v>
      </c>
      <c r="X8" s="1137" t="s">
        <v>22</v>
      </c>
      <c r="Y8" s="1137" t="s">
        <v>22</v>
      </c>
      <c r="Z8" s="1137" t="s">
        <v>22</v>
      </c>
      <c r="AA8" s="1137" t="s">
        <v>22</v>
      </c>
      <c r="AB8" s="1137" t="s">
        <v>22</v>
      </c>
      <c r="AC8" s="1137" t="s">
        <v>22</v>
      </c>
      <c r="AD8" s="1137" t="s">
        <v>22</v>
      </c>
      <c r="AE8" s="1137" t="s">
        <v>22</v>
      </c>
      <c r="AF8" s="1137" t="s">
        <v>22</v>
      </c>
      <c r="AG8" s="1137" t="s">
        <v>22</v>
      </c>
      <c r="AH8" s="1137" t="s">
        <v>22</v>
      </c>
      <c r="AI8" s="1137" t="s">
        <v>22</v>
      </c>
      <c r="AJ8" s="1137" t="s">
        <v>22</v>
      </c>
      <c r="AK8" s="1137" t="s">
        <v>22</v>
      </c>
      <c r="AL8" s="1137" t="s">
        <v>22</v>
      </c>
      <c r="AM8" s="1137" t="s">
        <v>22</v>
      </c>
      <c r="AN8" s="1137" t="s">
        <v>22</v>
      </c>
      <c r="AO8" s="1137" t="s">
        <v>22</v>
      </c>
      <c r="AP8" s="1137" t="s">
        <v>22</v>
      </c>
      <c r="AQ8" s="1137" t="s">
        <v>22</v>
      </c>
      <c r="AR8" s="1137" t="s">
        <v>22</v>
      </c>
      <c r="AS8" s="1137" t="s">
        <v>22</v>
      </c>
      <c r="AT8" s="1137" t="s">
        <v>22</v>
      </c>
      <c r="AU8" s="1137" t="s">
        <v>22</v>
      </c>
      <c r="AV8" s="1137" t="s">
        <v>22</v>
      </c>
      <c r="AW8" s="1137" t="s">
        <v>22</v>
      </c>
      <c r="AX8" s="1137" t="s">
        <v>22</v>
      </c>
      <c r="AY8" s="1137" t="s">
        <v>22</v>
      </c>
      <c r="AZ8" s="1137" t="s">
        <v>22</v>
      </c>
      <c r="BA8" s="1137" t="s">
        <v>22</v>
      </c>
      <c r="BB8" s="1137" t="s">
        <v>22</v>
      </c>
      <c r="BC8" s="1137" t="s">
        <v>22</v>
      </c>
      <c r="BZ8" s="1632">
        <v>11</v>
      </c>
    </row>
    <row s="1643" customFormat="1" customHeight="1" ht="1.05">
      <c r="A9" s="1168"/>
      <c r="D9" s="1643"/>
      <c r="H9" s="890"/>
      <c r="I9" s="890" t="s">
        <v>333</v>
      </c>
      <c r="J9" s="890" t="s">
        <v>337</v>
      </c>
      <c r="K9" s="890" t="s">
        <v>338</v>
      </c>
      <c r="L9" s="890" t="s">
        <v>339</v>
      </c>
      <c r="M9" s="890" t="s">
        <v>340</v>
      </c>
      <c r="N9" s="890" t="s">
        <v>341</v>
      </c>
      <c r="O9" s="890" t="s">
        <v>342</v>
      </c>
      <c r="P9" s="890" t="s">
        <v>343</v>
      </c>
      <c r="Q9" s="890" t="s">
        <v>344</v>
      </c>
      <c r="R9" s="890" t="s">
        <v>345</v>
      </c>
      <c r="S9" s="890" t="s">
        <v>346</v>
      </c>
      <c r="T9" s="890" t="s">
        <v>347</v>
      </c>
      <c r="U9" s="890" t="s">
        <v>348</v>
      </c>
      <c r="V9" s="890" t="s">
        <v>349</v>
      </c>
      <c r="W9" s="890" t="s">
        <v>350</v>
      </c>
      <c r="X9" s="890" t="s">
        <v>351</v>
      </c>
      <c r="Y9" s="890" t="s">
        <v>352</v>
      </c>
      <c r="Z9" s="890" t="s">
        <v>353</v>
      </c>
      <c r="AA9" s="890" t="s">
        <v>354</v>
      </c>
      <c r="AB9" s="890" t="s">
        <v>355</v>
      </c>
      <c r="AC9" s="890" t="s">
        <v>356</v>
      </c>
      <c r="AD9" s="890" t="s">
        <v>357</v>
      </c>
      <c r="AE9" s="890" t="s">
        <v>358</v>
      </c>
      <c r="AF9" s="890" t="s">
        <v>359</v>
      </c>
      <c r="AG9" s="890" t="s">
        <v>360</v>
      </c>
      <c r="AH9" s="890" t="s">
        <v>361</v>
      </c>
      <c r="AI9" s="890" t="s">
        <v>362</v>
      </c>
      <c r="AJ9" s="890" t="s">
        <v>363</v>
      </c>
      <c r="AK9" s="890" t="s">
        <v>364</v>
      </c>
      <c r="AL9" s="890" t="s">
        <v>365</v>
      </c>
      <c r="AM9" s="890" t="s">
        <v>366</v>
      </c>
      <c r="AN9" s="890" t="s">
        <v>367</v>
      </c>
      <c r="AO9" s="890" t="s">
        <v>368</v>
      </c>
      <c r="AP9" s="890" t="s">
        <v>369</v>
      </c>
      <c r="AQ9" s="890" t="s">
        <v>370</v>
      </c>
      <c r="AR9" s="890" t="s">
        <v>371</v>
      </c>
      <c r="AS9" s="890" t="s">
        <v>372</v>
      </c>
      <c r="AT9" s="890" t="s">
        <v>373</v>
      </c>
      <c r="AU9" s="890" t="s">
        <v>374</v>
      </c>
      <c r="AV9" s="890" t="s">
        <v>375</v>
      </c>
      <c r="AW9" s="890" t="s">
        <v>376</v>
      </c>
      <c r="AX9" s="890" t="s">
        <v>377</v>
      </c>
      <c r="AY9" s="890" t="s">
        <v>378</v>
      </c>
      <c r="AZ9" s="890" t="s">
        <v>379</v>
      </c>
      <c r="BA9" s="890" t="s">
        <v>380</v>
      </c>
      <c r="BB9" s="890" t="s">
        <v>381</v>
      </c>
      <c r="BC9" s="890" t="s">
        <v>382</v>
      </c>
      <c r="BZ9" s="1637">
        <v>1</v>
      </c>
    </row>
    <row customHeight="1" ht="11.549999999999999">
      <c r="E10" s="712"/>
      <c r="F10" s="2368" t="s">
        <v>324</v>
      </c>
      <c r="G10" s="2369"/>
      <c r="H10" s="1660" t="str">
        <f>IF(H9="","",INDEX(DIFFERENTIATION_UNMERGE_VD,MATCH(H9,DIFFERENTIATION_ID_DIFF,0)))</f>
        <v/>
      </c>
      <c r="I10" s="1660" t="str">
        <f>IF(I9="","",INDEX(DIFFERENTIATION_UNMERGE_VD,MATCH(I9,DIFFERENTIATION_ID_DIFF,0)))</f>
        <v>Водоотведение; Транспортировка; Подключение (технологическое присоединение) к централизованной системе водоотведения</v>
      </c>
      <c r="J10" s="2394" t="str">
        <f>IF(J9="","",INDEX(DIFFERENTIATION_UNMERGE_VD,MATCH(J9,DIFFERENTIATION_ID_DIFF,0)))</f>
        <v>Водоотведение; Транспортировка; Подключение (технологическое присоединение) к централизованной системе водоотведения</v>
      </c>
      <c r="K10" s="2394" t="str">
        <f>IF(K9="","",INDEX(DIFFERENTIATION_UNMERGE_VD,MATCH(K9,DIFFERENTIATION_ID_DIFF,0)))</f>
        <v>Водоотведение; Транспортировка; Подключение (технологическое присоединение) к централизованной системе водоотведения</v>
      </c>
      <c r="L10" s="2394" t="str">
        <f>IF(L9="","",INDEX(DIFFERENTIATION_UNMERGE_VD,MATCH(L9,DIFFERENTIATION_ID_DIFF,0)))</f>
        <v>Водоотведение; Транспортировка; Подключение (технологическое присоединение) к централизованной системе водоотведения</v>
      </c>
      <c r="M10" s="2394" t="str">
        <f>IF(M9="","",INDEX(DIFFERENTIATION_UNMERGE_VD,MATCH(M9,DIFFERENTIATION_ID_DIFF,0)))</f>
        <v>Водоотведение; Транспортировка; Подключение (технологическое присоединение) к централизованной системе водоотведения</v>
      </c>
      <c r="N10" s="2394" t="str">
        <f>IF(N9="","",INDEX(DIFFERENTIATION_UNMERGE_VD,MATCH(N9,DIFFERENTIATION_ID_DIFF,0)))</f>
        <v>Водоотведение; Транспортировка; Подключение (технологическое присоединение) к централизованной системе водоотведения</v>
      </c>
      <c r="O10" s="2394" t="str">
        <f>IF(O9="","",INDEX(DIFFERENTIATION_UNMERGE_VD,MATCH(O9,DIFFERENTIATION_ID_DIFF,0)))</f>
        <v>Водоотведение; Транспортировка; Подключение (технологическое присоединение) к централизованной системе водоотведения</v>
      </c>
      <c r="P10" s="2394" t="str">
        <f>IF(P9="","",INDEX(DIFFERENTIATION_UNMERGE_VD,MATCH(P9,DIFFERENTIATION_ID_DIFF,0)))</f>
        <v>Водоотведение; Транспортировка; Подключение (технологическое присоединение) к централизованной системе водоотведения</v>
      </c>
      <c r="Q10" s="2394" t="str">
        <f>IF(Q9="","",INDEX(DIFFERENTIATION_UNMERGE_VD,MATCH(Q9,DIFFERENTIATION_ID_DIFF,0)))</f>
        <v>Водоотведение; Транспортировка; Подключение (технологическое присоединение) к централизованной системе водоотведения</v>
      </c>
      <c r="R10" s="2394" t="str">
        <f>IF(R9="","",INDEX(DIFFERENTIATION_UNMERGE_VD,MATCH(R9,DIFFERENTIATION_ID_DIFF,0)))</f>
        <v>Водоотведение; Транспортировка; Подключение (технологическое присоединение) к централизованной системе водоотведения</v>
      </c>
      <c r="S10" s="2394" t="str">
        <f>IF(S9="","",INDEX(DIFFERENTIATION_UNMERGE_VD,MATCH(S9,DIFFERENTIATION_ID_DIFF,0)))</f>
        <v>Водоотведение; Транспортировка; Подключение (технологическое присоединение) к централизованной системе водоотведения</v>
      </c>
      <c r="T10" s="2394" t="str">
        <f>IF(T9="","",INDEX(DIFFERENTIATION_UNMERGE_VD,MATCH(T9,DIFFERENTIATION_ID_DIFF,0)))</f>
        <v>Водоотведение; Транспортировка; Подключение (технологическое присоединение) к централизованной системе водоотведения</v>
      </c>
      <c r="U10" s="2394" t="str">
        <f>IF(U9="","",INDEX(DIFFERENTIATION_UNMERGE_VD,MATCH(U9,DIFFERENTIATION_ID_DIFF,0)))</f>
        <v>Водоотведение; Транспортировка; Подключение (технологическое присоединение) к централизованной системе водоотведения</v>
      </c>
      <c r="V10" s="2394" t="str">
        <f>IF(V9="","",INDEX(DIFFERENTIATION_UNMERGE_VD,MATCH(V9,DIFFERENTIATION_ID_DIFF,0)))</f>
        <v>Водоотведение; Транспортировка; Подключение (технологическое присоединение) к централизованной системе водоотведения</v>
      </c>
      <c r="W10" s="2394" t="str">
        <f>IF(W9="","",INDEX(DIFFERENTIATION_UNMERGE_VD,MATCH(W9,DIFFERENTIATION_ID_DIFF,0)))</f>
        <v>Водоотведение; Транспортировка; Подключение (технологическое присоединение) к централизованной системе водоотведения</v>
      </c>
      <c r="X10" s="2394" t="str">
        <f>IF(X9="","",INDEX(DIFFERENTIATION_UNMERGE_VD,MATCH(X9,DIFFERENTIATION_ID_DIFF,0)))</f>
        <v>Водоотведение; Транспортировка; Подключение (технологическое присоединение) к централизованной системе водоотведения</v>
      </c>
      <c r="Y10" s="2394" t="str">
        <f>IF(Y9="","",INDEX(DIFFERENTIATION_UNMERGE_VD,MATCH(Y9,DIFFERENTIATION_ID_DIFF,0)))</f>
        <v>Водоотведение; Транспортировка; Подключение (технологическое присоединение) к централизованной системе водоотведения</v>
      </c>
      <c r="Z10" s="2394" t="str">
        <f>IF(Z9="","",INDEX(DIFFERENTIATION_UNMERGE_VD,MATCH(Z9,DIFFERENTIATION_ID_DIFF,0)))</f>
        <v>Водоотведение; Транспортировка; Подключение (технологическое присоединение) к централизованной системе водоотведения</v>
      </c>
      <c r="AA10" s="2394" t="str">
        <f>IF(AA9="","",INDEX(DIFFERENTIATION_UNMERGE_VD,MATCH(AA9,DIFFERENTIATION_ID_DIFF,0)))</f>
        <v>Водоотведение; Транспортировка; Подключение (технологическое присоединение) к централизованной системе водоотведения</v>
      </c>
      <c r="AB10" s="2394" t="str">
        <f>IF(AB9="","",INDEX(DIFFERENTIATION_UNMERGE_VD,MATCH(AB9,DIFFERENTIATION_ID_DIFF,0)))</f>
        <v>Водоотведение; Транспортировка; Подключение (технологическое присоединение) к централизованной системе водоотведения</v>
      </c>
      <c r="AC10" s="2394" t="str">
        <f>IF(AC9="","",INDEX(DIFFERENTIATION_UNMERGE_VD,MATCH(AC9,DIFFERENTIATION_ID_DIFF,0)))</f>
        <v>Водоотведение; Транспортировка; Подключение (технологическое присоединение) к централизованной системе водоотведения</v>
      </c>
      <c r="AD10" s="2394" t="str">
        <f>IF(AD9="","",INDEX(DIFFERENTIATION_UNMERGE_VD,MATCH(AD9,DIFFERENTIATION_ID_DIFF,0)))</f>
        <v>Водоотведение; Транспортировка; Подключение (технологическое присоединение) к централизованной системе водоотведения</v>
      </c>
      <c r="AE10" s="2394" t="str">
        <f>IF(AE9="","",INDEX(DIFFERENTIATION_UNMERGE_VD,MATCH(AE9,DIFFERENTIATION_ID_DIFF,0)))</f>
        <v>Водоотведение; Транспортировка; Подключение (технологическое присоединение) к централизованной системе водоотведения</v>
      </c>
      <c r="AF10" s="2394" t="str">
        <f>IF(AF9="","",INDEX(DIFFERENTIATION_UNMERGE_VD,MATCH(AF9,DIFFERENTIATION_ID_DIFF,0)))</f>
        <v>Водоотведение; Транспортировка; Подключение (технологическое присоединение) к централизованной системе водоотведения</v>
      </c>
      <c r="AG10" s="2394" t="str">
        <f>IF(AG9="","",INDEX(DIFFERENTIATION_UNMERGE_VD,MATCH(AG9,DIFFERENTIATION_ID_DIFF,0)))</f>
        <v>Водоотведение; Транспортировка; Подключение (технологическое присоединение) к централизованной системе водоотведения</v>
      </c>
      <c r="AH10" s="2394" t="str">
        <f>IF(AH9="","",INDEX(DIFFERENTIATION_UNMERGE_VD,MATCH(AH9,DIFFERENTIATION_ID_DIFF,0)))</f>
        <v>Водоотведение; Транспортировка; Подключение (технологическое присоединение) к централизованной системе водоотведения</v>
      </c>
      <c r="AI10" s="2394" t="str">
        <f>IF(AI9="","",INDEX(DIFFERENTIATION_UNMERGE_VD,MATCH(AI9,DIFFERENTIATION_ID_DIFF,0)))</f>
        <v>Водоотведение; Транспортировка; Подключение (технологическое присоединение) к централизованной системе водоотведения</v>
      </c>
      <c r="AJ10" s="2394" t="str">
        <f>IF(AJ9="","",INDEX(DIFFERENTIATION_UNMERGE_VD,MATCH(AJ9,DIFFERENTIATION_ID_DIFF,0)))</f>
        <v>Водоотведение; Транспортировка; Подключение (технологическое присоединение) к централизованной системе водоотведения</v>
      </c>
      <c r="AK10" s="2394" t="str">
        <f>IF(AK9="","",INDEX(DIFFERENTIATION_UNMERGE_VD,MATCH(AK9,DIFFERENTIATION_ID_DIFF,0)))</f>
        <v>Водоотведение; Транспортировка; Подключение (технологическое присоединение) к централизованной системе водоотведения</v>
      </c>
      <c r="AL10" s="2394" t="str">
        <f>IF(AL9="","",INDEX(DIFFERENTIATION_UNMERGE_VD,MATCH(AL9,DIFFERENTIATION_ID_DIFF,0)))</f>
        <v>Водоотведение; Транспортировка; Подключение (технологическое присоединение) к централизованной системе водоотведения</v>
      </c>
      <c r="AM10" s="2394" t="str">
        <f>IF(AM9="","",INDEX(DIFFERENTIATION_UNMERGE_VD,MATCH(AM9,DIFFERENTIATION_ID_DIFF,0)))</f>
        <v>Водоотведение; Транспортировка; Подключение (технологическое присоединение) к централизованной системе водоотведения</v>
      </c>
      <c r="AN10" s="2394" t="str">
        <f>IF(AN9="","",INDEX(DIFFERENTIATION_UNMERGE_VD,MATCH(AN9,DIFFERENTIATION_ID_DIFF,0)))</f>
        <v>Водоотведение; Транспортировка; Подключение (технологическое присоединение) к централизованной системе водоотведения</v>
      </c>
      <c r="AO10" s="2394" t="str">
        <f>IF(AO9="","",INDEX(DIFFERENTIATION_UNMERGE_VD,MATCH(AO9,DIFFERENTIATION_ID_DIFF,0)))</f>
        <v>Водоотведение; Транспортировка; Подключение (технологическое присоединение) к централизованной системе водоотведения</v>
      </c>
      <c r="AP10" s="2394" t="str">
        <f>IF(AP9="","",INDEX(DIFFERENTIATION_UNMERGE_VD,MATCH(AP9,DIFFERENTIATION_ID_DIFF,0)))</f>
        <v>Водоотведение; Транспортировка; Подключение (технологическое присоединение) к централизованной системе водоотведения</v>
      </c>
      <c r="AQ10" s="2394" t="str">
        <f>IF(AQ9="","",INDEX(DIFFERENTIATION_UNMERGE_VD,MATCH(AQ9,DIFFERENTIATION_ID_DIFF,0)))</f>
        <v>Водоотведение; Транспортировка; Подключение (технологическое присоединение) к централизованной системе водоотведения</v>
      </c>
      <c r="AR10" s="2394" t="str">
        <f>IF(AR9="","",INDEX(DIFFERENTIATION_UNMERGE_VD,MATCH(AR9,DIFFERENTIATION_ID_DIFF,0)))</f>
        <v>Водоотведение; Транспортировка; Подключение (технологическое присоединение) к централизованной системе водоотведения</v>
      </c>
      <c r="AS10" s="2394" t="str">
        <f>IF(AS9="","",INDEX(DIFFERENTIATION_UNMERGE_VD,MATCH(AS9,DIFFERENTIATION_ID_DIFF,0)))</f>
        <v>Водоотведение; Транспортировка; Подключение (технологическое присоединение) к централизованной системе водоотведения</v>
      </c>
      <c r="AT10" s="2394" t="str">
        <f>IF(AT9="","",INDEX(DIFFERENTIATION_UNMERGE_VD,MATCH(AT9,DIFFERENTIATION_ID_DIFF,0)))</f>
        <v>Водоотведение; Транспортировка; Подключение (технологическое присоединение) к централизованной системе водоотведения</v>
      </c>
      <c r="AU10" s="2394" t="str">
        <f>IF(AU9="","",INDEX(DIFFERENTIATION_UNMERGE_VD,MATCH(AU9,DIFFERENTIATION_ID_DIFF,0)))</f>
        <v>Водоотведение; Транспортировка; Подключение (технологическое присоединение) к централизованной системе водоотведения</v>
      </c>
      <c r="AV10" s="2394" t="str">
        <f>IF(AV9="","",INDEX(DIFFERENTIATION_UNMERGE_VD,MATCH(AV9,DIFFERENTIATION_ID_DIFF,0)))</f>
        <v>Водоотведение; Транспортировка; Подключение (технологическое присоединение) к централизованной системе водоотведения</v>
      </c>
      <c r="AW10" s="2394" t="str">
        <f>IF(AW9="","",INDEX(DIFFERENTIATION_UNMERGE_VD,MATCH(AW9,DIFFERENTIATION_ID_DIFF,0)))</f>
        <v>Водоотведение; Транспортировка; Подключение (технологическое присоединение) к централизованной системе водоотведения</v>
      </c>
      <c r="AX10" s="2394" t="str">
        <f>IF(AX9="","",INDEX(DIFFERENTIATION_UNMERGE_VD,MATCH(AX9,DIFFERENTIATION_ID_DIFF,0)))</f>
        <v>Водоотведение; Транспортировка; Подключение (технологическое присоединение) к централизованной системе водоотведения</v>
      </c>
      <c r="AY10" s="2394" t="str">
        <f>IF(AY9="","",INDEX(DIFFERENTIATION_UNMERGE_VD,MATCH(AY9,DIFFERENTIATION_ID_DIFF,0)))</f>
        <v>Водоотведение; Транспортировка; Подключение (технологическое присоединение) к централизованной системе водоотведения</v>
      </c>
      <c r="AZ10" s="2394" t="str">
        <f>IF(AZ9="","",INDEX(DIFFERENTIATION_UNMERGE_VD,MATCH(AZ9,DIFFERENTIATION_ID_DIFF,0)))</f>
        <v>Водоотведение; Транспортировка; Подключение (технологическое присоединение) к централизованной системе водоотведения</v>
      </c>
      <c r="BA10" s="2394" t="str">
        <f>IF(BA9="","",INDEX(DIFFERENTIATION_UNMERGE_VD,MATCH(BA9,DIFFERENTIATION_ID_DIFF,0)))</f>
        <v>Водоотведение; Транспортировка; Подключение (технологическое присоединение) к централизованной системе водоотведения</v>
      </c>
      <c r="BB10" s="2394" t="str">
        <f>IF(BB9="","",INDEX(DIFFERENTIATION_UNMERGE_VD,MATCH(BB9,DIFFERENTIATION_ID_DIFF,0)))</f>
        <v>Водоотведение; Транспортировка; Подключение (технологическое присоединение) к централизованной системе водоотведения</v>
      </c>
      <c r="BC10" s="2394" t="str">
        <f>IF(BC9="","",INDEX(DIFFERENTIATION_UNMERGE_VD,MATCH(BC9,DIFFERENTIATION_ID_DIFF,0)))</f>
        <v>Водоотведение; Транспортировка; Подключение (технологическое присоединение) к централизованной системе водоотведения</v>
      </c>
      <c r="BD10" s="2128"/>
      <c r="BZ10" s="1632">
        <v>11</v>
      </c>
    </row>
    <row customHeight="1" ht="11.549999999999999">
      <c r="E11" s="712"/>
      <c r="F11" s="2368" t="s">
        <v>819</v>
      </c>
      <c r="G11" s="2369"/>
      <c r="H11" s="1660" t="str">
        <f>IF(H9="","",INDEX(DIFFERENTIATION_UNMERGE_AREA,MATCH(H9,DIFFERENTIATION_ID_DIFF,0)))</f>
        <v/>
      </c>
      <c r="I11" s="1660" t="str">
        <f>IF(I9="","",INDEX(DIFFERENTIATION_UNMERGE_AREA,MATCH(I9,DIFFERENTIATION_ID_DIFF,0)))</f>
        <v>Алексеевский муниципальный округ</v>
      </c>
      <c r="J11" s="2394" t="str">
        <f>IF(J9="","",INDEX(DIFFERENTIATION_UNMERGE_AREA,MATCH(J9,DIFFERENTIATION_ID_DIFF,0)))</f>
        <v>Беловское</v>
      </c>
      <c r="K11" s="2394" t="str">
        <f>IF(K9="","",INDEX(DIFFERENTIATION_UNMERGE_AREA,MATCH(K9,DIFFERENTIATION_ID_DIFF,0)))</f>
        <v>Беломестненское</v>
      </c>
      <c r="L11" s="2394" t="str">
        <f>IF(L9="","",INDEX(DIFFERENTIATION_UNMERGE_AREA,MATCH(L9,DIFFERENTIATION_ID_DIFF,0)))</f>
        <v>Веселолопанское</v>
      </c>
      <c r="M11" s="2394" t="str">
        <f>IF(M9="","",INDEX(DIFFERENTIATION_UNMERGE_AREA,MATCH(M9,DIFFERENTIATION_ID_DIFF,0)))</f>
        <v>Головинское</v>
      </c>
      <c r="N11" s="2394" t="str">
        <f>IF(N9="","",INDEX(DIFFERENTIATION_UNMERGE_AREA,MATCH(N9,DIFFERENTIATION_ID_DIFF,0)))</f>
        <v>Дубовское</v>
      </c>
      <c r="O11" s="2394" t="str">
        <f>IF(O9="","",INDEX(DIFFERENTIATION_UNMERGE_AREA,MATCH(O9,DIFFERENTIATION_ID_DIFF,0)))</f>
        <v>Комсомольское</v>
      </c>
      <c r="P11" s="2394" t="str">
        <f>IF(P9="","",INDEX(DIFFERENTIATION_UNMERGE_AREA,MATCH(P9,DIFFERENTIATION_ID_DIFF,0)))</f>
        <v>Краснооктябрьское</v>
      </c>
      <c r="Q11" s="2394" t="str">
        <f>IF(Q9="","",INDEX(DIFFERENTIATION_UNMERGE_AREA,MATCH(Q9,DIFFERENTIATION_ID_DIFF,0)))</f>
        <v>Майское</v>
      </c>
      <c r="R11" s="2394" t="str">
        <f>IF(R9="","",INDEX(DIFFERENTIATION_UNMERGE_AREA,MATCH(R9,DIFFERENTIATION_ID_DIFF,0)))</f>
        <v>Никольское</v>
      </c>
      <c r="S11" s="2394" t="str">
        <f>IF(S9="","",INDEX(DIFFERENTIATION_UNMERGE_AREA,MATCH(S9,DIFFERENTIATION_ID_DIFF,0)))</f>
        <v>Новосадовское</v>
      </c>
      <c r="T11" s="2394" t="str">
        <f>IF(T9="","",INDEX(DIFFERENTIATION_UNMERGE_AREA,MATCH(T9,DIFFERENTIATION_ID_DIFF,0)))</f>
        <v>Стрелецкое</v>
      </c>
      <c r="U11" s="2394" t="str">
        <f>IF(U9="","",INDEX(DIFFERENTIATION_UNMERGE_AREA,MATCH(U9,DIFFERENTIATION_ID_DIFF,0)))</f>
        <v>Тавровское</v>
      </c>
      <c r="V11" s="2394" t="str">
        <f>IF(V9="","",INDEX(DIFFERENTIATION_UNMERGE_AREA,MATCH(V9,DIFFERENTIATION_ID_DIFF,0)))</f>
        <v>Яснозоренское</v>
      </c>
      <c r="W11" s="2394" t="str">
        <f>IF(W9="","",INDEX(DIFFERENTIATION_UNMERGE_AREA,MATCH(W9,DIFFERENTIATION_ID_DIFF,0)))</f>
        <v>поселок Октябрьский</v>
      </c>
      <c r="X11" s="2394" t="str">
        <f>IF(X9="","",INDEX(DIFFERENTIATION_UNMERGE_AREA,MATCH(X9,DIFFERENTIATION_ID_DIFF,0)))</f>
        <v>поселок Разумное</v>
      </c>
      <c r="Y11" s="2394" t="str">
        <f>IF(Y9="","",INDEX(DIFFERENTIATION_UNMERGE_AREA,MATCH(Y9,DIFFERENTIATION_ID_DIFF,0)))</f>
        <v>поселок Северный</v>
      </c>
      <c r="Z11" s="2394" t="str">
        <f>IF(Z9="","",INDEX(DIFFERENTIATION_UNMERGE_AREA,MATCH(Z9,DIFFERENTIATION_ID_DIFF,0)))</f>
        <v>поселок Борисовка</v>
      </c>
      <c r="AA11" s="2394" t="str">
        <f>IF(AA9="","",INDEX(DIFFERENTIATION_UNMERGE_AREA,MATCH(AA9,DIFFERENTIATION_ID_DIFF,0)))</f>
        <v>Валуйский муниципальный округ</v>
      </c>
      <c r="AB11" s="2394" t="str">
        <f>IF(AB9="","",INDEX(DIFFERENTIATION_UNMERGE_AREA,MATCH(AB9,DIFFERENTIATION_ID_DIFF,0)))</f>
        <v>поселок Вейделевка</v>
      </c>
      <c r="AC11" s="2394" t="str">
        <f>IF(AC9="","",INDEX(DIFFERENTIATION_UNMERGE_AREA,MATCH(AC9,DIFFERENTIATION_ID_DIFF,0)))</f>
        <v>Поселок Пятницкое</v>
      </c>
      <c r="AD11" s="2394" t="str">
        <f>IF(AD9="","",INDEX(DIFFERENTIATION_UNMERGE_AREA,MATCH(AD9,DIFFERENTIATION_ID_DIFF,0)))</f>
        <v>поселок Волоконовка</v>
      </c>
      <c r="AE11" s="2394" t="str">
        <f>IF(AE9="","",INDEX(DIFFERENTIATION_UNMERGE_AREA,MATCH(AE9,DIFFERENTIATION_ID_DIFF,0)))</f>
        <v>Грайворонский муниципальный округ</v>
      </c>
      <c r="AF11" s="2394" t="str">
        <f>IF(AF9="","",INDEX(DIFFERENTIATION_UNMERGE_AREA,MATCH(AF9,DIFFERENTIATION_ID_DIFF,0)))</f>
        <v>Верхопенское</v>
      </c>
      <c r="AG11" s="2394" t="str">
        <f>IF(AG9="","",INDEX(DIFFERENTIATION_UNMERGE_AREA,MATCH(AG9,DIFFERENTIATION_ID_DIFF,0)))</f>
        <v>поселок Ивня</v>
      </c>
      <c r="AH11" s="2394" t="str">
        <f>IF(AH9="","",INDEX(DIFFERENTIATION_UNMERGE_AREA,MATCH(AH9,DIFFERENTIATION_ID_DIFF,0)))</f>
        <v>Алексеевское</v>
      </c>
      <c r="AI11" s="2394" t="str">
        <f>IF(AI9="","",INDEX(DIFFERENTIATION_UNMERGE_AREA,MATCH(AI9,DIFFERENTIATION_ID_DIFF,0)))</f>
        <v>Бехтеевское</v>
      </c>
      <c r="AJ11" s="2394" t="str">
        <f>IF(AJ9="","",INDEX(DIFFERENTIATION_UNMERGE_AREA,MATCH(AJ9,DIFFERENTIATION_ID_DIFF,0)))</f>
        <v>Погореловское</v>
      </c>
      <c r="AK11" s="2394" t="str">
        <f>IF(AK9="","",INDEX(DIFFERENTIATION_UNMERGE_AREA,MATCH(AK9,DIFFERENTIATION_ID_DIFF,0)))</f>
        <v>Поповское</v>
      </c>
      <c r="AL11" s="2394" t="str">
        <f>IF(AL9="","",INDEX(DIFFERENTIATION_UNMERGE_AREA,MATCH(AL9,DIFFERENTIATION_ID_DIFF,0)))</f>
        <v>город Короча</v>
      </c>
      <c r="AM11" s="2394" t="str">
        <f>IF(AM9="","",INDEX(DIFFERENTIATION_UNMERGE_AREA,MATCH(AM9,DIFFERENTIATION_ID_DIFF,0)))</f>
        <v>Красненское</v>
      </c>
      <c r="AN11" s="2394" t="str">
        <f>IF(AN9="","",INDEX(DIFFERENTIATION_UNMERGE_AREA,MATCH(AN9,DIFFERENTIATION_ID_DIFF,0)))</f>
        <v>Веселовское</v>
      </c>
      <c r="AO11" s="2394" t="str">
        <f>IF(AO9="","",INDEX(DIFFERENTIATION_UNMERGE_AREA,MATCH(AO9,DIFFERENTIATION_ID_DIFF,0)))</f>
        <v>Засосенское</v>
      </c>
      <c r="AP11" s="2394" t="str">
        <f>IF(AP9="","",INDEX(DIFFERENTIATION_UNMERGE_AREA,MATCH(AP9,DIFFERENTIATION_ID_DIFF,0)))</f>
        <v>Ливенское</v>
      </c>
      <c r="AQ11" s="2394" t="str">
        <f>IF(AQ9="","",INDEX(DIFFERENTIATION_UNMERGE_AREA,MATCH(AQ9,DIFFERENTIATION_ID_DIFF,0)))</f>
        <v>Никитовское</v>
      </c>
      <c r="AR11" s="2394" t="str">
        <f>IF(AR9="","",INDEX(DIFFERENTIATION_UNMERGE_AREA,MATCH(AR9,DIFFERENTIATION_ID_DIFF,0)))</f>
        <v>Новооскольский муниципальный округ</v>
      </c>
      <c r="AS11" s="2394" t="str">
        <f>IF(AS9="","",INDEX(DIFFERENTIATION_UNMERGE_AREA,MATCH(AS9,DIFFERENTIATION_ID_DIFF,0)))</f>
        <v>Колотиловское</v>
      </c>
      <c r="AT11" s="2394" t="str">
        <f>IF(AT9="","",INDEX(DIFFERENTIATION_UNMERGE_AREA,MATCH(AT9,DIFFERENTIATION_ID_DIFF,0)))</f>
        <v>поселок Красная Яруга</v>
      </c>
      <c r="AU11" s="2394" t="str">
        <f>IF(AU9="","",INDEX(DIFFERENTIATION_UNMERGE_AREA,MATCH(AU9,DIFFERENTIATION_ID_DIFF,0)))</f>
        <v>поселок Прохоровка</v>
      </c>
      <c r="AV11" s="2394" t="str">
        <f>IF(AV9="","",INDEX(DIFFERENTIATION_UNMERGE_AREA,MATCH(AV9,DIFFERENTIATION_ID_DIFF,0)))</f>
        <v>поселок Пролетарский</v>
      </c>
      <c r="AW11" s="2394" t="str">
        <f>IF(AW9="","",INDEX(DIFFERENTIATION_UNMERGE_AREA,MATCH(AW9,DIFFERENTIATION_ID_DIFF,0)))</f>
        <v>поселок Ракитное</v>
      </c>
      <c r="AX11" s="2394" t="str">
        <f>IF(AX9="","",INDEX(DIFFERENTIATION_UNMERGE_AREA,MATCH(AX9,DIFFERENTIATION_ID_DIFF,0)))</f>
        <v>поселок Чернянка</v>
      </c>
      <c r="AY11" s="2394" t="str">
        <f>IF(AY9="","",INDEX(DIFFERENTIATION_UNMERGE_AREA,MATCH(AY9,DIFFERENTIATION_ID_DIFF,0)))</f>
        <v>Шебекинский муниципальный округ</v>
      </c>
      <c r="AZ11" s="2394" t="str">
        <f>IF(AZ9="","",INDEX(DIFFERENTIATION_UNMERGE_AREA,MATCH(AZ9,DIFFERENTIATION_ID_DIFF,0)))</f>
        <v>Яковлевский муниципальный округ</v>
      </c>
      <c r="BA11" s="2394" t="str">
        <f>IF(BA9="","",INDEX(DIFFERENTIATION_UNMERGE_AREA,MATCH(BA9,DIFFERENTIATION_ID_DIFF,0)))</f>
        <v>город Белгород</v>
      </c>
      <c r="BB11" s="2394" t="str">
        <f>IF(BB9="","",INDEX(DIFFERENTIATION_UNMERGE_AREA,MATCH(BB9,DIFFERENTIATION_ID_DIFF,0)))</f>
        <v>Губкинский городской округ</v>
      </c>
      <c r="BC11" s="2394" t="str">
        <f>IF(BC9="","",INDEX(DIFFERENTIATION_UNMERGE_AREA,MATCH(BC9,DIFFERENTIATION_ID_DIFF,0)))</f>
        <v>Старооскольский городской округ</v>
      </c>
      <c r="BD11" s="2128"/>
      <c r="BZ11" s="1632">
        <v>11</v>
      </c>
    </row>
    <row customHeight="1" ht="11.25" hidden="1">
      <c r="E12" s="1663"/>
      <c r="F12" s="2391" t="s">
        <v>820</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без дифференциации</v>
      </c>
      <c r="M12" s="1664" t="str">
        <f>IF(M9="","",INDEX(DIFFERENTIATION_UNMERGE_SYSTEM,MATCH(M9,DIFFERENTIATION_ID_DIFF,0)))</f>
        <v>без дифференциации</v>
      </c>
      <c r="N12" s="1664" t="str">
        <f>IF(N9="","",INDEX(DIFFERENTIATION_UNMERGE_SYSTEM,MATCH(N9,DIFFERENTIATION_ID_DIFF,0)))</f>
        <v>без дифференциации</v>
      </c>
      <c r="O12" s="1664" t="str">
        <f>IF(O9="","",INDEX(DIFFERENTIATION_UNMERGE_SYSTEM,MATCH(O9,DIFFERENTIATION_ID_DIFF,0)))</f>
        <v>без дифференциации</v>
      </c>
      <c r="P12" s="1664" t="str">
        <f>IF(P9="","",INDEX(DIFFERENTIATION_UNMERGE_SYSTEM,MATCH(P9,DIFFERENTIATION_ID_DIFF,0)))</f>
        <v>без дифференциации</v>
      </c>
      <c r="Q12" s="1664" t="str">
        <f>IF(Q9="","",INDEX(DIFFERENTIATION_UNMERGE_SYSTEM,MATCH(Q9,DIFFERENTIATION_ID_DIFF,0)))</f>
        <v>без дифференциации</v>
      </c>
      <c r="R12" s="1664" t="str">
        <f>IF(R9="","",INDEX(DIFFERENTIATION_UNMERGE_SYSTEM,MATCH(R9,DIFFERENTIATION_ID_DIFF,0)))</f>
        <v>без дифференциации</v>
      </c>
      <c r="S12" s="1664" t="str">
        <f>IF(S9="","",INDEX(DIFFERENTIATION_UNMERGE_SYSTEM,MATCH(S9,DIFFERENTIATION_ID_DIFF,0)))</f>
        <v>без дифференциации</v>
      </c>
      <c r="T12" s="1664" t="str">
        <f>IF(T9="","",INDEX(DIFFERENTIATION_UNMERGE_SYSTEM,MATCH(T9,DIFFERENTIATION_ID_DIFF,0)))</f>
        <v>без дифференциации</v>
      </c>
      <c r="U12" s="1664" t="str">
        <f>IF(U9="","",INDEX(DIFFERENTIATION_UNMERGE_SYSTEM,MATCH(U9,DIFFERENTIATION_ID_DIFF,0)))</f>
        <v>без дифференциации</v>
      </c>
      <c r="V12" s="1664" t="str">
        <f>IF(V9="","",INDEX(DIFFERENTIATION_UNMERGE_SYSTEM,MATCH(V9,DIFFERENTIATION_ID_DIFF,0)))</f>
        <v>без дифференциации</v>
      </c>
      <c r="W12" s="1664" t="str">
        <f>IF(W9="","",INDEX(DIFFERENTIATION_UNMERGE_SYSTEM,MATCH(W9,DIFFERENTIATION_ID_DIFF,0)))</f>
        <v>без дифференциации</v>
      </c>
      <c r="X12" s="1664" t="str">
        <f>IF(X9="","",INDEX(DIFFERENTIATION_UNMERGE_SYSTEM,MATCH(X9,DIFFERENTIATION_ID_DIFF,0)))</f>
        <v>без дифференциации</v>
      </c>
      <c r="Y12" s="1664" t="str">
        <f>IF(Y9="","",INDEX(DIFFERENTIATION_UNMERGE_SYSTEM,MATCH(Y9,DIFFERENTIATION_ID_DIFF,0)))</f>
        <v>без дифференциации</v>
      </c>
      <c r="Z12" s="1664" t="str">
        <f>IF(Z9="","",INDEX(DIFFERENTIATION_UNMERGE_SYSTEM,MATCH(Z9,DIFFERENTIATION_ID_DIFF,0)))</f>
        <v>без дифференциации</v>
      </c>
      <c r="AA12" s="1664" t="str">
        <f>IF(AA9="","",INDEX(DIFFERENTIATION_UNMERGE_SYSTEM,MATCH(AA9,DIFFERENTIATION_ID_DIFF,0)))</f>
        <v>без дифференциации</v>
      </c>
      <c r="AB12" s="1664" t="str">
        <f>IF(AB9="","",INDEX(DIFFERENTIATION_UNMERGE_SYSTEM,MATCH(AB9,DIFFERENTIATION_ID_DIFF,0)))</f>
        <v>без дифференциации</v>
      </c>
      <c r="AC12" s="1664" t="str">
        <f>IF(AC9="","",INDEX(DIFFERENTIATION_UNMERGE_SYSTEM,MATCH(AC9,DIFFERENTIATION_ID_DIFF,0)))</f>
        <v>без дифференциации</v>
      </c>
      <c r="AD12" s="1664" t="str">
        <f>IF(AD9="","",INDEX(DIFFERENTIATION_UNMERGE_SYSTEM,MATCH(AD9,DIFFERENTIATION_ID_DIFF,0)))</f>
        <v>без дифференциации</v>
      </c>
      <c r="AE12" s="1664" t="str">
        <f>IF(AE9="","",INDEX(DIFFERENTIATION_UNMERGE_SYSTEM,MATCH(AE9,DIFFERENTIATION_ID_DIFF,0)))</f>
        <v>без дифференциации</v>
      </c>
      <c r="AF12" s="1664" t="str">
        <f>IF(AF9="","",INDEX(DIFFERENTIATION_UNMERGE_SYSTEM,MATCH(AF9,DIFFERENTIATION_ID_DIFF,0)))</f>
        <v>без дифференциации</v>
      </c>
      <c r="AG12" s="1664" t="str">
        <f>IF(AG9="","",INDEX(DIFFERENTIATION_UNMERGE_SYSTEM,MATCH(AG9,DIFFERENTIATION_ID_DIFF,0)))</f>
        <v>без дифференциации</v>
      </c>
      <c r="AH12" s="1664" t="str">
        <f>IF(AH9="","",INDEX(DIFFERENTIATION_UNMERGE_SYSTEM,MATCH(AH9,DIFFERENTIATION_ID_DIFF,0)))</f>
        <v>без дифференциации</v>
      </c>
      <c r="AI12" s="1664" t="str">
        <f>IF(AI9="","",INDEX(DIFFERENTIATION_UNMERGE_SYSTEM,MATCH(AI9,DIFFERENTIATION_ID_DIFF,0)))</f>
        <v>без дифференциации</v>
      </c>
      <c r="AJ12" s="1664" t="str">
        <f>IF(AJ9="","",INDEX(DIFFERENTIATION_UNMERGE_SYSTEM,MATCH(AJ9,DIFFERENTIATION_ID_DIFF,0)))</f>
        <v>без дифференциации</v>
      </c>
      <c r="AK12" s="1664" t="str">
        <f>IF(AK9="","",INDEX(DIFFERENTIATION_UNMERGE_SYSTEM,MATCH(AK9,DIFFERENTIATION_ID_DIFF,0)))</f>
        <v>без дифференциации</v>
      </c>
      <c r="AL12" s="1664" t="str">
        <f>IF(AL9="","",INDEX(DIFFERENTIATION_UNMERGE_SYSTEM,MATCH(AL9,DIFFERENTIATION_ID_DIFF,0)))</f>
        <v>без дифференциации</v>
      </c>
      <c r="AM12" s="1664" t="str">
        <f>IF(AM9="","",INDEX(DIFFERENTIATION_UNMERGE_SYSTEM,MATCH(AM9,DIFFERENTIATION_ID_DIFF,0)))</f>
        <v>без дифференциации</v>
      </c>
      <c r="AN12" s="1664" t="str">
        <f>IF(AN9="","",INDEX(DIFFERENTIATION_UNMERGE_SYSTEM,MATCH(AN9,DIFFERENTIATION_ID_DIFF,0)))</f>
        <v>без дифференциации</v>
      </c>
      <c r="AO12" s="1664" t="str">
        <f>IF(AO9="","",INDEX(DIFFERENTIATION_UNMERGE_SYSTEM,MATCH(AO9,DIFFERENTIATION_ID_DIFF,0)))</f>
        <v>без дифференциации</v>
      </c>
      <c r="AP12" s="1664" t="str">
        <f>IF(AP9="","",INDEX(DIFFERENTIATION_UNMERGE_SYSTEM,MATCH(AP9,DIFFERENTIATION_ID_DIFF,0)))</f>
        <v>без дифференциации</v>
      </c>
      <c r="AQ12" s="1664" t="str">
        <f>IF(AQ9="","",INDEX(DIFFERENTIATION_UNMERGE_SYSTEM,MATCH(AQ9,DIFFERENTIATION_ID_DIFF,0)))</f>
        <v>без дифференциации</v>
      </c>
      <c r="AR12" s="1664" t="str">
        <f>IF(AR9="","",INDEX(DIFFERENTIATION_UNMERGE_SYSTEM,MATCH(AR9,DIFFERENTIATION_ID_DIFF,0)))</f>
        <v>без дифференциации</v>
      </c>
      <c r="AS12" s="1664" t="str">
        <f>IF(AS9="","",INDEX(DIFFERENTIATION_UNMERGE_SYSTEM,MATCH(AS9,DIFFERENTIATION_ID_DIFF,0)))</f>
        <v>без дифференциации</v>
      </c>
      <c r="AT12" s="1664" t="str">
        <f>IF(AT9="","",INDEX(DIFFERENTIATION_UNMERGE_SYSTEM,MATCH(AT9,DIFFERENTIATION_ID_DIFF,0)))</f>
        <v>без дифференциации</v>
      </c>
      <c r="AU12" s="1664" t="str">
        <f>IF(AU9="","",INDEX(DIFFERENTIATION_UNMERGE_SYSTEM,MATCH(AU9,DIFFERENTIATION_ID_DIFF,0)))</f>
        <v>без дифференциации</v>
      </c>
      <c r="AV12" s="1664" t="str">
        <f>IF(AV9="","",INDEX(DIFFERENTIATION_UNMERGE_SYSTEM,MATCH(AV9,DIFFERENTIATION_ID_DIFF,0)))</f>
        <v>без дифференциации</v>
      </c>
      <c r="AW12" s="1664" t="str">
        <f>IF(AW9="","",INDEX(DIFFERENTIATION_UNMERGE_SYSTEM,MATCH(AW9,DIFFERENTIATION_ID_DIFF,0)))</f>
        <v>без дифференциации</v>
      </c>
      <c r="AX12" s="1664" t="str">
        <f>IF(AX9="","",INDEX(DIFFERENTIATION_UNMERGE_SYSTEM,MATCH(AX9,DIFFERENTIATION_ID_DIFF,0)))</f>
        <v>без дифференциации</v>
      </c>
      <c r="AY12" s="1664" t="str">
        <f>IF(AY9="","",INDEX(DIFFERENTIATION_UNMERGE_SYSTEM,MATCH(AY9,DIFFERENTIATION_ID_DIFF,0)))</f>
        <v>без дифференциации</v>
      </c>
      <c r="AZ12" s="1664" t="str">
        <f>IF(AZ9="","",INDEX(DIFFERENTIATION_UNMERGE_SYSTEM,MATCH(AZ9,DIFFERENTIATION_ID_DIFF,0)))</f>
        <v>без дифференциации</v>
      </c>
      <c r="BA12" s="1664" t="str">
        <f>IF(BA9="","",INDEX(DIFFERENTIATION_UNMERGE_SYSTEM,MATCH(BA9,DIFFERENTIATION_ID_DIFF,0)))</f>
        <v>без дифференциации</v>
      </c>
      <c r="BB12" s="1664" t="str">
        <f>IF(BB9="","",INDEX(DIFFERENTIATION_UNMERGE_SYSTEM,MATCH(BB9,DIFFERENTIATION_ID_DIFF,0)))</f>
        <v>без дифференциации</v>
      </c>
      <c r="BC12" s="1664" t="str">
        <f>IF(BC9="","",INDEX(DIFFERENTIATION_UNMERGE_SYSTEM,MATCH(BC9,DIFFERENTIATION_ID_DIFF,0)))</f>
        <v>без дифференциации</v>
      </c>
      <c r="BD12" s="2128"/>
      <c r="BZ12" s="1632">
        <v>0</v>
      </c>
    </row>
    <row customHeight="1" ht="11.549999999999999">
      <c r="E13" s="2370" t="s">
        <v>555</v>
      </c>
      <c r="F13" s="2371"/>
      <c r="G13" s="2371"/>
      <c r="H13" s="1657"/>
      <c r="I13" s="1657"/>
      <c r="J13" s="2368"/>
      <c r="K13" s="2368"/>
      <c r="L13" s="2368"/>
      <c r="M13" s="2368"/>
      <c r="N13" s="2368"/>
      <c r="O13" s="2368"/>
      <c r="P13" s="2368"/>
      <c r="Q13" s="2368"/>
      <c r="R13" s="2368"/>
      <c r="S13" s="2368"/>
      <c r="T13" s="2368"/>
      <c r="U13" s="2368"/>
      <c r="V13" s="2368"/>
      <c r="W13" s="2368"/>
      <c r="X13" s="2368"/>
      <c r="Y13" s="2368"/>
      <c r="Z13" s="2368"/>
      <c r="AA13" s="2368"/>
      <c r="AB13" s="2368"/>
      <c r="AC13" s="2368"/>
      <c r="AD13" s="2368"/>
      <c r="AE13" s="2368"/>
      <c r="AF13" s="2368"/>
      <c r="AG13" s="2368"/>
      <c r="AH13" s="2368"/>
      <c r="AI13" s="2368"/>
      <c r="AJ13" s="2368"/>
      <c r="AK13" s="2368"/>
      <c r="AL13" s="2368"/>
      <c r="AM13" s="2368"/>
      <c r="AN13" s="2368"/>
      <c r="AO13" s="2368"/>
      <c r="AP13" s="2368"/>
      <c r="AQ13" s="2368"/>
      <c r="AR13" s="2368"/>
      <c r="AS13" s="2368"/>
      <c r="AT13" s="2368"/>
      <c r="AU13" s="2368"/>
      <c r="AV13" s="2368"/>
      <c r="AW13" s="2368"/>
      <c r="AX13" s="2368"/>
      <c r="AY13" s="2368"/>
      <c r="AZ13" s="2368"/>
      <c r="BA13" s="2368"/>
      <c r="BB13" s="2368"/>
      <c r="BC13" s="2368"/>
      <c r="BD13" s="2128"/>
      <c r="BZ13" s="1632">
        <v>11</v>
      </c>
    </row>
    <row customHeight="1" ht="24">
      <c r="E14" s="1658" t="s">
        <v>87</v>
      </c>
      <c r="F14" s="1661" t="s">
        <v>557</v>
      </c>
      <c r="G14" s="1661" t="s">
        <v>821</v>
      </c>
      <c r="H14" s="1661" t="s">
        <v>558</v>
      </c>
      <c r="I14" s="1661" t="s">
        <v>558</v>
      </c>
      <c r="J14" s="2313" t="s">
        <v>558</v>
      </c>
      <c r="K14" s="2313" t="s">
        <v>558</v>
      </c>
      <c r="L14" s="2313" t="s">
        <v>558</v>
      </c>
      <c r="M14" s="2313" t="s">
        <v>558</v>
      </c>
      <c r="N14" s="2313" t="s">
        <v>558</v>
      </c>
      <c r="O14" s="2313" t="s">
        <v>558</v>
      </c>
      <c r="P14" s="2313" t="s">
        <v>558</v>
      </c>
      <c r="Q14" s="2313" t="s">
        <v>558</v>
      </c>
      <c r="R14" s="2313" t="s">
        <v>558</v>
      </c>
      <c r="S14" s="2313" t="s">
        <v>558</v>
      </c>
      <c r="T14" s="2313" t="s">
        <v>558</v>
      </c>
      <c r="U14" s="2313" t="s">
        <v>558</v>
      </c>
      <c r="V14" s="2313" t="s">
        <v>558</v>
      </c>
      <c r="W14" s="2313" t="s">
        <v>558</v>
      </c>
      <c r="X14" s="2313" t="s">
        <v>558</v>
      </c>
      <c r="Y14" s="2313" t="s">
        <v>558</v>
      </c>
      <c r="Z14" s="2313" t="s">
        <v>558</v>
      </c>
      <c r="AA14" s="2313" t="s">
        <v>558</v>
      </c>
      <c r="AB14" s="2313" t="s">
        <v>558</v>
      </c>
      <c r="AC14" s="2313" t="s">
        <v>558</v>
      </c>
      <c r="AD14" s="2313" t="s">
        <v>558</v>
      </c>
      <c r="AE14" s="2313" t="s">
        <v>558</v>
      </c>
      <c r="AF14" s="2313" t="s">
        <v>558</v>
      </c>
      <c r="AG14" s="2313" t="s">
        <v>558</v>
      </c>
      <c r="AH14" s="2313" t="s">
        <v>558</v>
      </c>
      <c r="AI14" s="2313" t="s">
        <v>558</v>
      </c>
      <c r="AJ14" s="2313" t="s">
        <v>558</v>
      </c>
      <c r="AK14" s="2313" t="s">
        <v>558</v>
      </c>
      <c r="AL14" s="2313" t="s">
        <v>558</v>
      </c>
      <c r="AM14" s="2313" t="s">
        <v>558</v>
      </c>
      <c r="AN14" s="2313" t="s">
        <v>558</v>
      </c>
      <c r="AO14" s="2313" t="s">
        <v>558</v>
      </c>
      <c r="AP14" s="2313" t="s">
        <v>558</v>
      </c>
      <c r="AQ14" s="2313" t="s">
        <v>558</v>
      </c>
      <c r="AR14" s="2313" t="s">
        <v>558</v>
      </c>
      <c r="AS14" s="2313" t="s">
        <v>558</v>
      </c>
      <c r="AT14" s="2313" t="s">
        <v>558</v>
      </c>
      <c r="AU14" s="2313" t="s">
        <v>558</v>
      </c>
      <c r="AV14" s="2313" t="s">
        <v>558</v>
      </c>
      <c r="AW14" s="2313" t="s">
        <v>558</v>
      </c>
      <c r="AX14" s="2313" t="s">
        <v>558</v>
      </c>
      <c r="AY14" s="2313" t="s">
        <v>558</v>
      </c>
      <c r="AZ14" s="2313" t="s">
        <v>558</v>
      </c>
      <c r="BA14" s="2313" t="s">
        <v>558</v>
      </c>
      <c r="BB14" s="2313" t="s">
        <v>558</v>
      </c>
      <c r="BC14" s="2313" t="s">
        <v>558</v>
      </c>
      <c r="BD14" s="2128"/>
      <c r="BZ14" s="1632">
        <v>23</v>
      </c>
    </row>
    <row customHeight="1" ht="19.95">
      <c r="D15" s="1639"/>
      <c r="E15" s="1631" t="s">
        <v>328</v>
      </c>
      <c r="F15" s="708" t="s">
        <v>1075</v>
      </c>
      <c r="G15" s="1658" t="s">
        <v>807</v>
      </c>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c r="AO15" s="558"/>
      <c r="AP15" s="558"/>
      <c r="AQ15" s="558"/>
      <c r="AR15" s="558"/>
      <c r="AS15" s="558"/>
      <c r="AT15" s="558"/>
      <c r="AU15" s="558"/>
      <c r="AV15" s="558"/>
      <c r="AW15" s="558"/>
      <c r="AX15" s="558"/>
      <c r="AY15" s="558"/>
      <c r="AZ15" s="558"/>
      <c r="BA15" s="558"/>
      <c r="BB15" s="558"/>
      <c r="BC15" s="558"/>
      <c r="BD15" s="290" t="s">
        <v>1076</v>
      </c>
      <c r="BE15" s="544" t="s">
        <v>930</v>
      </c>
      <c r="BZ15" s="1632">
        <v>19</v>
      </c>
    </row>
    <row customHeight="1" ht="24">
      <c r="D16" s="1639"/>
      <c r="E16" s="1631" t="s">
        <v>99</v>
      </c>
      <c r="F16" s="1666" t="s">
        <v>1077</v>
      </c>
      <c r="G16" s="1658" t="s">
        <v>807</v>
      </c>
      <c r="H16" s="559">
        <f>SUM(H17,H20:H27)</f>
        <v>0</v>
      </c>
      <c r="I16" s="559">
        <f>SUM(I17,I20:I27)</f>
        <v>0</v>
      </c>
      <c r="J16" s="559">
        <f>SUM(J17,J20:J27)</f>
        <v>0</v>
      </c>
      <c r="K16" s="559">
        <f>SUM(K17,K20:K27)</f>
        <v>0</v>
      </c>
      <c r="L16" s="559">
        <f>SUM(L17,L20:L27)</f>
        <v>0</v>
      </c>
      <c r="M16" s="559">
        <f>SUM(M17,M20:M27)</f>
        <v>0</v>
      </c>
      <c r="N16" s="559">
        <f>SUM(N17,N20:N27)</f>
        <v>0</v>
      </c>
      <c r="O16" s="559">
        <f>SUM(O17,O20:O27)</f>
        <v>0</v>
      </c>
      <c r="P16" s="559">
        <f>SUM(P17,P20:P27)</f>
        <v>0</v>
      </c>
      <c r="Q16" s="559">
        <f>SUM(Q17,Q20:Q27)</f>
        <v>0</v>
      </c>
      <c r="R16" s="559">
        <f>SUM(R17,R20:R27)</f>
        <v>0</v>
      </c>
      <c r="S16" s="559">
        <f>SUM(S17,S20:S27)</f>
        <v>0</v>
      </c>
      <c r="T16" s="559">
        <f>SUM(T17,T20:T27)</f>
        <v>0</v>
      </c>
      <c r="U16" s="559">
        <f>SUM(U17,U20:U27)</f>
        <v>0</v>
      </c>
      <c r="V16" s="559">
        <f>SUM(V17,V20:V27)</f>
        <v>0</v>
      </c>
      <c r="W16" s="559">
        <f>SUM(W17,W20:W27)</f>
        <v>0</v>
      </c>
      <c r="X16" s="559">
        <f>SUM(X17,X20:X27)</f>
        <v>0</v>
      </c>
      <c r="Y16" s="559">
        <f>SUM(Y17,Y20:Y27)</f>
        <v>0</v>
      </c>
      <c r="Z16" s="559">
        <f>SUM(Z17,Z20:Z27)</f>
        <v>0</v>
      </c>
      <c r="AA16" s="559">
        <f>SUM(AA17,AA20:AA27)</f>
        <v>0</v>
      </c>
      <c r="AB16" s="559">
        <f>SUM(AB17,AB20:AB27)</f>
        <v>0</v>
      </c>
      <c r="AC16" s="559">
        <f>SUM(AC17,AC20:AC27)</f>
        <v>0</v>
      </c>
      <c r="AD16" s="559">
        <f>SUM(AD17,AD20:AD27)</f>
        <v>0</v>
      </c>
      <c r="AE16" s="559">
        <f>SUM(AE17,AE20:AE27)</f>
        <v>0</v>
      </c>
      <c r="AF16" s="559">
        <f>SUM(AF17,AF20:AF27)</f>
        <v>0</v>
      </c>
      <c r="AG16" s="559">
        <f>SUM(AG17,AG20:AG27)</f>
        <v>0</v>
      </c>
      <c r="AH16" s="559">
        <f>SUM(AH17,AH20:AH27)</f>
        <v>0</v>
      </c>
      <c r="AI16" s="559">
        <f>SUM(AI17,AI20:AI27)</f>
        <v>0</v>
      </c>
      <c r="AJ16" s="559">
        <f>SUM(AJ17,AJ20:AJ27)</f>
        <v>0</v>
      </c>
      <c r="AK16" s="559">
        <f>SUM(AK17,AK20:AK27)</f>
        <v>0</v>
      </c>
      <c r="AL16" s="559">
        <f>SUM(AL17,AL20:AL27)</f>
        <v>0</v>
      </c>
      <c r="AM16" s="559">
        <f>SUM(AM17,AM20:AM27)</f>
        <v>0</v>
      </c>
      <c r="AN16" s="559">
        <f>SUM(AN17,AN20:AN27)</f>
        <v>0</v>
      </c>
      <c r="AO16" s="559">
        <f>SUM(AO17,AO20:AO27)</f>
        <v>0</v>
      </c>
      <c r="AP16" s="559">
        <f>SUM(AP17,AP20:AP27)</f>
        <v>0</v>
      </c>
      <c r="AQ16" s="559">
        <f>SUM(AQ17,AQ20:AQ27)</f>
        <v>0</v>
      </c>
      <c r="AR16" s="559">
        <f>SUM(AR17,AR20:AR27)</f>
        <v>0</v>
      </c>
      <c r="AS16" s="559">
        <f>SUM(AS17,AS20:AS27)</f>
        <v>0</v>
      </c>
      <c r="AT16" s="559">
        <f>SUM(AT17,AT20:AT27)</f>
        <v>0</v>
      </c>
      <c r="AU16" s="559">
        <f>SUM(AU17,AU20:AU27)</f>
        <v>0</v>
      </c>
      <c r="AV16" s="559">
        <f>SUM(AV17,AV20:AV27)</f>
        <v>0</v>
      </c>
      <c r="AW16" s="559">
        <f>SUM(AW17,AW20:AW27)</f>
        <v>0</v>
      </c>
      <c r="AX16" s="559">
        <f>SUM(AX17,AX20:AX27)</f>
        <v>0</v>
      </c>
      <c r="AY16" s="559">
        <f>SUM(AY17,AY20:AY27)</f>
        <v>0</v>
      </c>
      <c r="AZ16" s="559">
        <f>SUM(AZ17,AZ20:AZ27)</f>
        <v>0</v>
      </c>
      <c r="BA16" s="559">
        <f>SUM(BA17,BA20:BA27)</f>
        <v>0</v>
      </c>
      <c r="BB16" s="559">
        <f>SUM(BB17,BB20:BB27)</f>
        <v>0</v>
      </c>
      <c r="BC16" s="559">
        <f>SUM(BC17,BC20:BC27)</f>
        <v>0</v>
      </c>
      <c r="BD16" s="290" t="s">
        <v>1078</v>
      </c>
      <c r="BE16" s="544" t="s">
        <v>930</v>
      </c>
      <c r="BZ16" s="1632">
        <v>23</v>
      </c>
    </row>
    <row customHeight="1" ht="35.699999999999996">
      <c r="D17" s="1639"/>
      <c r="E17" s="1665" t="s">
        <v>1008</v>
      </c>
      <c r="F17" s="1668" t="s">
        <v>1079</v>
      </c>
      <c r="G17" s="1655" t="s">
        <v>807</v>
      </c>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58"/>
      <c r="AV17" s="558"/>
      <c r="AW17" s="558"/>
      <c r="AX17" s="558"/>
      <c r="AY17" s="558"/>
      <c r="AZ17" s="558"/>
      <c r="BA17" s="558"/>
      <c r="BB17" s="558"/>
      <c r="BC17" s="558"/>
      <c r="BD17" s="290" t="s">
        <v>1080</v>
      </c>
      <c r="BE17" s="544"/>
      <c r="BZ17" s="1632">
        <v>34</v>
      </c>
    </row>
    <row customHeight="1" ht="19.95">
      <c r="D18" s="1639"/>
      <c r="E18" s="1665" t="s">
        <v>1011</v>
      </c>
      <c r="F18" s="1669" t="s">
        <v>1081</v>
      </c>
      <c r="G18" s="1655" t="s">
        <v>807</v>
      </c>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58"/>
      <c r="AU18" s="558"/>
      <c r="AV18" s="558"/>
      <c r="AW18" s="558"/>
      <c r="AX18" s="558"/>
      <c r="AY18" s="558"/>
      <c r="AZ18" s="558"/>
      <c r="BA18" s="558"/>
      <c r="BB18" s="558"/>
      <c r="BC18" s="558"/>
      <c r="BD18" s="290"/>
      <c r="BE18" s="544"/>
      <c r="BZ18" s="1632">
        <v>19</v>
      </c>
    </row>
    <row customHeight="1" ht="24">
      <c r="D19" s="1639"/>
      <c r="E19" s="1665" t="s">
        <v>1014</v>
      </c>
      <c r="F19" s="1669" t="s">
        <v>1082</v>
      </c>
      <c r="G19" s="1655" t="s">
        <v>807</v>
      </c>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c r="AO19" s="558"/>
      <c r="AP19" s="558"/>
      <c r="AQ19" s="558"/>
      <c r="AR19" s="558"/>
      <c r="AS19" s="558"/>
      <c r="AT19" s="558"/>
      <c r="AU19" s="558"/>
      <c r="AV19" s="558"/>
      <c r="AW19" s="558"/>
      <c r="AX19" s="558"/>
      <c r="AY19" s="558"/>
      <c r="AZ19" s="558"/>
      <c r="BA19" s="558"/>
      <c r="BB19" s="558"/>
      <c r="BC19" s="558"/>
      <c r="BD19" s="290"/>
      <c r="BE19" s="544"/>
      <c r="BZ19" s="1632">
        <v>23</v>
      </c>
    </row>
    <row customHeight="1" ht="35.699999999999996">
      <c r="D20" s="1639"/>
      <c r="E20" s="1665" t="s">
        <v>562</v>
      </c>
      <c r="F20" s="1668" t="s">
        <v>1083</v>
      </c>
      <c r="G20" s="1655" t="s">
        <v>807</v>
      </c>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c r="AO20" s="558"/>
      <c r="AP20" s="558"/>
      <c r="AQ20" s="558"/>
      <c r="AR20" s="558"/>
      <c r="AS20" s="558"/>
      <c r="AT20" s="558"/>
      <c r="AU20" s="558"/>
      <c r="AV20" s="558"/>
      <c r="AW20" s="558"/>
      <c r="AX20" s="558"/>
      <c r="AY20" s="558"/>
      <c r="AZ20" s="558"/>
      <c r="BA20" s="558"/>
      <c r="BB20" s="558"/>
      <c r="BC20" s="558"/>
      <c r="BD20" s="290"/>
      <c r="BE20" s="544"/>
      <c r="BZ20" s="1632">
        <v>34</v>
      </c>
    </row>
    <row customHeight="1" ht="48.29999999999999">
      <c r="D21" s="1639"/>
      <c r="E21" s="1665" t="s">
        <v>565</v>
      </c>
      <c r="F21" s="1668" t="s">
        <v>1084</v>
      </c>
      <c r="G21" s="1655" t="s">
        <v>807</v>
      </c>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8"/>
      <c r="AY21" s="558"/>
      <c r="AZ21" s="558"/>
      <c r="BA21" s="558"/>
      <c r="BB21" s="558"/>
      <c r="BC21" s="558"/>
      <c r="BD21" s="290"/>
      <c r="BE21" s="544"/>
      <c r="BZ21" s="1632">
        <v>46</v>
      </c>
    </row>
    <row customHeight="1" ht="60">
      <c r="D22" s="1639"/>
      <c r="E22" s="1665" t="s">
        <v>1028</v>
      </c>
      <c r="F22" s="1668" t="s">
        <v>1085</v>
      </c>
      <c r="G22" s="1655" t="s">
        <v>807</v>
      </c>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c r="AO22" s="558"/>
      <c r="AP22" s="558"/>
      <c r="AQ22" s="558"/>
      <c r="AR22" s="558"/>
      <c r="AS22" s="558"/>
      <c r="AT22" s="558"/>
      <c r="AU22" s="558"/>
      <c r="AV22" s="558"/>
      <c r="AW22" s="558"/>
      <c r="AX22" s="558"/>
      <c r="AY22" s="558"/>
      <c r="AZ22" s="558"/>
      <c r="BA22" s="558"/>
      <c r="BB22" s="558"/>
      <c r="BC22" s="558"/>
      <c r="BD22" s="290"/>
      <c r="BE22" s="544"/>
      <c r="BZ22" s="1632">
        <v>57</v>
      </c>
    </row>
    <row customHeight="1" ht="35.699999999999996">
      <c r="D23" s="1639"/>
      <c r="E23" s="1665" t="s">
        <v>1035</v>
      </c>
      <c r="F23" s="1668" t="s">
        <v>1086</v>
      </c>
      <c r="G23" s="1655" t="s">
        <v>807</v>
      </c>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c r="AO23" s="558"/>
      <c r="AP23" s="558"/>
      <c r="AQ23" s="558"/>
      <c r="AR23" s="558"/>
      <c r="AS23" s="558"/>
      <c r="AT23" s="558"/>
      <c r="AU23" s="558"/>
      <c r="AV23" s="558"/>
      <c r="AW23" s="558"/>
      <c r="AX23" s="558"/>
      <c r="AY23" s="558"/>
      <c r="AZ23" s="558"/>
      <c r="BA23" s="558"/>
      <c r="BB23" s="558"/>
      <c r="BC23" s="558"/>
      <c r="BD23" s="290"/>
      <c r="BE23" s="544"/>
      <c r="BZ23" s="1632">
        <v>34</v>
      </c>
    </row>
    <row customHeight="1" ht="35.699999999999996">
      <c r="D24" s="1639"/>
      <c r="E24" s="1665" t="s">
        <v>1037</v>
      </c>
      <c r="F24" s="1668" t="s">
        <v>1087</v>
      </c>
      <c r="G24" s="1655" t="s">
        <v>807</v>
      </c>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290"/>
      <c r="BE24" s="544"/>
      <c r="BZ24" s="1632">
        <v>34</v>
      </c>
    </row>
    <row customHeight="1" ht="24">
      <c r="D25" s="1639"/>
      <c r="E25" s="1665" t="s">
        <v>1039</v>
      </c>
      <c r="F25" s="1668" t="s">
        <v>1088</v>
      </c>
      <c r="G25" s="1655" t="s">
        <v>807</v>
      </c>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8"/>
      <c r="AX25" s="558"/>
      <c r="AY25" s="558"/>
      <c r="AZ25" s="558"/>
      <c r="BA25" s="558"/>
      <c r="BB25" s="558"/>
      <c r="BC25" s="558"/>
      <c r="BD25" s="290"/>
      <c r="BE25" s="544"/>
      <c r="BZ25" s="1632">
        <v>23</v>
      </c>
    </row>
    <row customHeight="1" ht="76.5">
      <c r="D26" s="1639"/>
      <c r="E26" s="1665" t="s">
        <v>1041</v>
      </c>
      <c r="F26" s="1668" t="s">
        <v>1089</v>
      </c>
      <c r="G26" s="1655" t="s">
        <v>807</v>
      </c>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c r="AO26" s="558"/>
      <c r="AP26" s="558"/>
      <c r="AQ26" s="558"/>
      <c r="AR26" s="558"/>
      <c r="AS26" s="558"/>
      <c r="AT26" s="558"/>
      <c r="AU26" s="558"/>
      <c r="AV26" s="558"/>
      <c r="AW26" s="558"/>
      <c r="AX26" s="558"/>
      <c r="AY26" s="558"/>
      <c r="AZ26" s="558"/>
      <c r="BA26" s="558"/>
      <c r="BB26" s="558"/>
      <c r="BC26" s="558"/>
      <c r="BD26" s="290"/>
      <c r="BE26" s="544"/>
      <c r="BZ26" s="1632">
        <v>73</v>
      </c>
    </row>
    <row s="1367" customFormat="1" customHeight="1" ht="35.699999999999996">
      <c r="A27" s="988"/>
      <c r="C27" s="1637"/>
      <c r="D27" s="1639"/>
      <c r="E27" s="1630" t="s">
        <v>1045</v>
      </c>
      <c r="F27" s="1629" t="s">
        <v>1090</v>
      </c>
      <c r="G27" s="1656" t="s">
        <v>807</v>
      </c>
      <c r="H27" s="580">
        <f>SUM(H28:H29)</f>
        <v>0</v>
      </c>
      <c r="I27" s="580">
        <f>SUM(I28:I29)</f>
        <v>0</v>
      </c>
      <c r="J27" s="580">
        <f>SUM(J28:J29)</f>
        <v>0</v>
      </c>
      <c r="K27" s="580">
        <f>SUM(K28:K29)</f>
        <v>0</v>
      </c>
      <c r="L27" s="580">
        <f>SUM(L28:L29)</f>
        <v>0</v>
      </c>
      <c r="M27" s="580">
        <f>SUM(M28:M29)</f>
        <v>0</v>
      </c>
      <c r="N27" s="580">
        <f>SUM(N28:N29)</f>
        <v>0</v>
      </c>
      <c r="O27" s="580">
        <f>SUM(O28:O29)</f>
        <v>0</v>
      </c>
      <c r="P27" s="580">
        <f>SUM(P28:P29)</f>
        <v>0</v>
      </c>
      <c r="Q27" s="580">
        <f>SUM(Q28:Q29)</f>
        <v>0</v>
      </c>
      <c r="R27" s="580">
        <f>SUM(R28:R29)</f>
        <v>0</v>
      </c>
      <c r="S27" s="580">
        <f>SUM(S28:S29)</f>
        <v>0</v>
      </c>
      <c r="T27" s="580">
        <f>SUM(T28:T29)</f>
        <v>0</v>
      </c>
      <c r="U27" s="580">
        <f>SUM(U28:U29)</f>
        <v>0</v>
      </c>
      <c r="V27" s="580">
        <f>SUM(V28:V29)</f>
        <v>0</v>
      </c>
      <c r="W27" s="580">
        <f>SUM(W28:W29)</f>
        <v>0</v>
      </c>
      <c r="X27" s="580">
        <f>SUM(X28:X29)</f>
        <v>0</v>
      </c>
      <c r="Y27" s="580">
        <f>SUM(Y28:Y29)</f>
        <v>0</v>
      </c>
      <c r="Z27" s="580">
        <f>SUM(Z28:Z29)</f>
        <v>0</v>
      </c>
      <c r="AA27" s="580">
        <f>SUM(AA28:AA29)</f>
        <v>0</v>
      </c>
      <c r="AB27" s="580">
        <f>SUM(AB28:AB29)</f>
        <v>0</v>
      </c>
      <c r="AC27" s="580">
        <f>SUM(AC28:AC29)</f>
        <v>0</v>
      </c>
      <c r="AD27" s="580">
        <f>SUM(AD28:AD29)</f>
        <v>0</v>
      </c>
      <c r="AE27" s="580">
        <f>SUM(AE28:AE29)</f>
        <v>0</v>
      </c>
      <c r="AF27" s="580">
        <f>SUM(AF28:AF29)</f>
        <v>0</v>
      </c>
      <c r="AG27" s="580">
        <f>SUM(AG28:AG29)</f>
        <v>0</v>
      </c>
      <c r="AH27" s="580">
        <f>SUM(AH28:AH29)</f>
        <v>0</v>
      </c>
      <c r="AI27" s="580">
        <f>SUM(AI28:AI29)</f>
        <v>0</v>
      </c>
      <c r="AJ27" s="580">
        <f>SUM(AJ28:AJ29)</f>
        <v>0</v>
      </c>
      <c r="AK27" s="580">
        <f>SUM(AK28:AK29)</f>
        <v>0</v>
      </c>
      <c r="AL27" s="580">
        <f>SUM(AL28:AL29)</f>
        <v>0</v>
      </c>
      <c r="AM27" s="580">
        <f>SUM(AM28:AM29)</f>
        <v>0</v>
      </c>
      <c r="AN27" s="580">
        <f>SUM(AN28:AN29)</f>
        <v>0</v>
      </c>
      <c r="AO27" s="580">
        <f>SUM(AO28:AO29)</f>
        <v>0</v>
      </c>
      <c r="AP27" s="580">
        <f>SUM(AP28:AP29)</f>
        <v>0</v>
      </c>
      <c r="AQ27" s="580">
        <f>SUM(AQ28:AQ29)</f>
        <v>0</v>
      </c>
      <c r="AR27" s="580">
        <f>SUM(AR28:AR29)</f>
        <v>0</v>
      </c>
      <c r="AS27" s="580">
        <f>SUM(AS28:AS29)</f>
        <v>0</v>
      </c>
      <c r="AT27" s="580">
        <f>SUM(AT28:AT29)</f>
        <v>0</v>
      </c>
      <c r="AU27" s="580">
        <f>SUM(AU28:AU29)</f>
        <v>0</v>
      </c>
      <c r="AV27" s="580">
        <f>SUM(AV28:AV29)</f>
        <v>0</v>
      </c>
      <c r="AW27" s="580">
        <f>SUM(AW28:AW29)</f>
        <v>0</v>
      </c>
      <c r="AX27" s="580">
        <f>SUM(AX28:AX29)</f>
        <v>0</v>
      </c>
      <c r="AY27" s="580">
        <f>SUM(AY28:AY29)</f>
        <v>0</v>
      </c>
      <c r="AZ27" s="580">
        <f>SUM(AZ28:AZ29)</f>
        <v>0</v>
      </c>
      <c r="BA27" s="580">
        <f>SUM(BA28:BA29)</f>
        <v>0</v>
      </c>
      <c r="BB27" s="580">
        <f>SUM(BB28:BB29)</f>
        <v>0</v>
      </c>
      <c r="BC27" s="580">
        <f>SUM(BC28:BC29)</f>
        <v>0</v>
      </c>
      <c r="BD27" s="290" t="s">
        <v>1043</v>
      </c>
      <c r="BE27" s="544"/>
      <c r="BF27" s="1637"/>
      <c r="BG27" s="1637"/>
      <c r="BL27" s="1637"/>
      <c r="BO27" s="545"/>
      <c r="BU27" s="1633"/>
      <c r="BV27" s="1633"/>
      <c r="BW27" s="1633"/>
      <c r="BX27" s="1633"/>
      <c r="BY27" s="1633"/>
      <c r="BZ27" s="1161">
        <v>34</v>
      </c>
    </row>
    <row s="1643" customFormat="1" customHeight="1" ht="1.05">
      <c r="A28" s="1168"/>
      <c r="D28" s="549"/>
      <c r="E28" s="803" t="str">
        <f>E27&amp;".0"</f>
        <v>2.9.0</v>
      </c>
      <c r="F28" s="992"/>
      <c r="G28" s="552"/>
      <c r="H28" s="993"/>
      <c r="I28" s="993"/>
      <c r="J28" s="993"/>
      <c r="K28" s="993"/>
      <c r="L28" s="993"/>
      <c r="M28" s="993"/>
      <c r="N28" s="993"/>
      <c r="O28" s="993"/>
      <c r="P28" s="993"/>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3"/>
      <c r="AN28" s="993"/>
      <c r="AO28" s="993"/>
      <c r="AP28" s="993"/>
      <c r="AQ28" s="993"/>
      <c r="AR28" s="993"/>
      <c r="AS28" s="993"/>
      <c r="AT28" s="993"/>
      <c r="AU28" s="993"/>
      <c r="AV28" s="993"/>
      <c r="AW28" s="993"/>
      <c r="AX28" s="993"/>
      <c r="AY28" s="993"/>
      <c r="AZ28" s="993"/>
      <c r="BA28" s="993"/>
      <c r="BB28" s="993"/>
      <c r="BC28" s="993"/>
      <c r="BD28" s="994"/>
      <c r="BZ28" s="1637">
        <v>1</v>
      </c>
    </row>
    <row s="1367" customFormat="1" customHeight="1" ht="19.95">
      <c r="A29" s="988"/>
      <c r="C29" s="1637"/>
      <c r="D29" s="1634"/>
      <c r="E29" s="571"/>
      <c r="F29" s="1667" t="s">
        <v>832</v>
      </c>
      <c r="G29" s="573"/>
      <c r="H29" s="574"/>
      <c r="I29" s="574"/>
      <c r="J29" s="2636"/>
      <c r="K29" s="2636"/>
      <c r="L29" s="2636"/>
      <c r="M29" s="2636"/>
      <c r="N29" s="2636"/>
      <c r="O29" s="2636"/>
      <c r="P29" s="2636"/>
      <c r="Q29" s="2636"/>
      <c r="R29" s="2636"/>
      <c r="S29" s="2636"/>
      <c r="T29" s="2636"/>
      <c r="U29" s="2636"/>
      <c r="V29" s="2636"/>
      <c r="W29" s="2636"/>
      <c r="X29" s="2636"/>
      <c r="Y29" s="2636"/>
      <c r="Z29" s="2636"/>
      <c r="AA29" s="2636"/>
      <c r="AB29" s="2636"/>
      <c r="AC29" s="2636"/>
      <c r="AD29" s="2636"/>
      <c r="AE29" s="2636"/>
      <c r="AF29" s="2636"/>
      <c r="AG29" s="2636"/>
      <c r="AH29" s="2636"/>
      <c r="AI29" s="2636"/>
      <c r="AJ29" s="2636"/>
      <c r="AK29" s="2636"/>
      <c r="AL29" s="2636"/>
      <c r="AM29" s="2636"/>
      <c r="AN29" s="2636"/>
      <c r="AO29" s="2636"/>
      <c r="AP29" s="2636"/>
      <c r="AQ29" s="2636"/>
      <c r="AR29" s="2636"/>
      <c r="AS29" s="2636"/>
      <c r="AT29" s="2636"/>
      <c r="AU29" s="2636"/>
      <c r="AV29" s="2636"/>
      <c r="AW29" s="2636"/>
      <c r="AX29" s="2636"/>
      <c r="AY29" s="2636"/>
      <c r="AZ29" s="2636"/>
      <c r="BA29" s="2636"/>
      <c r="BB29" s="2636"/>
      <c r="BC29" s="2636"/>
      <c r="BD29" s="302" t="s">
        <v>1044</v>
      </c>
      <c r="BE29" s="544"/>
      <c r="BF29" s="1637"/>
      <c r="BG29" s="1637"/>
      <c r="BL29" s="1637"/>
      <c r="BO29" s="545"/>
      <c r="BU29" s="1633"/>
      <c r="BV29" s="1633"/>
      <c r="BW29" s="1633"/>
      <c r="BX29" s="1633"/>
      <c r="BY29" s="1633"/>
      <c r="BZ29" s="1161">
        <v>19</v>
      </c>
    </row>
    <row s="1367" customFormat="1" customHeight="1" ht="24">
      <c r="A30" s="988"/>
      <c r="C30" s="1637"/>
      <c r="D30" s="1639"/>
      <c r="E30" s="1665" t="s">
        <v>89</v>
      </c>
      <c r="F30" s="1662" t="s">
        <v>1091</v>
      </c>
      <c r="G30" s="1655" t="s">
        <v>807</v>
      </c>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290"/>
      <c r="BE30" s="544"/>
      <c r="BF30" s="1637"/>
      <c r="BG30" s="1637"/>
      <c r="BL30" s="1637"/>
      <c r="BO30" s="545"/>
      <c r="BU30" s="1633"/>
      <c r="BV30" s="1633"/>
      <c r="BW30" s="1633"/>
      <c r="BX30" s="1633"/>
      <c r="BY30" s="1633"/>
      <c r="BZ30" s="1161">
        <v>23</v>
      </c>
    </row>
    <row s="1367" customFormat="1" customHeight="1" ht="35.699999999999996">
      <c r="A31" s="988"/>
      <c r="C31" s="1637"/>
      <c r="D31" s="576"/>
      <c r="E31" s="1665" t="s">
        <v>90</v>
      </c>
      <c r="F31" s="1662" t="s">
        <v>1092</v>
      </c>
      <c r="G31" s="1655" t="s">
        <v>807</v>
      </c>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c r="AO31" s="558"/>
      <c r="AP31" s="558"/>
      <c r="AQ31" s="558"/>
      <c r="AR31" s="558"/>
      <c r="AS31" s="558"/>
      <c r="AT31" s="558"/>
      <c r="AU31" s="558"/>
      <c r="AV31" s="558"/>
      <c r="AW31" s="558"/>
      <c r="AX31" s="558"/>
      <c r="AY31" s="558"/>
      <c r="AZ31" s="558"/>
      <c r="BA31" s="558"/>
      <c r="BB31" s="558"/>
      <c r="BC31" s="558"/>
      <c r="BD31" s="290" t="s">
        <v>1093</v>
      </c>
      <c r="BE31" s="544"/>
      <c r="BF31" s="1637"/>
      <c r="BG31" s="1637"/>
      <c r="BL31" s="1637"/>
      <c r="BO31" s="545"/>
      <c r="BU31" s="1633"/>
      <c r="BV31" s="1633"/>
      <c r="BW31" s="1633"/>
      <c r="BX31" s="1633"/>
      <c r="BY31" s="1633"/>
      <c r="BZ31" s="1161">
        <v>34</v>
      </c>
    </row>
    <row s="1367" customFormat="1" customHeight="1" ht="24">
      <c r="A32" s="988"/>
      <c r="C32" s="1637"/>
      <c r="D32" s="1639"/>
      <c r="E32" s="1665" t="s">
        <v>1053</v>
      </c>
      <c r="F32" s="691" t="s">
        <v>1057</v>
      </c>
      <c r="G32" s="1655" t="s">
        <v>807</v>
      </c>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c r="AO32" s="558"/>
      <c r="AP32" s="558"/>
      <c r="AQ32" s="558"/>
      <c r="AR32" s="558"/>
      <c r="AS32" s="558"/>
      <c r="AT32" s="558"/>
      <c r="AU32" s="558"/>
      <c r="AV32" s="558"/>
      <c r="AW32" s="558"/>
      <c r="AX32" s="558"/>
      <c r="AY32" s="558"/>
      <c r="AZ32" s="558"/>
      <c r="BA32" s="558"/>
      <c r="BB32" s="558"/>
      <c r="BC32" s="558"/>
      <c r="BD32" s="290" t="s">
        <v>1094</v>
      </c>
      <c r="BE32" s="544"/>
      <c r="BF32" s="1637"/>
      <c r="BG32" s="1637"/>
      <c r="BL32" s="1637"/>
      <c r="BO32" s="545"/>
      <c r="BU32" s="1633"/>
      <c r="BV32" s="1633"/>
      <c r="BW32" s="1633"/>
      <c r="BX32" s="1633"/>
      <c r="BY32" s="1633"/>
      <c r="BZ32" s="1161">
        <v>23</v>
      </c>
    </row>
    <row s="1367" customFormat="1" customHeight="1" ht="24">
      <c r="A33" s="988"/>
      <c r="C33" s="1637"/>
      <c r="D33" s="1639"/>
      <c r="E33" s="1665" t="s">
        <v>1095</v>
      </c>
      <c r="F33" s="691" t="s">
        <v>1096</v>
      </c>
      <c r="G33" s="1655" t="s">
        <v>807</v>
      </c>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c r="AO33" s="558"/>
      <c r="AP33" s="558"/>
      <c r="AQ33" s="558"/>
      <c r="AR33" s="558"/>
      <c r="AS33" s="558"/>
      <c r="AT33" s="558"/>
      <c r="AU33" s="558"/>
      <c r="AV33" s="558"/>
      <c r="AW33" s="558"/>
      <c r="AX33" s="558"/>
      <c r="AY33" s="558"/>
      <c r="AZ33" s="558"/>
      <c r="BA33" s="558"/>
      <c r="BB33" s="558"/>
      <c r="BC33" s="558"/>
      <c r="BD33" s="290" t="s">
        <v>1097</v>
      </c>
      <c r="BE33" s="544"/>
      <c r="BF33" s="1637"/>
      <c r="BG33" s="1637"/>
      <c r="BL33" s="1637"/>
      <c r="BO33" s="545"/>
      <c r="BU33" s="1633"/>
      <c r="BV33" s="1633"/>
      <c r="BW33" s="1633"/>
      <c r="BX33" s="1633"/>
      <c r="BY33" s="1633"/>
      <c r="BZ33" s="1161">
        <v>23</v>
      </c>
    </row>
    <row s="1367" customFormat="1" customHeight="1" ht="24">
      <c r="A34" s="988"/>
      <c r="C34" s="1637"/>
      <c r="D34" s="1639"/>
      <c r="E34" s="1665" t="s">
        <v>1098</v>
      </c>
      <c r="F34" s="691" t="s">
        <v>1063</v>
      </c>
      <c r="G34" s="1655" t="s">
        <v>807</v>
      </c>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c r="AO34" s="558"/>
      <c r="AP34" s="558"/>
      <c r="AQ34" s="558"/>
      <c r="AR34" s="558"/>
      <c r="AS34" s="558"/>
      <c r="AT34" s="558"/>
      <c r="AU34" s="558"/>
      <c r="AV34" s="558"/>
      <c r="AW34" s="558"/>
      <c r="AX34" s="558"/>
      <c r="AY34" s="558"/>
      <c r="AZ34" s="558"/>
      <c r="BA34" s="558"/>
      <c r="BB34" s="558"/>
      <c r="BC34" s="558"/>
      <c r="BD34" s="290" t="s">
        <v>1099</v>
      </c>
      <c r="BE34" s="544"/>
      <c r="BF34" s="1637"/>
      <c r="BG34" s="1637"/>
      <c r="BL34" s="1637"/>
      <c r="BO34" s="545"/>
      <c r="BU34" s="1633"/>
      <c r="BV34" s="1633"/>
      <c r="BW34" s="1633"/>
      <c r="BX34" s="1633"/>
      <c r="BY34" s="1633"/>
      <c r="BZ34" s="1161">
        <v>23</v>
      </c>
    </row>
    <row s="1367" customFormat="1" customHeight="1" ht="35.699999999999996">
      <c r="A35" s="988"/>
      <c r="C35" s="1637" t="s">
        <v>843</v>
      </c>
      <c r="D35" s="1639"/>
      <c r="E35" s="1665" t="s">
        <v>105</v>
      </c>
      <c r="F35" s="1662" t="s">
        <v>929</v>
      </c>
      <c r="G35" s="1658" t="s">
        <v>561</v>
      </c>
      <c r="H35" s="402"/>
      <c r="I35" s="402"/>
      <c r="J35" s="819"/>
      <c r="K35" s="819"/>
      <c r="L35" s="819"/>
      <c r="M35" s="819"/>
      <c r="N35" s="819"/>
      <c r="O35" s="819"/>
      <c r="P35" s="819"/>
      <c r="Q35" s="819"/>
      <c r="R35" s="819"/>
      <c r="S35" s="819"/>
      <c r="T35" s="819"/>
      <c r="U35" s="819"/>
      <c r="V35" s="819"/>
      <c r="W35" s="819"/>
      <c r="X35" s="819"/>
      <c r="Y35" s="819"/>
      <c r="Z35" s="819"/>
      <c r="AA35" s="819"/>
      <c r="AB35" s="819"/>
      <c r="AC35" s="819"/>
      <c r="AD35" s="819"/>
      <c r="AE35" s="819"/>
      <c r="AF35" s="819"/>
      <c r="AG35" s="819"/>
      <c r="AH35" s="819"/>
      <c r="AI35" s="819"/>
      <c r="AJ35" s="819"/>
      <c r="AK35" s="819"/>
      <c r="AL35" s="819"/>
      <c r="AM35" s="819"/>
      <c r="AN35" s="819"/>
      <c r="AO35" s="819"/>
      <c r="AP35" s="819"/>
      <c r="AQ35" s="819"/>
      <c r="AR35" s="819"/>
      <c r="AS35" s="819"/>
      <c r="AT35" s="819"/>
      <c r="AU35" s="819"/>
      <c r="AV35" s="819"/>
      <c r="AW35" s="819"/>
      <c r="AX35" s="819"/>
      <c r="AY35" s="819"/>
      <c r="AZ35" s="819"/>
      <c r="BA35" s="819"/>
      <c r="BB35" s="819"/>
      <c r="BC35" s="819"/>
      <c r="BD35" s="290" t="s">
        <v>1100</v>
      </c>
      <c r="BE35" s="544"/>
      <c r="BF35" s="1637"/>
      <c r="BG35" s="1637"/>
      <c r="BL35" s="1637"/>
      <c r="BO35" s="545"/>
      <c r="BU35" s="1633"/>
      <c r="BV35" s="1633"/>
      <c r="BW35" s="1633"/>
      <c r="BX35" s="1633"/>
      <c r="BY35" s="1633"/>
      <c r="BZ35" s="1161">
        <v>34</v>
      </c>
    </row>
    <row s="1367" customFormat="1" customHeight="1" ht="35.699999999999996">
      <c r="A36" s="988"/>
      <c r="C36" s="1637"/>
      <c r="D36" s="1639"/>
      <c r="E36" s="1665" t="s">
        <v>91</v>
      </c>
      <c r="F36" s="1662" t="s">
        <v>1101</v>
      </c>
      <c r="G36" s="1655" t="s">
        <v>1068</v>
      </c>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546"/>
      <c r="AJ36" s="546"/>
      <c r="AK36" s="546"/>
      <c r="AL36" s="546"/>
      <c r="AM36" s="546"/>
      <c r="AN36" s="546"/>
      <c r="AO36" s="546"/>
      <c r="AP36" s="546"/>
      <c r="AQ36" s="546"/>
      <c r="AR36" s="546"/>
      <c r="AS36" s="546"/>
      <c r="AT36" s="546"/>
      <c r="AU36" s="546"/>
      <c r="AV36" s="546"/>
      <c r="AW36" s="546"/>
      <c r="AX36" s="546"/>
      <c r="AY36" s="546"/>
      <c r="AZ36" s="546"/>
      <c r="BA36" s="546"/>
      <c r="BB36" s="546"/>
      <c r="BC36" s="546"/>
      <c r="BD36" s="290" t="s">
        <v>1069</v>
      </c>
      <c r="BE36" s="544"/>
      <c r="BF36" s="1637"/>
      <c r="BG36" s="1637"/>
      <c r="BL36" s="1637"/>
      <c r="BO36" s="545"/>
      <c r="BU36" s="1633"/>
      <c r="BV36" s="1633"/>
      <c r="BW36" s="1633"/>
      <c r="BX36" s="1633"/>
      <c r="BY36" s="1633"/>
      <c r="BZ36" s="1161">
        <v>34</v>
      </c>
    </row>
    <row s="1367" customFormat="1" customHeight="1" ht="24">
      <c r="A37" s="988"/>
      <c r="C37" s="1637"/>
      <c r="D37" s="1639"/>
      <c r="E37" s="1665" t="s">
        <v>92</v>
      </c>
      <c r="F37" s="1662" t="s">
        <v>1102</v>
      </c>
      <c r="G37" s="1655" t="s">
        <v>1071</v>
      </c>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546"/>
      <c r="AJ37" s="546"/>
      <c r="AK37" s="546"/>
      <c r="AL37" s="546"/>
      <c r="AM37" s="546"/>
      <c r="AN37" s="546"/>
      <c r="AO37" s="546"/>
      <c r="AP37" s="546"/>
      <c r="AQ37" s="546"/>
      <c r="AR37" s="546"/>
      <c r="AS37" s="546"/>
      <c r="AT37" s="546"/>
      <c r="AU37" s="546"/>
      <c r="AV37" s="546"/>
      <c r="AW37" s="546"/>
      <c r="AX37" s="546"/>
      <c r="AY37" s="546"/>
      <c r="AZ37" s="546"/>
      <c r="BA37" s="546"/>
      <c r="BB37" s="546"/>
      <c r="BC37" s="546"/>
      <c r="BD37" s="290" t="s">
        <v>1072</v>
      </c>
      <c r="BE37" s="544"/>
      <c r="BF37" s="1637"/>
      <c r="BG37" s="1637"/>
      <c r="BL37" s="1637"/>
      <c r="BO37" s="545"/>
      <c r="BU37" s="1633"/>
      <c r="BV37" s="1633"/>
      <c r="BW37" s="1633"/>
      <c r="BX37" s="1633"/>
      <c r="BY37" s="1633"/>
      <c r="BZ37" s="1161">
        <v>23</v>
      </c>
    </row>
    <row customHeight="1" ht="11.549999999999999">
      <c r="D38" s="1639"/>
      <c r="J38" s="1636"/>
      <c r="K38" s="1636"/>
      <c r="L38" s="1636"/>
      <c r="M38" s="1636"/>
      <c r="N38" s="1636"/>
      <c r="O38" s="1636"/>
      <c r="P38" s="1636"/>
      <c r="Q38" s="1636"/>
      <c r="R38" s="1636"/>
      <c r="S38" s="1636"/>
      <c r="T38" s="1636"/>
      <c r="U38" s="1636"/>
      <c r="V38" s="1636"/>
      <c r="W38" s="1636"/>
      <c r="X38" s="1636"/>
      <c r="Y38" s="1636"/>
      <c r="Z38" s="1636"/>
      <c r="AA38" s="1636"/>
      <c r="AB38" s="1636"/>
      <c r="AC38" s="1636"/>
      <c r="AD38" s="1636"/>
      <c r="AE38" s="1636"/>
      <c r="AF38" s="1636"/>
      <c r="AG38" s="1636"/>
      <c r="AH38" s="1636"/>
      <c r="AI38" s="1636"/>
      <c r="AJ38" s="1636"/>
      <c r="AK38" s="1636"/>
      <c r="AL38" s="1636"/>
      <c r="AM38" s="1636"/>
      <c r="AN38" s="1636"/>
      <c r="AO38" s="1636"/>
      <c r="AP38" s="1636"/>
      <c r="AQ38" s="1636"/>
      <c r="AR38" s="1636"/>
      <c r="AS38" s="1636"/>
      <c r="AT38" s="1636"/>
      <c r="AU38" s="1636"/>
      <c r="AV38" s="1636"/>
      <c r="AW38" s="1636"/>
      <c r="AX38" s="1636"/>
      <c r="AY38" s="1636"/>
      <c r="AZ38" s="1636"/>
      <c r="BA38" s="1636"/>
      <c r="BB38" s="1636"/>
      <c r="BC38" s="1636"/>
      <c r="BZ38" s="1632">
        <v>11</v>
      </c>
    </row>
    <row customHeight="1" ht="27.299999999999997">
      <c r="D39" s="1639"/>
      <c r="E39" s="1254" t="s">
        <v>1103</v>
      </c>
      <c r="F39" s="2286" t="s">
        <v>1104</v>
      </c>
      <c r="G39" s="2286"/>
      <c r="H39" s="370"/>
      <c r="I39" s="370"/>
      <c r="J39" s="1688"/>
      <c r="K39" s="1688"/>
      <c r="L39" s="1688"/>
      <c r="M39" s="1688"/>
      <c r="N39" s="1688"/>
      <c r="O39" s="1688"/>
      <c r="P39" s="1688"/>
      <c r="Q39" s="1688"/>
      <c r="R39" s="1688"/>
      <c r="S39" s="1688"/>
      <c r="T39" s="1688"/>
      <c r="U39" s="1688"/>
      <c r="V39" s="1688"/>
      <c r="W39" s="1688"/>
      <c r="X39" s="1688"/>
      <c r="Y39" s="1688"/>
      <c r="Z39" s="1688"/>
      <c r="AA39" s="1688"/>
      <c r="AB39" s="1688"/>
      <c r="AC39" s="1688"/>
      <c r="AD39" s="1688"/>
      <c r="AE39" s="1688"/>
      <c r="AF39" s="1688"/>
      <c r="AG39" s="1688"/>
      <c r="AH39" s="1688"/>
      <c r="AI39" s="1688"/>
      <c r="AJ39" s="1688"/>
      <c r="AK39" s="1688"/>
      <c r="AL39" s="1688"/>
      <c r="AM39" s="1688"/>
      <c r="AN39" s="1688"/>
      <c r="AO39" s="1688"/>
      <c r="AP39" s="1688"/>
      <c r="AQ39" s="1688"/>
      <c r="AR39" s="1688"/>
      <c r="AS39" s="1688"/>
      <c r="AT39" s="1688"/>
      <c r="AU39" s="1688"/>
      <c r="AV39" s="1688"/>
      <c r="AW39" s="1688"/>
      <c r="AX39" s="1688"/>
      <c r="AY39" s="1688"/>
      <c r="AZ39" s="1688"/>
      <c r="BA39" s="1688"/>
      <c r="BB39" s="1688"/>
      <c r="BC39" s="1688"/>
      <c r="BD39" s="370"/>
      <c r="BZ39" s="1632">
        <v>26</v>
      </c>
    </row>
    <row s="1642" customFormat="1" customHeight="1" ht="39.75">
      <c r="A40" s="988"/>
      <c r="B40" s="1637"/>
      <c r="C40" s="1637"/>
      <c r="D40" s="352"/>
      <c r="F40" s="2286" t="s">
        <v>1105</v>
      </c>
      <c r="G40" s="2286"/>
      <c r="H40" s="370"/>
      <c r="I40" s="370"/>
      <c r="J40" s="1688"/>
      <c r="K40" s="1688"/>
      <c r="L40" s="1688"/>
      <c r="M40" s="1688"/>
      <c r="N40" s="1688"/>
      <c r="O40" s="1688"/>
      <c r="P40" s="1688"/>
      <c r="Q40" s="1688"/>
      <c r="R40" s="1688"/>
      <c r="S40" s="1688"/>
      <c r="T40" s="1688"/>
      <c r="U40" s="1688"/>
      <c r="V40" s="1688"/>
      <c r="W40" s="1688"/>
      <c r="X40" s="1688"/>
      <c r="Y40" s="1688"/>
      <c r="Z40" s="1688"/>
      <c r="AA40" s="1688"/>
      <c r="AB40" s="1688"/>
      <c r="AC40" s="1688"/>
      <c r="AD40" s="1688"/>
      <c r="AE40" s="1688"/>
      <c r="AF40" s="1688"/>
      <c r="AG40" s="1688"/>
      <c r="AH40" s="1688"/>
      <c r="AI40" s="1688"/>
      <c r="AJ40" s="1688"/>
      <c r="AK40" s="1688"/>
      <c r="AL40" s="1688"/>
      <c r="AM40" s="1688"/>
      <c r="AN40" s="1688"/>
      <c r="AO40" s="1688"/>
      <c r="AP40" s="1688"/>
      <c r="AQ40" s="1688"/>
      <c r="AR40" s="1688"/>
      <c r="AS40" s="1688"/>
      <c r="AT40" s="1688"/>
      <c r="AU40" s="1688"/>
      <c r="AV40" s="1688"/>
      <c r="AW40" s="1688"/>
      <c r="AX40" s="1688"/>
      <c r="AY40" s="1688"/>
      <c r="AZ40" s="1688"/>
      <c r="BA40" s="1688"/>
      <c r="BB40" s="1688"/>
      <c r="BC40" s="1688"/>
      <c r="BD40" s="370"/>
      <c r="BE40" s="1161"/>
      <c r="BF40" s="1637"/>
      <c r="BG40" s="1637"/>
      <c r="BH40" s="1161"/>
      <c r="BI40" s="1161"/>
      <c r="BJ40" s="1161"/>
      <c r="BK40" s="1161"/>
      <c r="BL40" s="1637"/>
      <c r="BM40" s="1161"/>
      <c r="BN40" s="1161"/>
      <c r="BO40" s="545"/>
      <c r="BP40" s="1161"/>
      <c r="BQ40" s="1161"/>
      <c r="BR40" s="1161"/>
      <c r="BS40" s="1161"/>
      <c r="BT40" s="1161"/>
      <c r="BU40" s="1633"/>
      <c r="BV40" s="567"/>
      <c r="BW40" s="567"/>
      <c r="BX40" s="567"/>
      <c r="BY40" s="567"/>
      <c r="BZ40" s="1642">
        <v>38</v>
      </c>
    </row>
    <row s="1642" customFormat="1" customHeight="1" ht="11.549999999999999">
      <c r="A41" s="988"/>
      <c r="B41" s="1637"/>
      <c r="C41" s="1637"/>
      <c r="D41" s="352"/>
      <c r="J41" s="1642"/>
      <c r="K41" s="1642"/>
      <c r="L41" s="1642"/>
      <c r="M41" s="1642"/>
      <c r="N41" s="1642"/>
      <c r="O41" s="1642"/>
      <c r="P41" s="1642"/>
      <c r="Q41" s="1642"/>
      <c r="R41" s="1642"/>
      <c r="S41" s="1642"/>
      <c r="T41" s="1642"/>
      <c r="U41" s="1642"/>
      <c r="V41" s="1642"/>
      <c r="W41" s="1642"/>
      <c r="X41" s="1642"/>
      <c r="Y41" s="1642"/>
      <c r="Z41" s="1642"/>
      <c r="AA41" s="1642"/>
      <c r="AB41" s="1642"/>
      <c r="AC41" s="1642"/>
      <c r="AD41" s="1642"/>
      <c r="AE41" s="1642"/>
      <c r="AF41" s="1642"/>
      <c r="AG41" s="1642"/>
      <c r="AH41" s="1642"/>
      <c r="AI41" s="1642"/>
      <c r="AJ41" s="1642"/>
      <c r="AK41" s="1642"/>
      <c r="AL41" s="1642"/>
      <c r="AM41" s="1642"/>
      <c r="AN41" s="1642"/>
      <c r="AO41" s="1642"/>
      <c r="AP41" s="1642"/>
      <c r="AQ41" s="1642"/>
      <c r="AR41" s="1642"/>
      <c r="AS41" s="1642"/>
      <c r="AT41" s="1642"/>
      <c r="AU41" s="1642"/>
      <c r="AV41" s="1642"/>
      <c r="AW41" s="1642"/>
      <c r="AX41" s="1642"/>
      <c r="AY41" s="1642"/>
      <c r="AZ41" s="1642"/>
      <c r="BA41" s="1642"/>
      <c r="BB41" s="1642"/>
      <c r="BC41" s="1642"/>
      <c r="BE41" s="1161"/>
      <c r="BF41" s="1637"/>
      <c r="BG41" s="1637"/>
      <c r="BH41" s="1161"/>
      <c r="BI41" s="1161"/>
      <c r="BJ41" s="1161"/>
      <c r="BK41" s="1161"/>
      <c r="BL41" s="1637"/>
      <c r="BM41" s="1161"/>
      <c r="BN41" s="1161"/>
      <c r="BO41" s="545"/>
      <c r="BP41" s="1161"/>
      <c r="BQ41" s="1161"/>
      <c r="BR41" s="1161"/>
      <c r="BS41" s="1161"/>
      <c r="BT41" s="1161"/>
      <c r="BU41" s="1633"/>
      <c r="BV41" s="567"/>
      <c r="BW41" s="567"/>
      <c r="BX41" s="567"/>
      <c r="BY41" s="567"/>
      <c r="BZ41" s="1642">
        <v>11</v>
      </c>
    </row>
    <row s="1642" customFormat="1" customHeight="1" ht="11.549999999999999">
      <c r="A42" s="988"/>
      <c r="B42" s="1637"/>
      <c r="C42" s="1637"/>
      <c r="D42" s="35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1642"/>
      <c r="AJ42" s="1642"/>
      <c r="AK42" s="1642"/>
      <c r="AL42" s="1642"/>
      <c r="AM42" s="1642"/>
      <c r="AN42" s="1642"/>
      <c r="AO42" s="1642"/>
      <c r="AP42" s="1642"/>
      <c r="AQ42" s="1642"/>
      <c r="AR42" s="1642"/>
      <c r="AS42" s="1642"/>
      <c r="AT42" s="1642"/>
      <c r="AU42" s="1642"/>
      <c r="AV42" s="1642"/>
      <c r="AW42" s="1642"/>
      <c r="AX42" s="1642"/>
      <c r="AY42" s="1642"/>
      <c r="AZ42" s="1642"/>
      <c r="BA42" s="1642"/>
      <c r="BB42" s="1642"/>
      <c r="BC42" s="1642"/>
      <c r="BE42" s="1161"/>
      <c r="BF42" s="1637"/>
      <c r="BG42" s="1637"/>
      <c r="BH42" s="1161"/>
      <c r="BI42" s="1161"/>
      <c r="BJ42" s="1161"/>
      <c r="BK42" s="1161"/>
      <c r="BL42" s="1637"/>
      <c r="BM42" s="1161"/>
      <c r="BN42" s="1161"/>
      <c r="BO42" s="545"/>
      <c r="BP42" s="1161"/>
      <c r="BQ42" s="1161"/>
      <c r="BR42" s="1161"/>
      <c r="BS42" s="1161"/>
      <c r="BT42" s="1161"/>
      <c r="BU42" s="1633"/>
      <c r="BV42" s="567"/>
      <c r="BW42" s="567"/>
      <c r="BX42" s="567"/>
      <c r="BY42" s="567"/>
      <c r="BZ42" s="1642">
        <v>11</v>
      </c>
    </row>
    <row s="1642" customFormat="1" customHeight="1" ht="11.549999999999999">
      <c r="A43" s="988"/>
      <c r="B43" s="1637"/>
      <c r="C43" s="1637"/>
      <c r="D43" s="352"/>
      <c r="H43" s="567"/>
      <c r="I43" s="567"/>
      <c r="J43" s="623"/>
      <c r="K43" s="623"/>
      <c r="L43" s="623"/>
      <c r="M43" s="623"/>
      <c r="N43" s="623"/>
      <c r="O43" s="623"/>
      <c r="P43" s="623"/>
      <c r="Q43" s="623"/>
      <c r="R43" s="623"/>
      <c r="S43" s="623"/>
      <c r="T43" s="623"/>
      <c r="U43" s="623"/>
      <c r="V43" s="623"/>
      <c r="W43" s="623"/>
      <c r="X43" s="623"/>
      <c r="Y43" s="623"/>
      <c r="Z43" s="623"/>
      <c r="AA43" s="623"/>
      <c r="AB43" s="623"/>
      <c r="AC43" s="623"/>
      <c r="AD43" s="623"/>
      <c r="AE43" s="623"/>
      <c r="AF43" s="623"/>
      <c r="AG43" s="623"/>
      <c r="AH43" s="623"/>
      <c r="AI43" s="623"/>
      <c r="AJ43" s="623"/>
      <c r="AK43" s="623"/>
      <c r="AL43" s="623"/>
      <c r="AM43" s="623"/>
      <c r="AN43" s="623"/>
      <c r="AO43" s="623"/>
      <c r="AP43" s="623"/>
      <c r="AQ43" s="623"/>
      <c r="AR43" s="623"/>
      <c r="AS43" s="623"/>
      <c r="AT43" s="623"/>
      <c r="AU43" s="623"/>
      <c r="AV43" s="623"/>
      <c r="AW43" s="623"/>
      <c r="AX43" s="623"/>
      <c r="AY43" s="623"/>
      <c r="AZ43" s="623"/>
      <c r="BA43" s="623"/>
      <c r="BB43" s="623"/>
      <c r="BC43" s="623"/>
      <c r="BE43" s="1161"/>
      <c r="BF43" s="1637"/>
      <c r="BG43" s="1637"/>
      <c r="BH43" s="1161"/>
      <c r="BI43" s="1161"/>
      <c r="BJ43" s="1161"/>
      <c r="BK43" s="1161"/>
      <c r="BL43" s="1637"/>
      <c r="BM43" s="1161"/>
      <c r="BN43" s="1161"/>
      <c r="BO43" s="545"/>
      <c r="BP43" s="1161"/>
      <c r="BQ43" s="1161"/>
      <c r="BR43" s="1161"/>
      <c r="BS43" s="1161"/>
      <c r="BT43" s="1161"/>
      <c r="BU43" s="1633"/>
      <c r="BV43" s="567"/>
      <c r="BW43" s="567"/>
      <c r="BX43" s="567"/>
      <c r="BY43" s="567"/>
      <c r="BZ43" s="1642">
        <v>11</v>
      </c>
    </row>
    <row s="1642" customFormat="1" customHeight="1" ht="11.549999999999999">
      <c r="A44" s="988"/>
      <c r="B44" s="1637"/>
      <c r="C44" s="1637"/>
      <c r="D44" s="352"/>
      <c r="J44" s="1642"/>
      <c r="K44" s="1642"/>
      <c r="L44" s="1642"/>
      <c r="M44" s="1642"/>
      <c r="N44" s="1642"/>
      <c r="O44" s="1642"/>
      <c r="P44" s="1642"/>
      <c r="Q44" s="1642"/>
      <c r="R44" s="1642"/>
      <c r="S44" s="1642"/>
      <c r="T44" s="1642"/>
      <c r="U44" s="1642"/>
      <c r="V44" s="1642"/>
      <c r="W44" s="1642"/>
      <c r="X44" s="1642"/>
      <c r="Y44" s="1642"/>
      <c r="Z44" s="1642"/>
      <c r="AA44" s="1642"/>
      <c r="AB44" s="1642"/>
      <c r="AC44" s="1642"/>
      <c r="AD44" s="1642"/>
      <c r="AE44" s="1642"/>
      <c r="AF44" s="1642"/>
      <c r="AG44" s="1642"/>
      <c r="AH44" s="1642"/>
      <c r="AI44" s="1642"/>
      <c r="AJ44" s="1642"/>
      <c r="AK44" s="1642"/>
      <c r="AL44" s="1642"/>
      <c r="AM44" s="1642"/>
      <c r="AN44" s="1642"/>
      <c r="AO44" s="1642"/>
      <c r="AP44" s="1642"/>
      <c r="AQ44" s="1642"/>
      <c r="AR44" s="1642"/>
      <c r="AS44" s="1642"/>
      <c r="AT44" s="1642"/>
      <c r="AU44" s="1642"/>
      <c r="AV44" s="1642"/>
      <c r="AW44" s="1642"/>
      <c r="AX44" s="1642"/>
      <c r="AY44" s="1642"/>
      <c r="AZ44" s="1642"/>
      <c r="BA44" s="1642"/>
      <c r="BB44" s="1642"/>
      <c r="BC44" s="1642"/>
      <c r="BE44" s="1161"/>
      <c r="BF44" s="1637"/>
      <c r="BG44" s="1637"/>
      <c r="BH44" s="1161"/>
      <c r="BI44" s="1161"/>
      <c r="BJ44" s="1161"/>
      <c r="BK44" s="1161"/>
      <c r="BL44" s="1637"/>
      <c r="BM44" s="1161"/>
      <c r="BN44" s="1161"/>
      <c r="BO44" s="545"/>
      <c r="BP44" s="1161"/>
      <c r="BQ44" s="1161"/>
      <c r="BR44" s="1161"/>
      <c r="BS44" s="1161"/>
      <c r="BT44" s="1161"/>
      <c r="BU44" s="1633"/>
      <c r="BV44" s="567"/>
      <c r="BW44" s="567"/>
      <c r="BX44" s="567"/>
      <c r="BY44" s="567"/>
      <c r="BZ44" s="1642">
        <v>11</v>
      </c>
    </row>
    <row s="1642" customFormat="1" customHeight="1" ht="11.549999999999999">
      <c r="A45" s="988"/>
      <c r="B45" s="1637"/>
      <c r="C45" s="1637"/>
      <c r="D45" s="352"/>
      <c r="J45" s="1642"/>
      <c r="K45" s="1642"/>
      <c r="L45" s="1642"/>
      <c r="M45" s="1642"/>
      <c r="N45" s="1642"/>
      <c r="O45" s="1642"/>
      <c r="P45" s="1642"/>
      <c r="Q45" s="1642"/>
      <c r="R45" s="1642"/>
      <c r="S45" s="1642"/>
      <c r="T45" s="1642"/>
      <c r="U45" s="1642"/>
      <c r="V45" s="1642"/>
      <c r="W45" s="1642"/>
      <c r="X45" s="1642"/>
      <c r="Y45" s="1642"/>
      <c r="Z45" s="1642"/>
      <c r="AA45" s="1642"/>
      <c r="AB45" s="1642"/>
      <c r="AC45" s="1642"/>
      <c r="AD45" s="1642"/>
      <c r="AE45" s="1642"/>
      <c r="AF45" s="1642"/>
      <c r="AG45" s="1642"/>
      <c r="AH45" s="1642"/>
      <c r="AI45" s="1642"/>
      <c r="AJ45" s="1642"/>
      <c r="AK45" s="1642"/>
      <c r="AL45" s="1642"/>
      <c r="AM45" s="1642"/>
      <c r="AN45" s="1642"/>
      <c r="AO45" s="1642"/>
      <c r="AP45" s="1642"/>
      <c r="AQ45" s="1642"/>
      <c r="AR45" s="1642"/>
      <c r="AS45" s="1642"/>
      <c r="AT45" s="1642"/>
      <c r="AU45" s="1642"/>
      <c r="AV45" s="1642"/>
      <c r="AW45" s="1642"/>
      <c r="AX45" s="1642"/>
      <c r="AY45" s="1642"/>
      <c r="AZ45" s="1642"/>
      <c r="BA45" s="1642"/>
      <c r="BB45" s="1642"/>
      <c r="BC45" s="1642"/>
      <c r="BE45" s="1161"/>
      <c r="BF45" s="1637"/>
      <c r="BG45" s="1637"/>
      <c r="BH45" s="1161"/>
      <c r="BI45" s="1161"/>
      <c r="BJ45" s="1161"/>
      <c r="BK45" s="1161"/>
      <c r="BL45" s="1637"/>
      <c r="BM45" s="1161"/>
      <c r="BN45" s="1161"/>
      <c r="BO45" s="545"/>
      <c r="BP45" s="1161"/>
      <c r="BQ45" s="1161"/>
      <c r="BR45" s="1161"/>
      <c r="BS45" s="1161"/>
      <c r="BT45" s="1161"/>
      <c r="BU45" s="1633"/>
      <c r="BV45" s="567"/>
      <c r="BW45" s="567"/>
      <c r="BX45" s="567"/>
      <c r="BY45" s="567"/>
      <c r="BZ45" s="1642">
        <v>11</v>
      </c>
    </row>
    <row s="1642" customFormat="1" customHeight="1" ht="11.549999999999999">
      <c r="A46" s="988"/>
      <c r="B46" s="1637"/>
      <c r="C46" s="1637"/>
      <c r="D46" s="352"/>
      <c r="J46" s="1642"/>
      <c r="K46" s="1642"/>
      <c r="L46" s="1642"/>
      <c r="M46" s="1642"/>
      <c r="N46" s="1642"/>
      <c r="O46" s="1642"/>
      <c r="P46" s="1642"/>
      <c r="Q46" s="1642"/>
      <c r="R46" s="1642"/>
      <c r="S46" s="1642"/>
      <c r="T46" s="1642"/>
      <c r="U46" s="1642"/>
      <c r="V46" s="1642"/>
      <c r="W46" s="1642"/>
      <c r="X46" s="1642"/>
      <c r="Y46" s="1642"/>
      <c r="Z46" s="1642"/>
      <c r="AA46" s="1642"/>
      <c r="AB46" s="1642"/>
      <c r="AC46" s="1642"/>
      <c r="AD46" s="1642"/>
      <c r="AE46" s="1642"/>
      <c r="AF46" s="1642"/>
      <c r="AG46" s="1642"/>
      <c r="AH46" s="1642"/>
      <c r="AI46" s="1642"/>
      <c r="AJ46" s="1642"/>
      <c r="AK46" s="1642"/>
      <c r="AL46" s="1642"/>
      <c r="AM46" s="1642"/>
      <c r="AN46" s="1642"/>
      <c r="AO46" s="1642"/>
      <c r="AP46" s="1642"/>
      <c r="AQ46" s="1642"/>
      <c r="AR46" s="1642"/>
      <c r="AS46" s="1642"/>
      <c r="AT46" s="1642"/>
      <c r="AU46" s="1642"/>
      <c r="AV46" s="1642"/>
      <c r="AW46" s="1642"/>
      <c r="AX46" s="1642"/>
      <c r="AY46" s="1642"/>
      <c r="AZ46" s="1642"/>
      <c r="BA46" s="1642"/>
      <c r="BB46" s="1642"/>
      <c r="BC46" s="1642"/>
      <c r="BE46" s="1161"/>
      <c r="BF46" s="1637"/>
      <c r="BG46" s="1637"/>
      <c r="BH46" s="1161"/>
      <c r="BI46" s="1161"/>
      <c r="BJ46" s="1161"/>
      <c r="BK46" s="1161"/>
      <c r="BL46" s="1637"/>
      <c r="BM46" s="1161"/>
      <c r="BN46" s="1161"/>
      <c r="BO46" s="545"/>
      <c r="BP46" s="1161"/>
      <c r="BQ46" s="1161"/>
      <c r="BR46" s="1161"/>
      <c r="BS46" s="1161"/>
      <c r="BT46" s="1161"/>
      <c r="BU46" s="1633"/>
      <c r="BV46" s="567"/>
      <c r="BW46" s="567"/>
      <c r="BX46" s="567"/>
      <c r="BY46" s="567"/>
      <c r="BZ46" s="1642">
        <v>11</v>
      </c>
    </row>
    <row s="1642" customFormat="1" customHeight="1" ht="11.549999999999999">
      <c r="A47" s="988"/>
      <c r="B47" s="1637"/>
      <c r="C47" s="1637"/>
      <c r="D47" s="352"/>
      <c r="J47" s="1642"/>
      <c r="K47" s="1642"/>
      <c r="L47" s="1642"/>
      <c r="M47" s="1642"/>
      <c r="N47" s="1642"/>
      <c r="O47" s="1642"/>
      <c r="P47" s="1642"/>
      <c r="Q47" s="1642"/>
      <c r="R47" s="1642"/>
      <c r="S47" s="1642"/>
      <c r="T47" s="1642"/>
      <c r="U47" s="1642"/>
      <c r="V47" s="1642"/>
      <c r="W47" s="1642"/>
      <c r="X47" s="1642"/>
      <c r="Y47" s="1642"/>
      <c r="Z47" s="1642"/>
      <c r="AA47" s="1642"/>
      <c r="AB47" s="1642"/>
      <c r="AC47" s="1642"/>
      <c r="AD47" s="1642"/>
      <c r="AE47" s="1642"/>
      <c r="AF47" s="1642"/>
      <c r="AG47" s="1642"/>
      <c r="AH47" s="1642"/>
      <c r="AI47" s="1642"/>
      <c r="AJ47" s="1642"/>
      <c r="AK47" s="1642"/>
      <c r="AL47" s="1642"/>
      <c r="AM47" s="1642"/>
      <c r="AN47" s="1642"/>
      <c r="AO47" s="1642"/>
      <c r="AP47" s="1642"/>
      <c r="AQ47" s="1642"/>
      <c r="AR47" s="1642"/>
      <c r="AS47" s="1642"/>
      <c r="AT47" s="1642"/>
      <c r="AU47" s="1642"/>
      <c r="AV47" s="1642"/>
      <c r="AW47" s="1642"/>
      <c r="AX47" s="1642"/>
      <c r="AY47" s="1642"/>
      <c r="AZ47" s="1642"/>
      <c r="BA47" s="1642"/>
      <c r="BB47" s="1642"/>
      <c r="BC47" s="1642"/>
      <c r="BE47" s="1161"/>
      <c r="BF47" s="1637"/>
      <c r="BG47" s="1637"/>
      <c r="BH47" s="1161"/>
      <c r="BI47" s="1161"/>
      <c r="BJ47" s="1161"/>
      <c r="BK47" s="1161"/>
      <c r="BL47" s="1637"/>
      <c r="BM47" s="1161"/>
      <c r="BN47" s="1161"/>
      <c r="BO47" s="545"/>
      <c r="BP47" s="1161"/>
      <c r="BQ47" s="1161"/>
      <c r="BR47" s="1161"/>
      <c r="BS47" s="1161"/>
      <c r="BT47" s="1161"/>
      <c r="BU47" s="1633"/>
      <c r="BV47" s="567"/>
      <c r="BW47" s="567"/>
      <c r="BX47" s="567"/>
      <c r="BY47" s="567"/>
      <c r="BZ47" s="1642">
        <v>11</v>
      </c>
    </row>
    <row s="1642" customFormat="1" customHeight="1" ht="11.549999999999999">
      <c r="A48" s="988"/>
      <c r="B48" s="1637"/>
      <c r="C48" s="1637"/>
      <c r="D48" s="352"/>
      <c r="J48" s="1642"/>
      <c r="K48" s="1642"/>
      <c r="L48" s="1642"/>
      <c r="M48" s="1642"/>
      <c r="N48" s="1642"/>
      <c r="O48" s="1642"/>
      <c r="P48" s="1642"/>
      <c r="Q48" s="1642"/>
      <c r="R48" s="1642"/>
      <c r="S48" s="1642"/>
      <c r="T48" s="1642"/>
      <c r="U48" s="1642"/>
      <c r="V48" s="1642"/>
      <c r="W48" s="1642"/>
      <c r="X48" s="1642"/>
      <c r="Y48" s="1642"/>
      <c r="Z48" s="1642"/>
      <c r="AA48" s="1642"/>
      <c r="AB48" s="1642"/>
      <c r="AC48" s="1642"/>
      <c r="AD48" s="1642"/>
      <c r="AE48" s="1642"/>
      <c r="AF48" s="1642"/>
      <c r="AG48" s="1642"/>
      <c r="AH48" s="1642"/>
      <c r="AI48" s="1642"/>
      <c r="AJ48" s="1642"/>
      <c r="AK48" s="1642"/>
      <c r="AL48" s="1642"/>
      <c r="AM48" s="1642"/>
      <c r="AN48" s="1642"/>
      <c r="AO48" s="1642"/>
      <c r="AP48" s="1642"/>
      <c r="AQ48" s="1642"/>
      <c r="AR48" s="1642"/>
      <c r="AS48" s="1642"/>
      <c r="AT48" s="1642"/>
      <c r="AU48" s="1642"/>
      <c r="AV48" s="1642"/>
      <c r="AW48" s="1642"/>
      <c r="AX48" s="1642"/>
      <c r="AY48" s="1642"/>
      <c r="AZ48" s="1642"/>
      <c r="BA48" s="1642"/>
      <c r="BB48" s="1642"/>
      <c r="BC48" s="1642"/>
      <c r="BE48" s="1161"/>
      <c r="BF48" s="1637"/>
      <c r="BG48" s="1637"/>
      <c r="BH48" s="1161"/>
      <c r="BI48" s="1161"/>
      <c r="BJ48" s="1161"/>
      <c r="BK48" s="1161"/>
      <c r="BL48" s="1637"/>
      <c r="BM48" s="1161"/>
      <c r="BN48" s="1161"/>
      <c r="BO48" s="545"/>
      <c r="BP48" s="1161"/>
      <c r="BQ48" s="1161"/>
      <c r="BR48" s="1161"/>
      <c r="BS48" s="1161"/>
      <c r="BT48" s="1161"/>
      <c r="BU48" s="1633"/>
      <c r="BV48" s="567"/>
      <c r="BW48" s="567"/>
      <c r="BX48" s="567"/>
      <c r="BY48" s="567"/>
      <c r="BZ48" s="1642">
        <v>11</v>
      </c>
    </row>
    <row s="1642" customFormat="1" customHeight="1" ht="11.549999999999999">
      <c r="A49" s="988"/>
      <c r="B49" s="1637"/>
      <c r="C49" s="1637"/>
      <c r="D49" s="35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642"/>
      <c r="AM49" s="1642"/>
      <c r="AN49" s="1642"/>
      <c r="AO49" s="1642"/>
      <c r="AP49" s="1642"/>
      <c r="AQ49" s="1642"/>
      <c r="AR49" s="1642"/>
      <c r="AS49" s="1642"/>
      <c r="AT49" s="1642"/>
      <c r="AU49" s="1642"/>
      <c r="AV49" s="1642"/>
      <c r="AW49" s="1642"/>
      <c r="AX49" s="1642"/>
      <c r="AY49" s="1642"/>
      <c r="AZ49" s="1642"/>
      <c r="BA49" s="1642"/>
      <c r="BB49" s="1642"/>
      <c r="BC49" s="1642"/>
      <c r="BE49" s="1161"/>
      <c r="BF49" s="1637"/>
      <c r="BG49" s="1637"/>
      <c r="BH49" s="1161"/>
      <c r="BI49" s="1161"/>
      <c r="BJ49" s="1161"/>
      <c r="BK49" s="1161"/>
      <c r="BL49" s="1637"/>
      <c r="BM49" s="1161"/>
      <c r="BN49" s="1161"/>
      <c r="BO49" s="545"/>
      <c r="BP49" s="1161"/>
      <c r="BQ49" s="1161"/>
      <c r="BR49" s="1161"/>
      <c r="BS49" s="1161"/>
      <c r="BT49" s="1161"/>
      <c r="BU49" s="1633"/>
      <c r="BV49" s="567"/>
      <c r="BW49" s="567"/>
      <c r="BX49" s="567"/>
      <c r="BY49" s="567"/>
      <c r="BZ49" s="1642">
        <v>11</v>
      </c>
    </row>
    <row s="1642" customFormat="1" customHeight="1" ht="11.549999999999999">
      <c r="A50" s="988"/>
      <c r="B50" s="1637"/>
      <c r="C50" s="1637"/>
      <c r="D50" s="35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642"/>
      <c r="AM50" s="1642"/>
      <c r="AN50" s="1642"/>
      <c r="AO50" s="1642"/>
      <c r="AP50" s="1642"/>
      <c r="AQ50" s="1642"/>
      <c r="AR50" s="1642"/>
      <c r="AS50" s="1642"/>
      <c r="AT50" s="1642"/>
      <c r="AU50" s="1642"/>
      <c r="AV50" s="1642"/>
      <c r="AW50" s="1642"/>
      <c r="AX50" s="1642"/>
      <c r="AY50" s="1642"/>
      <c r="AZ50" s="1642"/>
      <c r="BA50" s="1642"/>
      <c r="BB50" s="1642"/>
      <c r="BC50" s="1642"/>
      <c r="BE50" s="1161"/>
      <c r="BF50" s="1637"/>
      <c r="BG50" s="1637"/>
      <c r="BH50" s="1161"/>
      <c r="BI50" s="1161"/>
      <c r="BJ50" s="1161"/>
      <c r="BK50" s="1161"/>
      <c r="BL50" s="1637"/>
      <c r="BM50" s="1161"/>
      <c r="BN50" s="1161"/>
      <c r="BO50" s="545"/>
      <c r="BP50" s="1161"/>
      <c r="BQ50" s="1161"/>
      <c r="BR50" s="1161"/>
      <c r="BS50" s="1161"/>
      <c r="BT50" s="1161"/>
      <c r="BU50" s="1633"/>
      <c r="BV50" s="567"/>
      <c r="BW50" s="567"/>
      <c r="BX50" s="567"/>
      <c r="BY50" s="567"/>
      <c r="BZ50" s="1642">
        <v>11</v>
      </c>
    </row>
    <row s="1642" customFormat="1" customHeight="1" ht="11.549999999999999">
      <c r="A51" s="988"/>
      <c r="B51" s="1637"/>
      <c r="C51" s="1637"/>
      <c r="D51" s="35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642"/>
      <c r="AM51" s="1642"/>
      <c r="AN51" s="1642"/>
      <c r="AO51" s="1642"/>
      <c r="AP51" s="1642"/>
      <c r="AQ51" s="1642"/>
      <c r="AR51" s="1642"/>
      <c r="AS51" s="1642"/>
      <c r="AT51" s="1642"/>
      <c r="AU51" s="1642"/>
      <c r="AV51" s="1642"/>
      <c r="AW51" s="1642"/>
      <c r="AX51" s="1642"/>
      <c r="AY51" s="1642"/>
      <c r="AZ51" s="1642"/>
      <c r="BA51" s="1642"/>
      <c r="BB51" s="1642"/>
      <c r="BC51" s="1642"/>
      <c r="BE51" s="1161"/>
      <c r="BF51" s="1637"/>
      <c r="BG51" s="1637"/>
      <c r="BH51" s="1161"/>
      <c r="BI51" s="1161"/>
      <c r="BJ51" s="1161"/>
      <c r="BK51" s="1161"/>
      <c r="BL51" s="1637"/>
      <c r="BM51" s="1161"/>
      <c r="BN51" s="1161"/>
      <c r="BO51" s="545"/>
      <c r="BP51" s="1161"/>
      <c r="BQ51" s="1161"/>
      <c r="BR51" s="1161"/>
      <c r="BS51" s="1161"/>
      <c r="BT51" s="1161"/>
      <c r="BU51" s="1633"/>
      <c r="BV51" s="567"/>
      <c r="BW51" s="567"/>
      <c r="BX51" s="567"/>
      <c r="BY51" s="567"/>
      <c r="BZ51" s="1642">
        <v>11</v>
      </c>
    </row>
    <row s="1642" customFormat="1" customHeight="1" ht="11.549999999999999">
      <c r="A52" s="988"/>
      <c r="B52" s="1637"/>
      <c r="C52" s="1637"/>
      <c r="D52" s="35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642"/>
      <c r="AM52" s="1642"/>
      <c r="AN52" s="1642"/>
      <c r="AO52" s="1642"/>
      <c r="AP52" s="1642"/>
      <c r="AQ52" s="1642"/>
      <c r="AR52" s="1642"/>
      <c r="AS52" s="1642"/>
      <c r="AT52" s="1642"/>
      <c r="AU52" s="1642"/>
      <c r="AV52" s="1642"/>
      <c r="AW52" s="1642"/>
      <c r="AX52" s="1642"/>
      <c r="AY52" s="1642"/>
      <c r="AZ52" s="1642"/>
      <c r="BA52" s="1642"/>
      <c r="BB52" s="1642"/>
      <c r="BC52" s="1642"/>
      <c r="BE52" s="1161"/>
      <c r="BF52" s="1637"/>
      <c r="BG52" s="1637"/>
      <c r="BH52" s="1161"/>
      <c r="BI52" s="1161"/>
      <c r="BJ52" s="1161"/>
      <c r="BK52" s="1161"/>
      <c r="BL52" s="1637"/>
      <c r="BM52" s="1161"/>
      <c r="BN52" s="1161"/>
      <c r="BO52" s="545"/>
      <c r="BP52" s="1161"/>
      <c r="BQ52" s="1161"/>
      <c r="BR52" s="1161"/>
      <c r="BS52" s="1161"/>
      <c r="BT52" s="1161"/>
      <c r="BU52" s="1633"/>
      <c r="BV52" s="567"/>
      <c r="BW52" s="567"/>
      <c r="BX52" s="567"/>
      <c r="BY52" s="567"/>
      <c r="BZ52" s="1642">
        <v>11</v>
      </c>
    </row>
    <row s="1642" customFormat="1" customHeight="1" ht="11.549999999999999">
      <c r="A53" s="988"/>
      <c r="B53" s="1637"/>
      <c r="C53" s="1637"/>
      <c r="D53" s="35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E53" s="1161"/>
      <c r="BF53" s="1637"/>
      <c r="BG53" s="1637"/>
      <c r="BH53" s="1161"/>
      <c r="BI53" s="1161"/>
      <c r="BJ53" s="1161"/>
      <c r="BK53" s="1161"/>
      <c r="BL53" s="1637"/>
      <c r="BM53" s="1161"/>
      <c r="BN53" s="1161"/>
      <c r="BO53" s="545"/>
      <c r="BP53" s="1161"/>
      <c r="BQ53" s="1161"/>
      <c r="BR53" s="1161"/>
      <c r="BS53" s="1161"/>
      <c r="BT53" s="1161"/>
      <c r="BU53" s="1633"/>
      <c r="BV53" s="567"/>
      <c r="BW53" s="567"/>
      <c r="BX53" s="567"/>
      <c r="BY53" s="567"/>
      <c r="BZ53" s="1642">
        <v>11</v>
      </c>
    </row>
    <row s="1642" customFormat="1" customHeight="1" ht="11.549999999999999">
      <c r="A54" s="988"/>
      <c r="B54" s="1637"/>
      <c r="C54" s="1637"/>
      <c r="D54" s="35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E54" s="1161"/>
      <c r="BF54" s="1637"/>
      <c r="BG54" s="1637"/>
      <c r="BH54" s="1161"/>
      <c r="BI54" s="1161"/>
      <c r="BJ54" s="1161"/>
      <c r="BK54" s="1161"/>
      <c r="BL54" s="1637"/>
      <c r="BM54" s="1161"/>
      <c r="BN54" s="1161"/>
      <c r="BO54" s="545"/>
      <c r="BP54" s="1161"/>
      <c r="BQ54" s="1161"/>
      <c r="BR54" s="1161"/>
      <c r="BS54" s="1161"/>
      <c r="BT54" s="1161"/>
      <c r="BU54" s="1633"/>
      <c r="BV54" s="567"/>
      <c r="BW54" s="567"/>
      <c r="BX54" s="567"/>
      <c r="BY54" s="567"/>
      <c r="BZ54" s="1642">
        <v>11</v>
      </c>
    </row>
    <row s="1642" customFormat="1" customHeight="1" ht="11.549999999999999">
      <c r="A55" s="988"/>
      <c r="B55" s="1637"/>
      <c r="C55" s="1637"/>
      <c r="D55" s="35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E55" s="1161"/>
      <c r="BF55" s="1637"/>
      <c r="BG55" s="1637"/>
      <c r="BH55" s="1161"/>
      <c r="BI55" s="1161"/>
      <c r="BJ55" s="1161"/>
      <c r="BK55" s="1161"/>
      <c r="BL55" s="1637"/>
      <c r="BM55" s="1161"/>
      <c r="BN55" s="1161"/>
      <c r="BO55" s="545"/>
      <c r="BP55" s="1161"/>
      <c r="BQ55" s="1161"/>
      <c r="BR55" s="1161"/>
      <c r="BS55" s="1161"/>
      <c r="BT55" s="1161"/>
      <c r="BU55" s="1633"/>
      <c r="BV55" s="567"/>
      <c r="BW55" s="567"/>
      <c r="BX55" s="567"/>
      <c r="BY55" s="567"/>
      <c r="BZ55" s="1642">
        <v>11</v>
      </c>
    </row>
    <row s="1642" customFormat="1" customHeight="1" ht="11.549999999999999">
      <c r="A56" s="988"/>
      <c r="B56" s="1637"/>
      <c r="C56" s="1637"/>
      <c r="D56" s="352"/>
      <c r="J56" s="1642"/>
      <c r="K56" s="1642"/>
      <c r="L56" s="1642"/>
      <c r="M56" s="1642"/>
      <c r="N56" s="1642"/>
      <c r="O56" s="1642"/>
      <c r="P56" s="1642"/>
      <c r="Q56" s="1642"/>
      <c r="R56" s="1642"/>
      <c r="S56" s="1642"/>
      <c r="T56" s="1642"/>
      <c r="U56" s="1642"/>
      <c r="V56" s="1642"/>
      <c r="W56" s="1642"/>
      <c r="X56" s="1642"/>
      <c r="Y56" s="1642"/>
      <c r="Z56" s="1642"/>
      <c r="AA56" s="1642"/>
      <c r="AB56" s="1642"/>
      <c r="AC56" s="1642"/>
      <c r="AD56" s="1642"/>
      <c r="AE56" s="1642"/>
      <c r="AF56" s="1642"/>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E56" s="1161"/>
      <c r="BF56" s="1637"/>
      <c r="BG56" s="1637"/>
      <c r="BH56" s="1161"/>
      <c r="BI56" s="1161"/>
      <c r="BJ56" s="1161"/>
      <c r="BK56" s="1161"/>
      <c r="BL56" s="1637"/>
      <c r="BM56" s="1161"/>
      <c r="BN56" s="1161"/>
      <c r="BO56" s="545"/>
      <c r="BP56" s="1161"/>
      <c r="BQ56" s="1161"/>
      <c r="BR56" s="1161"/>
      <c r="BS56" s="1161"/>
      <c r="BT56" s="1161"/>
      <c r="BU56" s="1633"/>
      <c r="BV56" s="567"/>
      <c r="BW56" s="567"/>
      <c r="BX56" s="567"/>
      <c r="BY56" s="567"/>
      <c r="BZ56" s="1642">
        <v>11</v>
      </c>
    </row>
    <row s="1642" customFormat="1" customHeight="1" ht="11.549999999999999">
      <c r="A57" s="988"/>
      <c r="B57" s="1637"/>
      <c r="C57" s="1637"/>
      <c r="D57" s="35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642"/>
      <c r="AM57" s="1642"/>
      <c r="AN57" s="1642"/>
      <c r="AO57" s="1642"/>
      <c r="AP57" s="1642"/>
      <c r="AQ57" s="1642"/>
      <c r="AR57" s="1642"/>
      <c r="AS57" s="1642"/>
      <c r="AT57" s="1642"/>
      <c r="AU57" s="1642"/>
      <c r="AV57" s="1642"/>
      <c r="AW57" s="1642"/>
      <c r="AX57" s="1642"/>
      <c r="AY57" s="1642"/>
      <c r="AZ57" s="1642"/>
      <c r="BA57" s="1642"/>
      <c r="BB57" s="1642"/>
      <c r="BC57" s="1642"/>
      <c r="BE57" s="1161"/>
      <c r="BF57" s="1637"/>
      <c r="BG57" s="1637"/>
      <c r="BH57" s="1161"/>
      <c r="BI57" s="1161"/>
      <c r="BJ57" s="1161"/>
      <c r="BK57" s="1161"/>
      <c r="BL57" s="1637"/>
      <c r="BM57" s="1161"/>
      <c r="BN57" s="1161"/>
      <c r="BO57" s="545"/>
      <c r="BP57" s="1161"/>
      <c r="BQ57" s="1161"/>
      <c r="BR57" s="1161"/>
      <c r="BS57" s="1161"/>
      <c r="BT57" s="1161"/>
      <c r="BU57" s="1633"/>
      <c r="BV57" s="567"/>
      <c r="BW57" s="567"/>
      <c r="BX57" s="567"/>
      <c r="BY57" s="567"/>
      <c r="BZ57" s="1642">
        <v>11</v>
      </c>
    </row>
    <row s="1642" customFormat="1" customHeight="1" ht="11.549999999999999">
      <c r="A58" s="988"/>
      <c r="B58" s="1637"/>
      <c r="C58" s="1637"/>
      <c r="D58" s="35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642"/>
      <c r="AM58" s="1642"/>
      <c r="AN58" s="1642"/>
      <c r="AO58" s="1642"/>
      <c r="AP58" s="1642"/>
      <c r="AQ58" s="1642"/>
      <c r="AR58" s="1642"/>
      <c r="AS58" s="1642"/>
      <c r="AT58" s="1642"/>
      <c r="AU58" s="1642"/>
      <c r="AV58" s="1642"/>
      <c r="AW58" s="1642"/>
      <c r="AX58" s="1642"/>
      <c r="AY58" s="1642"/>
      <c r="AZ58" s="1642"/>
      <c r="BA58" s="1642"/>
      <c r="BB58" s="1642"/>
      <c r="BC58" s="1642"/>
      <c r="BE58" s="1161"/>
      <c r="BF58" s="1637"/>
      <c r="BG58" s="1637"/>
      <c r="BH58" s="1161"/>
      <c r="BI58" s="1161"/>
      <c r="BJ58" s="1161"/>
      <c r="BK58" s="1161"/>
      <c r="BL58" s="1637"/>
      <c r="BM58" s="1161"/>
      <c r="BN58" s="1161"/>
      <c r="BO58" s="545"/>
      <c r="BP58" s="1161"/>
      <c r="BQ58" s="1161"/>
      <c r="BR58" s="1161"/>
      <c r="BS58" s="1161"/>
      <c r="BT58" s="1161"/>
      <c r="BU58" s="1633"/>
      <c r="BV58" s="567"/>
      <c r="BW58" s="567"/>
      <c r="BX58" s="567"/>
      <c r="BY58" s="567"/>
      <c r="BZ58" s="1642">
        <v>11</v>
      </c>
    </row>
    <row s="1642" customFormat="1" customHeight="1" ht="11.549999999999999">
      <c r="A59" s="988"/>
      <c r="B59" s="1637"/>
      <c r="C59" s="1637"/>
      <c r="D59" s="35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642"/>
      <c r="AM59" s="1642"/>
      <c r="AN59" s="1642"/>
      <c r="AO59" s="1642"/>
      <c r="AP59" s="1642"/>
      <c r="AQ59" s="1642"/>
      <c r="AR59" s="1642"/>
      <c r="AS59" s="1642"/>
      <c r="AT59" s="1642"/>
      <c r="AU59" s="1642"/>
      <c r="AV59" s="1642"/>
      <c r="AW59" s="1642"/>
      <c r="AX59" s="1642"/>
      <c r="AY59" s="1642"/>
      <c r="AZ59" s="1642"/>
      <c r="BA59" s="1642"/>
      <c r="BB59" s="1642"/>
      <c r="BC59" s="1642"/>
      <c r="BE59" s="1161"/>
      <c r="BF59" s="1637"/>
      <c r="BG59" s="1637"/>
      <c r="BH59" s="1161"/>
      <c r="BI59" s="1161"/>
      <c r="BJ59" s="1161"/>
      <c r="BK59" s="1161"/>
      <c r="BL59" s="1637"/>
      <c r="BM59" s="1161"/>
      <c r="BN59" s="1161"/>
      <c r="BO59" s="545"/>
      <c r="BP59" s="1161"/>
      <c r="BQ59" s="1161"/>
      <c r="BR59" s="1161"/>
      <c r="BS59" s="1161"/>
      <c r="BT59" s="1161"/>
      <c r="BU59" s="1633"/>
      <c r="BV59" s="567"/>
      <c r="BW59" s="567"/>
      <c r="BX59" s="567"/>
      <c r="BY59" s="567"/>
      <c r="BZ59" s="1642">
        <v>11</v>
      </c>
    </row>
    <row s="1642" customFormat="1" customHeight="1" ht="11.549999999999999">
      <c r="A60" s="988"/>
      <c r="B60" s="1637"/>
      <c r="C60" s="1637"/>
      <c r="D60" s="35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c r="AO60" s="1642"/>
      <c r="AP60" s="1642"/>
      <c r="AQ60" s="1642"/>
      <c r="AR60" s="1642"/>
      <c r="AS60" s="1642"/>
      <c r="AT60" s="1642"/>
      <c r="AU60" s="1642"/>
      <c r="AV60" s="1642"/>
      <c r="AW60" s="1642"/>
      <c r="AX60" s="1642"/>
      <c r="AY60" s="1642"/>
      <c r="AZ60" s="1642"/>
      <c r="BA60" s="1642"/>
      <c r="BB60" s="1642"/>
      <c r="BC60" s="1642"/>
      <c r="BE60" s="1161"/>
      <c r="BF60" s="1637"/>
      <c r="BG60" s="1637"/>
      <c r="BH60" s="1161"/>
      <c r="BI60" s="1161"/>
      <c r="BJ60" s="1161"/>
      <c r="BK60" s="1161"/>
      <c r="BL60" s="1637"/>
      <c r="BM60" s="1161"/>
      <c r="BN60" s="1161"/>
      <c r="BO60" s="545"/>
      <c r="BP60" s="1161"/>
      <c r="BQ60" s="1161"/>
      <c r="BR60" s="1161"/>
      <c r="BS60" s="1161"/>
      <c r="BT60" s="1161"/>
      <c r="BU60" s="1633"/>
      <c r="BV60" s="567"/>
      <c r="BW60" s="567"/>
      <c r="BX60" s="567"/>
      <c r="BY60" s="567"/>
      <c r="BZ60" s="1642">
        <v>11</v>
      </c>
    </row>
    <row s="1642" customFormat="1" customHeight="1" ht="11.549999999999999">
      <c r="A61" s="988"/>
      <c r="B61" s="1637"/>
      <c r="C61" s="1637"/>
      <c r="D61" s="352"/>
      <c r="J61" s="1642"/>
      <c r="K61" s="1642"/>
      <c r="L61" s="1642"/>
      <c r="M61" s="1642"/>
      <c r="N61" s="1642"/>
      <c r="O61" s="1642"/>
      <c r="P61" s="1642"/>
      <c r="Q61" s="1642"/>
      <c r="R61" s="1642"/>
      <c r="S61" s="1642"/>
      <c r="T61" s="1642"/>
      <c r="U61" s="1642"/>
      <c r="V61" s="1642"/>
      <c r="W61" s="1642"/>
      <c r="X61" s="1642"/>
      <c r="Y61" s="1642"/>
      <c r="Z61" s="1642"/>
      <c r="AA61" s="1642"/>
      <c r="AB61" s="1642"/>
      <c r="AC61" s="1642"/>
      <c r="AD61" s="1642"/>
      <c r="AE61" s="1642"/>
      <c r="AF61" s="1642"/>
      <c r="AG61" s="1642"/>
      <c r="AH61" s="1642"/>
      <c r="AI61" s="1642"/>
      <c r="AJ61" s="1642"/>
      <c r="AK61" s="1642"/>
      <c r="AL61" s="1642"/>
      <c r="AM61" s="1642"/>
      <c r="AN61" s="1642"/>
      <c r="AO61" s="1642"/>
      <c r="AP61" s="1642"/>
      <c r="AQ61" s="1642"/>
      <c r="AR61" s="1642"/>
      <c r="AS61" s="1642"/>
      <c r="AT61" s="1642"/>
      <c r="AU61" s="1642"/>
      <c r="AV61" s="1642"/>
      <c r="AW61" s="1642"/>
      <c r="AX61" s="1642"/>
      <c r="AY61" s="1642"/>
      <c r="AZ61" s="1642"/>
      <c r="BA61" s="1642"/>
      <c r="BB61" s="1642"/>
      <c r="BC61" s="1642"/>
      <c r="BE61" s="1161"/>
      <c r="BF61" s="1637"/>
      <c r="BG61" s="1637"/>
      <c r="BH61" s="1161"/>
      <c r="BI61" s="1161"/>
      <c r="BJ61" s="1161"/>
      <c r="BK61" s="1161"/>
      <c r="BL61" s="1637"/>
      <c r="BM61" s="1161"/>
      <c r="BN61" s="1161"/>
      <c r="BO61" s="545"/>
      <c r="BP61" s="1161"/>
      <c r="BQ61" s="1161"/>
      <c r="BR61" s="1161"/>
      <c r="BS61" s="1161"/>
      <c r="BT61" s="1161"/>
      <c r="BU61" s="1633"/>
      <c r="BV61" s="567"/>
      <c r="BW61" s="567"/>
      <c r="BX61" s="567"/>
      <c r="BY61" s="567"/>
      <c r="BZ61" s="1642">
        <v>11</v>
      </c>
    </row>
    <row s="1642" customFormat="1" customHeight="1" ht="11.549999999999999">
      <c r="A62" s="988"/>
      <c r="B62" s="1637"/>
      <c r="C62" s="1637"/>
      <c r="D62" s="352"/>
      <c r="J62" s="1642"/>
      <c r="K62" s="1642"/>
      <c r="L62" s="1642"/>
      <c r="M62" s="1642"/>
      <c r="N62" s="1642"/>
      <c r="O62" s="1642"/>
      <c r="P62" s="1642"/>
      <c r="Q62" s="1642"/>
      <c r="R62" s="1642"/>
      <c r="S62" s="1642"/>
      <c r="T62" s="1642"/>
      <c r="U62" s="1642"/>
      <c r="V62" s="1642"/>
      <c r="W62" s="1642"/>
      <c r="X62" s="1642"/>
      <c r="Y62" s="1642"/>
      <c r="Z62" s="1642"/>
      <c r="AA62" s="1642"/>
      <c r="AB62" s="1642"/>
      <c r="AC62" s="1642"/>
      <c r="AD62" s="1642"/>
      <c r="AE62" s="1642"/>
      <c r="AF62" s="1642"/>
      <c r="AG62" s="1642"/>
      <c r="AH62" s="1642"/>
      <c r="AI62" s="1642"/>
      <c r="AJ62" s="1642"/>
      <c r="AK62" s="1642"/>
      <c r="AL62" s="1642"/>
      <c r="AM62" s="1642"/>
      <c r="AN62" s="1642"/>
      <c r="AO62" s="1642"/>
      <c r="AP62" s="1642"/>
      <c r="AQ62" s="1642"/>
      <c r="AR62" s="1642"/>
      <c r="AS62" s="1642"/>
      <c r="AT62" s="1642"/>
      <c r="AU62" s="1642"/>
      <c r="AV62" s="1642"/>
      <c r="AW62" s="1642"/>
      <c r="AX62" s="1642"/>
      <c r="AY62" s="1642"/>
      <c r="AZ62" s="1642"/>
      <c r="BA62" s="1642"/>
      <c r="BB62" s="1642"/>
      <c r="BC62" s="1642"/>
      <c r="BE62" s="1161"/>
      <c r="BF62" s="1637"/>
      <c r="BG62" s="1637"/>
      <c r="BH62" s="1161"/>
      <c r="BI62" s="1161"/>
      <c r="BJ62" s="1161"/>
      <c r="BK62" s="1161"/>
      <c r="BL62" s="1637"/>
      <c r="BM62" s="1161"/>
      <c r="BN62" s="1161"/>
      <c r="BO62" s="545"/>
      <c r="BP62" s="1161"/>
      <c r="BQ62" s="1161"/>
      <c r="BR62" s="1161"/>
      <c r="BS62" s="1161"/>
      <c r="BT62" s="1161"/>
      <c r="BU62" s="1633"/>
      <c r="BV62" s="567"/>
      <c r="BW62" s="567"/>
      <c r="BX62" s="567"/>
      <c r="BY62" s="567"/>
      <c r="BZ62" s="1642">
        <v>11</v>
      </c>
    </row>
    <row s="1642" customFormat="1" customHeight="1" ht="11.549999999999999">
      <c r="A63" s="988"/>
      <c r="B63" s="1637"/>
      <c r="C63" s="1637"/>
      <c r="D63" s="352"/>
      <c r="J63" s="1642"/>
      <c r="K63" s="1642"/>
      <c r="L63" s="1642"/>
      <c r="M63" s="1642"/>
      <c r="N63" s="1642"/>
      <c r="O63" s="1642"/>
      <c r="P63" s="1642"/>
      <c r="Q63" s="1642"/>
      <c r="R63" s="1642"/>
      <c r="S63" s="1642"/>
      <c r="T63" s="1642"/>
      <c r="U63" s="1642"/>
      <c r="V63" s="1642"/>
      <c r="W63" s="1642"/>
      <c r="X63" s="1642"/>
      <c r="Y63" s="1642"/>
      <c r="Z63" s="1642"/>
      <c r="AA63" s="1642"/>
      <c r="AB63" s="1642"/>
      <c r="AC63" s="1642"/>
      <c r="AD63" s="1642"/>
      <c r="AE63" s="1642"/>
      <c r="AF63" s="1642"/>
      <c r="AG63" s="1642"/>
      <c r="AH63" s="1642"/>
      <c r="AI63" s="1642"/>
      <c r="AJ63" s="1642"/>
      <c r="AK63" s="1642"/>
      <c r="AL63" s="1642"/>
      <c r="AM63" s="1642"/>
      <c r="AN63" s="1642"/>
      <c r="AO63" s="1642"/>
      <c r="AP63" s="1642"/>
      <c r="AQ63" s="1642"/>
      <c r="AR63" s="1642"/>
      <c r="AS63" s="1642"/>
      <c r="AT63" s="1642"/>
      <c r="AU63" s="1642"/>
      <c r="AV63" s="1642"/>
      <c r="AW63" s="1642"/>
      <c r="AX63" s="1642"/>
      <c r="AY63" s="1642"/>
      <c r="AZ63" s="1642"/>
      <c r="BA63" s="1642"/>
      <c r="BB63" s="1642"/>
      <c r="BC63" s="1642"/>
      <c r="BE63" s="1161"/>
      <c r="BF63" s="1637"/>
      <c r="BG63" s="1637"/>
      <c r="BH63" s="1161"/>
      <c r="BI63" s="1161"/>
      <c r="BJ63" s="1161"/>
      <c r="BK63" s="1161"/>
      <c r="BL63" s="1637"/>
      <c r="BM63" s="1161"/>
      <c r="BN63" s="1161"/>
      <c r="BO63" s="545"/>
      <c r="BP63" s="1161"/>
      <c r="BQ63" s="1161"/>
      <c r="BR63" s="1161"/>
      <c r="BS63" s="1161"/>
      <c r="BT63" s="1161"/>
      <c r="BU63" s="1633"/>
      <c r="BV63" s="567"/>
      <c r="BW63" s="567"/>
      <c r="BX63" s="567"/>
      <c r="BY63" s="567"/>
      <c r="BZ63" s="1642">
        <v>11</v>
      </c>
    </row>
    <row s="1642" customFormat="1" customHeight="1" ht="11.549999999999999">
      <c r="A64" s="988"/>
      <c r="B64" s="1637"/>
      <c r="C64" s="1637"/>
      <c r="D64" s="35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c r="AI64" s="1642"/>
      <c r="AJ64" s="1642"/>
      <c r="AK64" s="1642"/>
      <c r="AL64" s="1642"/>
      <c r="AM64" s="1642"/>
      <c r="AN64" s="1642"/>
      <c r="AO64" s="1642"/>
      <c r="AP64" s="1642"/>
      <c r="AQ64" s="1642"/>
      <c r="AR64" s="1642"/>
      <c r="AS64" s="1642"/>
      <c r="AT64" s="1642"/>
      <c r="AU64" s="1642"/>
      <c r="AV64" s="1642"/>
      <c r="AW64" s="1642"/>
      <c r="AX64" s="1642"/>
      <c r="AY64" s="1642"/>
      <c r="AZ64" s="1642"/>
      <c r="BA64" s="1642"/>
      <c r="BB64" s="1642"/>
      <c r="BC64" s="1642"/>
      <c r="BE64" s="1161"/>
      <c r="BF64" s="1637"/>
      <c r="BG64" s="1637"/>
      <c r="BH64" s="1161"/>
      <c r="BI64" s="1161"/>
      <c r="BJ64" s="1161"/>
      <c r="BK64" s="1161"/>
      <c r="BL64" s="1637"/>
      <c r="BM64" s="1161"/>
      <c r="BN64" s="1161"/>
      <c r="BO64" s="545"/>
      <c r="BP64" s="1161"/>
      <c r="BQ64" s="1161"/>
      <c r="BR64" s="1161"/>
      <c r="BS64" s="1161"/>
      <c r="BT64" s="1161"/>
      <c r="BU64" s="1633"/>
      <c r="BV64" s="567"/>
      <c r="BW64" s="567"/>
      <c r="BX64" s="567"/>
      <c r="BY64" s="567"/>
      <c r="BZ64" s="1642">
        <v>11</v>
      </c>
    </row>
    <row s="1642" customFormat="1" customHeight="1" ht="11.549999999999999">
      <c r="A65" s="988"/>
      <c r="B65" s="1637"/>
      <c r="C65" s="1637"/>
      <c r="D65" s="35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c r="AI65" s="1642"/>
      <c r="AJ65" s="1642"/>
      <c r="AK65" s="1642"/>
      <c r="AL65" s="1642"/>
      <c r="AM65" s="1642"/>
      <c r="AN65" s="1642"/>
      <c r="AO65" s="1642"/>
      <c r="AP65" s="1642"/>
      <c r="AQ65" s="1642"/>
      <c r="AR65" s="1642"/>
      <c r="AS65" s="1642"/>
      <c r="AT65" s="1642"/>
      <c r="AU65" s="1642"/>
      <c r="AV65" s="1642"/>
      <c r="AW65" s="1642"/>
      <c r="AX65" s="1642"/>
      <c r="AY65" s="1642"/>
      <c r="AZ65" s="1642"/>
      <c r="BA65" s="1642"/>
      <c r="BB65" s="1642"/>
      <c r="BC65" s="1642"/>
      <c r="BE65" s="1161"/>
      <c r="BF65" s="1637"/>
      <c r="BG65" s="1637"/>
      <c r="BH65" s="1161"/>
      <c r="BI65" s="1161"/>
      <c r="BJ65" s="1161"/>
      <c r="BK65" s="1161"/>
      <c r="BL65" s="1637"/>
      <c r="BM65" s="1161"/>
      <c r="BN65" s="1161"/>
      <c r="BO65" s="545"/>
      <c r="BP65" s="1161"/>
      <c r="BQ65" s="1161"/>
      <c r="BR65" s="1161"/>
      <c r="BS65" s="1161"/>
      <c r="BT65" s="1161"/>
      <c r="BU65" s="1633"/>
      <c r="BV65" s="567"/>
      <c r="BW65" s="567"/>
      <c r="BX65" s="567"/>
      <c r="BY65" s="567"/>
      <c r="BZ65" s="1642">
        <v>11</v>
      </c>
    </row>
    <row s="1642" customFormat="1" customHeight="1" ht="11.549999999999999">
      <c r="A66" s="988"/>
      <c r="B66" s="1637"/>
      <c r="C66" s="1637"/>
      <c r="D66" s="352"/>
      <c r="J66" s="1642"/>
      <c r="K66" s="1642"/>
      <c r="L66" s="1642"/>
      <c r="M66" s="1642"/>
      <c r="N66" s="1642"/>
      <c r="O66" s="1642"/>
      <c r="P66" s="1642"/>
      <c r="Q66" s="1642"/>
      <c r="R66" s="1642"/>
      <c r="S66" s="1642"/>
      <c r="T66" s="1642"/>
      <c r="U66" s="1642"/>
      <c r="V66" s="1642"/>
      <c r="W66" s="1642"/>
      <c r="X66" s="1642"/>
      <c r="Y66" s="1642"/>
      <c r="Z66" s="1642"/>
      <c r="AA66" s="1642"/>
      <c r="AB66" s="1642"/>
      <c r="AC66" s="1642"/>
      <c r="AD66" s="1642"/>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2"/>
      <c r="BA66" s="1642"/>
      <c r="BB66" s="1642"/>
      <c r="BC66" s="1642"/>
      <c r="BE66" s="1161"/>
      <c r="BF66" s="1637"/>
      <c r="BG66" s="1637"/>
      <c r="BH66" s="1161"/>
      <c r="BI66" s="1161"/>
      <c r="BJ66" s="1161"/>
      <c r="BK66" s="1161"/>
      <c r="BL66" s="1637"/>
      <c r="BM66" s="1161"/>
      <c r="BN66" s="1161"/>
      <c r="BO66" s="545"/>
      <c r="BP66" s="1161"/>
      <c r="BQ66" s="1161"/>
      <c r="BR66" s="1161"/>
      <c r="BS66" s="1161"/>
      <c r="BT66" s="1161"/>
      <c r="BU66" s="1633"/>
      <c r="BV66" s="567"/>
      <c r="BW66" s="567"/>
      <c r="BX66" s="567"/>
      <c r="BY66" s="567"/>
      <c r="BZ66" s="1642">
        <v>11</v>
      </c>
    </row>
    <row s="1642" customFormat="1" customHeight="1" ht="11.549999999999999">
      <c r="A67" s="988"/>
      <c r="B67" s="1637"/>
      <c r="C67" s="1637"/>
      <c r="D67" s="352"/>
      <c r="J67" s="1642"/>
      <c r="K67" s="1642"/>
      <c r="L67" s="1642"/>
      <c r="M67" s="1642"/>
      <c r="N67" s="1642"/>
      <c r="O67" s="1642"/>
      <c r="P67" s="1642"/>
      <c r="Q67" s="1642"/>
      <c r="R67" s="1642"/>
      <c r="S67" s="1642"/>
      <c r="T67" s="1642"/>
      <c r="U67" s="1642"/>
      <c r="V67" s="1642"/>
      <c r="W67" s="1642"/>
      <c r="X67" s="1642"/>
      <c r="Y67" s="1642"/>
      <c r="Z67" s="1642"/>
      <c r="AA67" s="1642"/>
      <c r="AB67" s="1642"/>
      <c r="AC67" s="1642"/>
      <c r="AD67" s="1642"/>
      <c r="AE67" s="1642"/>
      <c r="AF67" s="1642"/>
      <c r="AG67" s="1642"/>
      <c r="AH67" s="1642"/>
      <c r="AI67" s="1642"/>
      <c r="AJ67" s="1642"/>
      <c r="AK67" s="1642"/>
      <c r="AL67" s="1642"/>
      <c r="AM67" s="1642"/>
      <c r="AN67" s="1642"/>
      <c r="AO67" s="1642"/>
      <c r="AP67" s="1642"/>
      <c r="AQ67" s="1642"/>
      <c r="AR67" s="1642"/>
      <c r="AS67" s="1642"/>
      <c r="AT67" s="1642"/>
      <c r="AU67" s="1642"/>
      <c r="AV67" s="1642"/>
      <c r="AW67" s="1642"/>
      <c r="AX67" s="1642"/>
      <c r="AY67" s="1642"/>
      <c r="AZ67" s="1642"/>
      <c r="BA67" s="1642"/>
      <c r="BB67" s="1642"/>
      <c r="BC67" s="1642"/>
      <c r="BE67" s="1161"/>
      <c r="BF67" s="1637"/>
      <c r="BG67" s="1637"/>
      <c r="BH67" s="1161"/>
      <c r="BI67" s="1161"/>
      <c r="BJ67" s="1161"/>
      <c r="BK67" s="1161"/>
      <c r="BL67" s="1637"/>
      <c r="BM67" s="1161"/>
      <c r="BN67" s="1161"/>
      <c r="BO67" s="545"/>
      <c r="BP67" s="1161"/>
      <c r="BQ67" s="1161"/>
      <c r="BR67" s="1161"/>
      <c r="BS67" s="1161"/>
      <c r="BT67" s="1161"/>
      <c r="BU67" s="1633"/>
      <c r="BV67" s="567"/>
      <c r="BW67" s="567"/>
      <c r="BX67" s="567"/>
      <c r="BY67" s="567"/>
      <c r="BZ67" s="1642">
        <v>11</v>
      </c>
    </row>
    <row s="1642" customFormat="1" customHeight="1" ht="11.549999999999999">
      <c r="A68" s="988"/>
      <c r="B68" s="1637"/>
      <c r="C68" s="1637"/>
      <c r="D68" s="352"/>
      <c r="J68" s="1642"/>
      <c r="K68" s="1642"/>
      <c r="L68" s="1642"/>
      <c r="M68" s="1642"/>
      <c r="N68" s="1642"/>
      <c r="O68" s="1642"/>
      <c r="P68" s="1642"/>
      <c r="Q68" s="1642"/>
      <c r="R68" s="1642"/>
      <c r="S68" s="1642"/>
      <c r="T68" s="1642"/>
      <c r="U68" s="1642"/>
      <c r="V68" s="1642"/>
      <c r="W68" s="1642"/>
      <c r="X68" s="1642"/>
      <c r="Y68" s="1642"/>
      <c r="Z68" s="1642"/>
      <c r="AA68" s="1642"/>
      <c r="AB68" s="1642"/>
      <c r="AC68" s="1642"/>
      <c r="AD68" s="1642"/>
      <c r="AE68" s="1642"/>
      <c r="AF68" s="1642"/>
      <c r="AG68" s="1642"/>
      <c r="AH68" s="1642"/>
      <c r="AI68" s="1642"/>
      <c r="AJ68" s="1642"/>
      <c r="AK68" s="1642"/>
      <c r="AL68" s="1642"/>
      <c r="AM68" s="1642"/>
      <c r="AN68" s="1642"/>
      <c r="AO68" s="1642"/>
      <c r="AP68" s="1642"/>
      <c r="AQ68" s="1642"/>
      <c r="AR68" s="1642"/>
      <c r="AS68" s="1642"/>
      <c r="AT68" s="1642"/>
      <c r="AU68" s="1642"/>
      <c r="AV68" s="1642"/>
      <c r="AW68" s="1642"/>
      <c r="AX68" s="1642"/>
      <c r="AY68" s="1642"/>
      <c r="AZ68" s="1642"/>
      <c r="BA68" s="1642"/>
      <c r="BB68" s="1642"/>
      <c r="BC68" s="1642"/>
      <c r="BE68" s="1161"/>
      <c r="BF68" s="1637"/>
      <c r="BG68" s="1637"/>
      <c r="BH68" s="1161"/>
      <c r="BI68" s="1161"/>
      <c r="BJ68" s="1161"/>
      <c r="BK68" s="1161"/>
      <c r="BL68" s="1637"/>
      <c r="BM68" s="1161"/>
      <c r="BN68" s="1161"/>
      <c r="BO68" s="545"/>
      <c r="BP68" s="1161"/>
      <c r="BQ68" s="1161"/>
      <c r="BR68" s="1161"/>
      <c r="BS68" s="1161"/>
      <c r="BT68" s="1161"/>
      <c r="BU68" s="1633"/>
      <c r="BV68" s="567"/>
      <c r="BW68" s="567"/>
      <c r="BX68" s="567"/>
      <c r="BY68" s="567"/>
      <c r="BZ68" s="1642">
        <v>11</v>
      </c>
    </row>
    <row s="1642" customFormat="1" customHeight="1" ht="11.549999999999999">
      <c r="A69" s="988"/>
      <c r="B69" s="1637"/>
      <c r="C69" s="1637"/>
      <c r="D69" s="352"/>
      <c r="J69" s="1642"/>
      <c r="K69" s="1642"/>
      <c r="L69" s="1642"/>
      <c r="M69" s="1642"/>
      <c r="N69" s="1642"/>
      <c r="O69" s="1642"/>
      <c r="P69" s="1642"/>
      <c r="Q69" s="1642"/>
      <c r="R69" s="1642"/>
      <c r="S69" s="1642"/>
      <c r="T69" s="1642"/>
      <c r="U69" s="1642"/>
      <c r="V69" s="1642"/>
      <c r="W69" s="1642"/>
      <c r="X69" s="1642"/>
      <c r="Y69" s="1642"/>
      <c r="Z69" s="1642"/>
      <c r="AA69" s="1642"/>
      <c r="AB69" s="1642"/>
      <c r="AC69" s="1642"/>
      <c r="AD69" s="1642"/>
      <c r="AE69" s="1642"/>
      <c r="AF69" s="1642"/>
      <c r="AG69" s="1642"/>
      <c r="AH69" s="1642"/>
      <c r="AI69" s="1642"/>
      <c r="AJ69" s="1642"/>
      <c r="AK69" s="1642"/>
      <c r="AL69" s="1642"/>
      <c r="AM69" s="1642"/>
      <c r="AN69" s="1642"/>
      <c r="AO69" s="1642"/>
      <c r="AP69" s="1642"/>
      <c r="AQ69" s="1642"/>
      <c r="AR69" s="1642"/>
      <c r="AS69" s="1642"/>
      <c r="AT69" s="1642"/>
      <c r="AU69" s="1642"/>
      <c r="AV69" s="1642"/>
      <c r="AW69" s="1642"/>
      <c r="AX69" s="1642"/>
      <c r="AY69" s="1642"/>
      <c r="AZ69" s="1642"/>
      <c r="BA69" s="1642"/>
      <c r="BB69" s="1642"/>
      <c r="BC69" s="1642"/>
      <c r="BE69" s="1161"/>
      <c r="BF69" s="1637"/>
      <c r="BG69" s="1637"/>
      <c r="BH69" s="1161"/>
      <c r="BI69" s="1161"/>
      <c r="BJ69" s="1161"/>
      <c r="BK69" s="1161"/>
      <c r="BL69" s="1637"/>
      <c r="BM69" s="1161"/>
      <c r="BN69" s="1161"/>
      <c r="BO69" s="545"/>
      <c r="BP69" s="1161"/>
      <c r="BQ69" s="1161"/>
      <c r="BR69" s="1161"/>
      <c r="BS69" s="1161"/>
      <c r="BT69" s="1161"/>
      <c r="BU69" s="1633"/>
      <c r="BV69" s="567"/>
      <c r="BW69" s="567"/>
      <c r="BX69" s="567"/>
      <c r="BY69" s="567"/>
      <c r="BZ69" s="1642">
        <v>11</v>
      </c>
    </row>
    <row s="1642" customFormat="1" customHeight="1" ht="11.549999999999999">
      <c r="A70" s="988"/>
      <c r="B70" s="1637"/>
      <c r="C70" s="1637"/>
      <c r="D70" s="352"/>
      <c r="J70" s="1642"/>
      <c r="K70" s="1642"/>
      <c r="L70" s="1642"/>
      <c r="M70" s="1642"/>
      <c r="N70" s="1642"/>
      <c r="O70" s="1642"/>
      <c r="P70" s="1642"/>
      <c r="Q70" s="1642"/>
      <c r="R70" s="1642"/>
      <c r="S70" s="1642"/>
      <c r="T70" s="1642"/>
      <c r="U70" s="1642"/>
      <c r="V70" s="1642"/>
      <c r="W70" s="1642"/>
      <c r="X70" s="1642"/>
      <c r="Y70" s="1642"/>
      <c r="Z70" s="1642"/>
      <c r="AA70" s="1642"/>
      <c r="AB70" s="1642"/>
      <c r="AC70" s="1642"/>
      <c r="AD70" s="1642"/>
      <c r="AE70" s="1642"/>
      <c r="AF70" s="1642"/>
      <c r="AG70" s="1642"/>
      <c r="AH70" s="1642"/>
      <c r="AI70" s="1642"/>
      <c r="AJ70" s="1642"/>
      <c r="AK70" s="1642"/>
      <c r="AL70" s="1642"/>
      <c r="AM70" s="1642"/>
      <c r="AN70" s="1642"/>
      <c r="AO70" s="1642"/>
      <c r="AP70" s="1642"/>
      <c r="AQ70" s="1642"/>
      <c r="AR70" s="1642"/>
      <c r="AS70" s="1642"/>
      <c r="AT70" s="1642"/>
      <c r="AU70" s="1642"/>
      <c r="AV70" s="1642"/>
      <c r="AW70" s="1642"/>
      <c r="AX70" s="1642"/>
      <c r="AY70" s="1642"/>
      <c r="AZ70" s="1642"/>
      <c r="BA70" s="1642"/>
      <c r="BB70" s="1642"/>
      <c r="BC70" s="1642"/>
      <c r="BE70" s="1161"/>
      <c r="BF70" s="1637"/>
      <c r="BG70" s="1637"/>
      <c r="BH70" s="1161"/>
      <c r="BI70" s="1161"/>
      <c r="BJ70" s="1161"/>
      <c r="BK70" s="1161"/>
      <c r="BL70" s="1637"/>
      <c r="BM70" s="1161"/>
      <c r="BN70" s="1161"/>
      <c r="BO70" s="545"/>
      <c r="BP70" s="1161"/>
      <c r="BQ70" s="1161"/>
      <c r="BR70" s="1161"/>
      <c r="BS70" s="1161"/>
      <c r="BT70" s="1161"/>
      <c r="BU70" s="1633"/>
      <c r="BV70" s="567"/>
      <c r="BW70" s="567"/>
      <c r="BX70" s="567"/>
      <c r="BY70" s="567"/>
      <c r="BZ70" s="1642">
        <v>11</v>
      </c>
    </row>
    <row s="1642" customFormat="1" customHeight="1" ht="11.549999999999999">
      <c r="A71" s="988"/>
      <c r="B71" s="1637"/>
      <c r="C71" s="1637"/>
      <c r="D71" s="352"/>
      <c r="J71" s="1642"/>
      <c r="K71" s="1642"/>
      <c r="L71" s="1642"/>
      <c r="M71" s="1642"/>
      <c r="N71" s="1642"/>
      <c r="O71" s="1642"/>
      <c r="P71" s="1642"/>
      <c r="Q71" s="1642"/>
      <c r="R71" s="1642"/>
      <c r="S71" s="1642"/>
      <c r="T71" s="1642"/>
      <c r="U71" s="1642"/>
      <c r="V71" s="1642"/>
      <c r="W71" s="1642"/>
      <c r="X71" s="1642"/>
      <c r="Y71" s="1642"/>
      <c r="Z71" s="1642"/>
      <c r="AA71" s="1642"/>
      <c r="AB71" s="1642"/>
      <c r="AC71" s="1642"/>
      <c r="AD71" s="1642"/>
      <c r="AE71" s="1642"/>
      <c r="AF71" s="1642"/>
      <c r="AG71" s="1642"/>
      <c r="AH71" s="1642"/>
      <c r="AI71" s="1642"/>
      <c r="AJ71" s="1642"/>
      <c r="AK71" s="1642"/>
      <c r="AL71" s="1642"/>
      <c r="AM71" s="1642"/>
      <c r="AN71" s="1642"/>
      <c r="AO71" s="1642"/>
      <c r="AP71" s="1642"/>
      <c r="AQ71" s="1642"/>
      <c r="AR71" s="1642"/>
      <c r="AS71" s="1642"/>
      <c r="AT71" s="1642"/>
      <c r="AU71" s="1642"/>
      <c r="AV71" s="1642"/>
      <c r="AW71" s="1642"/>
      <c r="AX71" s="1642"/>
      <c r="AY71" s="1642"/>
      <c r="AZ71" s="1642"/>
      <c r="BA71" s="1642"/>
      <c r="BB71" s="1642"/>
      <c r="BC71" s="1642"/>
      <c r="BE71" s="1161"/>
      <c r="BF71" s="1637"/>
      <c r="BG71" s="1637"/>
      <c r="BH71" s="1161"/>
      <c r="BI71" s="1161"/>
      <c r="BJ71" s="1161"/>
      <c r="BK71" s="1161"/>
      <c r="BL71" s="1637"/>
      <c r="BM71" s="1161"/>
      <c r="BN71" s="1161"/>
      <c r="BO71" s="545"/>
      <c r="BP71" s="1161"/>
      <c r="BQ71" s="1161"/>
      <c r="BR71" s="1161"/>
      <c r="BS71" s="1161"/>
      <c r="BT71" s="1161"/>
      <c r="BU71" s="1633"/>
      <c r="BV71" s="567"/>
      <c r="BW71" s="567"/>
      <c r="BX71" s="567"/>
      <c r="BY71" s="567"/>
      <c r="BZ71" s="1642">
        <v>11</v>
      </c>
    </row>
    <row s="1642" customFormat="1" customHeight="1" ht="11.549999999999999">
      <c r="A72" s="988"/>
      <c r="B72" s="1637"/>
      <c r="C72" s="1637"/>
      <c r="D72" s="352"/>
      <c r="J72" s="1642"/>
      <c r="K72" s="1642"/>
      <c r="L72" s="1642"/>
      <c r="M72" s="1642"/>
      <c r="N72" s="1642"/>
      <c r="O72" s="1642"/>
      <c r="P72" s="1642"/>
      <c r="Q72" s="1642"/>
      <c r="R72" s="1642"/>
      <c r="S72" s="1642"/>
      <c r="T72" s="1642"/>
      <c r="U72" s="1642"/>
      <c r="V72" s="1642"/>
      <c r="W72" s="1642"/>
      <c r="X72" s="1642"/>
      <c r="Y72" s="1642"/>
      <c r="Z72" s="1642"/>
      <c r="AA72" s="1642"/>
      <c r="AB72" s="1642"/>
      <c r="AC72" s="1642"/>
      <c r="AD72" s="1642"/>
      <c r="AE72" s="1642"/>
      <c r="AF72" s="1642"/>
      <c r="AG72" s="1642"/>
      <c r="AH72" s="1642"/>
      <c r="AI72" s="1642"/>
      <c r="AJ72" s="1642"/>
      <c r="AK72" s="1642"/>
      <c r="AL72" s="1642"/>
      <c r="AM72" s="1642"/>
      <c r="AN72" s="1642"/>
      <c r="AO72" s="1642"/>
      <c r="AP72" s="1642"/>
      <c r="AQ72" s="1642"/>
      <c r="AR72" s="1642"/>
      <c r="AS72" s="1642"/>
      <c r="AT72" s="1642"/>
      <c r="AU72" s="1642"/>
      <c r="AV72" s="1642"/>
      <c r="AW72" s="1642"/>
      <c r="AX72" s="1642"/>
      <c r="AY72" s="1642"/>
      <c r="AZ72" s="1642"/>
      <c r="BA72" s="1642"/>
      <c r="BB72" s="1642"/>
      <c r="BC72" s="1642"/>
      <c r="BE72" s="1161"/>
      <c r="BF72" s="1637"/>
      <c r="BG72" s="1637"/>
      <c r="BH72" s="1161"/>
      <c r="BI72" s="1161"/>
      <c r="BJ72" s="1161"/>
      <c r="BK72" s="1161"/>
      <c r="BL72" s="1637"/>
      <c r="BM72" s="1161"/>
      <c r="BN72" s="1161"/>
      <c r="BO72" s="545"/>
      <c r="BP72" s="1161"/>
      <c r="BQ72" s="1161"/>
      <c r="BR72" s="1161"/>
      <c r="BS72" s="1161"/>
      <c r="BT72" s="1161"/>
      <c r="BU72" s="1633"/>
      <c r="BV72" s="567"/>
      <c r="BW72" s="567"/>
      <c r="BX72" s="567"/>
      <c r="BY72" s="567"/>
      <c r="BZ72" s="1642">
        <v>11</v>
      </c>
    </row>
    <row s="1642" customFormat="1" customHeight="1" ht="11.549999999999999">
      <c r="A73" s="988"/>
      <c r="B73" s="1637"/>
      <c r="C73" s="1637"/>
      <c r="D73" s="352"/>
      <c r="J73" s="1642"/>
      <c r="K73" s="1642"/>
      <c r="L73" s="1642"/>
      <c r="M73" s="1642"/>
      <c r="N73" s="1642"/>
      <c r="O73" s="1642"/>
      <c r="P73" s="1642"/>
      <c r="Q73" s="1642"/>
      <c r="R73" s="1642"/>
      <c r="S73" s="1642"/>
      <c r="T73" s="1642"/>
      <c r="U73" s="1642"/>
      <c r="V73" s="1642"/>
      <c r="W73" s="1642"/>
      <c r="X73" s="1642"/>
      <c r="Y73" s="1642"/>
      <c r="Z73" s="1642"/>
      <c r="AA73" s="1642"/>
      <c r="AB73" s="1642"/>
      <c r="AC73" s="1642"/>
      <c r="AD73" s="1642"/>
      <c r="AE73" s="1642"/>
      <c r="AF73" s="1642"/>
      <c r="AG73" s="1642"/>
      <c r="AH73" s="1642"/>
      <c r="AI73" s="1642"/>
      <c r="AJ73" s="1642"/>
      <c r="AK73" s="1642"/>
      <c r="AL73" s="1642"/>
      <c r="AM73" s="1642"/>
      <c r="AN73" s="1642"/>
      <c r="AO73" s="1642"/>
      <c r="AP73" s="1642"/>
      <c r="AQ73" s="1642"/>
      <c r="AR73" s="1642"/>
      <c r="AS73" s="1642"/>
      <c r="AT73" s="1642"/>
      <c r="AU73" s="1642"/>
      <c r="AV73" s="1642"/>
      <c r="AW73" s="1642"/>
      <c r="AX73" s="1642"/>
      <c r="AY73" s="1642"/>
      <c r="AZ73" s="1642"/>
      <c r="BA73" s="1642"/>
      <c r="BB73" s="1642"/>
      <c r="BC73" s="1642"/>
      <c r="BE73" s="1161"/>
      <c r="BF73" s="1637"/>
      <c r="BG73" s="1637"/>
      <c r="BH73" s="1161"/>
      <c r="BI73" s="1161"/>
      <c r="BJ73" s="1161"/>
      <c r="BK73" s="1161"/>
      <c r="BL73" s="1637"/>
      <c r="BM73" s="1161"/>
      <c r="BN73" s="1161"/>
      <c r="BO73" s="545"/>
      <c r="BP73" s="1161"/>
      <c r="BQ73" s="1161"/>
      <c r="BR73" s="1161"/>
      <c r="BS73" s="1161"/>
      <c r="BT73" s="1161"/>
      <c r="BU73" s="1633"/>
      <c r="BV73" s="567"/>
      <c r="BW73" s="567"/>
      <c r="BX73" s="567"/>
      <c r="BY73" s="567"/>
      <c r="BZ73" s="1642">
        <v>11</v>
      </c>
    </row>
    <row s="1642" customFormat="1" customHeight="1" ht="11.549999999999999">
      <c r="A74" s="988"/>
      <c r="B74" s="1637"/>
      <c r="C74" s="1637"/>
      <c r="D74" s="352"/>
      <c r="J74" s="1642"/>
      <c r="K74" s="1642"/>
      <c r="L74" s="1642"/>
      <c r="M74" s="1642"/>
      <c r="N74" s="1642"/>
      <c r="O74" s="1642"/>
      <c r="P74" s="1642"/>
      <c r="Q74" s="1642"/>
      <c r="R74" s="1642"/>
      <c r="S74" s="1642"/>
      <c r="T74" s="1642"/>
      <c r="U74" s="1642"/>
      <c r="V74" s="1642"/>
      <c r="W74" s="1642"/>
      <c r="X74" s="1642"/>
      <c r="Y74" s="1642"/>
      <c r="Z74" s="1642"/>
      <c r="AA74" s="1642"/>
      <c r="AB74" s="1642"/>
      <c r="AC74" s="1642"/>
      <c r="AD74" s="1642"/>
      <c r="AE74" s="1642"/>
      <c r="AF74" s="1642"/>
      <c r="AG74" s="1642"/>
      <c r="AH74" s="1642"/>
      <c r="AI74" s="1642"/>
      <c r="AJ74" s="1642"/>
      <c r="AK74" s="1642"/>
      <c r="AL74" s="1642"/>
      <c r="AM74" s="1642"/>
      <c r="AN74" s="1642"/>
      <c r="AO74" s="1642"/>
      <c r="AP74" s="1642"/>
      <c r="AQ74" s="1642"/>
      <c r="AR74" s="1642"/>
      <c r="AS74" s="1642"/>
      <c r="AT74" s="1642"/>
      <c r="AU74" s="1642"/>
      <c r="AV74" s="1642"/>
      <c r="AW74" s="1642"/>
      <c r="AX74" s="1642"/>
      <c r="AY74" s="1642"/>
      <c r="AZ74" s="1642"/>
      <c r="BA74" s="1642"/>
      <c r="BB74" s="1642"/>
      <c r="BC74" s="1642"/>
      <c r="BE74" s="1161"/>
      <c r="BF74" s="1637"/>
      <c r="BG74" s="1637"/>
      <c r="BH74" s="1161"/>
      <c r="BI74" s="1161"/>
      <c r="BJ74" s="1161"/>
      <c r="BK74" s="1161"/>
      <c r="BL74" s="1637"/>
      <c r="BM74" s="1161"/>
      <c r="BN74" s="1161"/>
      <c r="BO74" s="545"/>
      <c r="BP74" s="1161"/>
      <c r="BQ74" s="1161"/>
      <c r="BR74" s="1161"/>
      <c r="BS74" s="1161"/>
      <c r="BT74" s="1161"/>
      <c r="BU74" s="1633"/>
      <c r="BV74" s="567"/>
      <c r="BW74" s="567"/>
      <c r="BX74" s="567"/>
      <c r="BY74" s="567"/>
      <c r="BZ74" s="1642">
        <v>11</v>
      </c>
    </row>
    <row s="1642" customFormat="1" customHeight="1" ht="11.549999999999999">
      <c r="A75" s="988"/>
      <c r="B75" s="1637"/>
      <c r="C75" s="1637"/>
      <c r="D75" s="35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642"/>
      <c r="AM75" s="1642"/>
      <c r="AN75" s="1642"/>
      <c r="AO75" s="1642"/>
      <c r="AP75" s="1642"/>
      <c r="AQ75" s="1642"/>
      <c r="AR75" s="1642"/>
      <c r="AS75" s="1642"/>
      <c r="AT75" s="1642"/>
      <c r="AU75" s="1642"/>
      <c r="AV75" s="1642"/>
      <c r="AW75" s="1642"/>
      <c r="AX75" s="1642"/>
      <c r="AY75" s="1642"/>
      <c r="AZ75" s="1642"/>
      <c r="BA75" s="1642"/>
      <c r="BB75" s="1642"/>
      <c r="BC75" s="1642"/>
      <c r="BE75" s="1161"/>
      <c r="BF75" s="1637"/>
      <c r="BG75" s="1637"/>
      <c r="BH75" s="1161"/>
      <c r="BI75" s="1161"/>
      <c r="BJ75" s="1161"/>
      <c r="BK75" s="1161"/>
      <c r="BL75" s="1637"/>
      <c r="BM75" s="1161"/>
      <c r="BN75" s="1161"/>
      <c r="BO75" s="545"/>
      <c r="BP75" s="1161"/>
      <c r="BQ75" s="1161"/>
      <c r="BR75" s="1161"/>
      <c r="BS75" s="1161"/>
      <c r="BT75" s="1161"/>
      <c r="BU75" s="1633"/>
      <c r="BV75" s="567"/>
      <c r="BW75" s="567"/>
      <c r="BX75" s="567"/>
      <c r="BY75" s="567"/>
      <c r="BZ75" s="1642">
        <v>11</v>
      </c>
    </row>
    <row s="1642" customFormat="1" customHeight="1" ht="11.549999999999999">
      <c r="A76" s="988"/>
      <c r="B76" s="1637"/>
      <c r="C76" s="1637"/>
      <c r="D76" s="35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642"/>
      <c r="AM76" s="1642"/>
      <c r="AN76" s="1642"/>
      <c r="AO76" s="1642"/>
      <c r="AP76" s="1642"/>
      <c r="AQ76" s="1642"/>
      <c r="AR76" s="1642"/>
      <c r="AS76" s="1642"/>
      <c r="AT76" s="1642"/>
      <c r="AU76" s="1642"/>
      <c r="AV76" s="1642"/>
      <c r="AW76" s="1642"/>
      <c r="AX76" s="1642"/>
      <c r="AY76" s="1642"/>
      <c r="AZ76" s="1642"/>
      <c r="BA76" s="1642"/>
      <c r="BB76" s="1642"/>
      <c r="BC76" s="1642"/>
      <c r="BE76" s="1161"/>
      <c r="BF76" s="1637"/>
      <c r="BG76" s="1637"/>
      <c r="BH76" s="1161"/>
      <c r="BI76" s="1161"/>
      <c r="BJ76" s="1161"/>
      <c r="BK76" s="1161"/>
      <c r="BL76" s="1637"/>
      <c r="BM76" s="1161"/>
      <c r="BN76" s="1161"/>
      <c r="BO76" s="545"/>
      <c r="BP76" s="1161"/>
      <c r="BQ76" s="1161"/>
      <c r="BR76" s="1161"/>
      <c r="BS76" s="1161"/>
      <c r="BT76" s="1161"/>
      <c r="BU76" s="1633"/>
      <c r="BV76" s="567"/>
      <c r="BW76" s="567"/>
      <c r="BX76" s="567"/>
      <c r="BY76" s="567"/>
      <c r="BZ76" s="1642">
        <v>11</v>
      </c>
    </row>
    <row s="1642" customFormat="1" customHeight="1" ht="11.549999999999999">
      <c r="A77" s="988"/>
      <c r="B77" s="1637"/>
      <c r="C77" s="1637"/>
      <c r="D77" s="35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642"/>
      <c r="AM77" s="1642"/>
      <c r="AN77" s="1642"/>
      <c r="AO77" s="1642"/>
      <c r="AP77" s="1642"/>
      <c r="AQ77" s="1642"/>
      <c r="AR77" s="1642"/>
      <c r="AS77" s="1642"/>
      <c r="AT77" s="1642"/>
      <c r="AU77" s="1642"/>
      <c r="AV77" s="1642"/>
      <c r="AW77" s="1642"/>
      <c r="AX77" s="1642"/>
      <c r="AY77" s="1642"/>
      <c r="AZ77" s="1642"/>
      <c r="BA77" s="1642"/>
      <c r="BB77" s="1642"/>
      <c r="BC77" s="1642"/>
      <c r="BE77" s="1161"/>
      <c r="BF77" s="1637"/>
      <c r="BG77" s="1637"/>
      <c r="BH77" s="1161"/>
      <c r="BI77" s="1161"/>
      <c r="BJ77" s="1161"/>
      <c r="BK77" s="1161"/>
      <c r="BL77" s="1637"/>
      <c r="BM77" s="1161"/>
      <c r="BN77" s="1161"/>
      <c r="BO77" s="545"/>
      <c r="BP77" s="1161"/>
      <c r="BQ77" s="1161"/>
      <c r="BR77" s="1161"/>
      <c r="BS77" s="1161"/>
      <c r="BT77" s="1161"/>
      <c r="BU77" s="1633"/>
      <c r="BV77" s="567"/>
      <c r="BW77" s="567"/>
      <c r="BX77" s="567"/>
      <c r="BY77" s="567"/>
      <c r="BZ77" s="1642">
        <v>11</v>
      </c>
    </row>
    <row s="1642" customFormat="1" customHeight="1" ht="11.549999999999999">
      <c r="A78" s="988"/>
      <c r="B78" s="1637"/>
      <c r="C78" s="1637"/>
      <c r="D78" s="35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642"/>
      <c r="AM78" s="1642"/>
      <c r="AN78" s="1642"/>
      <c r="AO78" s="1642"/>
      <c r="AP78" s="1642"/>
      <c r="AQ78" s="1642"/>
      <c r="AR78" s="1642"/>
      <c r="AS78" s="1642"/>
      <c r="AT78" s="1642"/>
      <c r="AU78" s="1642"/>
      <c r="AV78" s="1642"/>
      <c r="AW78" s="1642"/>
      <c r="AX78" s="1642"/>
      <c r="AY78" s="1642"/>
      <c r="AZ78" s="1642"/>
      <c r="BA78" s="1642"/>
      <c r="BB78" s="1642"/>
      <c r="BC78" s="1642"/>
      <c r="BE78" s="1161"/>
      <c r="BF78" s="1637"/>
      <c r="BG78" s="1637"/>
      <c r="BH78" s="1161"/>
      <c r="BI78" s="1161"/>
      <c r="BJ78" s="1161"/>
      <c r="BK78" s="1161"/>
      <c r="BL78" s="1637"/>
      <c r="BM78" s="1161"/>
      <c r="BN78" s="1161"/>
      <c r="BO78" s="545"/>
      <c r="BP78" s="1161"/>
      <c r="BQ78" s="1161"/>
      <c r="BR78" s="1161"/>
      <c r="BS78" s="1161"/>
      <c r="BT78" s="1161"/>
      <c r="BU78" s="1633"/>
      <c r="BV78" s="567"/>
      <c r="BW78" s="567"/>
      <c r="BX78" s="567"/>
      <c r="BY78" s="567"/>
      <c r="BZ78" s="1642">
        <v>11</v>
      </c>
    </row>
    <row s="1642" customFormat="1" customHeight="1" ht="11.549999999999999">
      <c r="A79" s="988"/>
      <c r="B79" s="1637"/>
      <c r="C79" s="1637"/>
      <c r="D79" s="35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642"/>
      <c r="AM79" s="1642"/>
      <c r="AN79" s="1642"/>
      <c r="AO79" s="1642"/>
      <c r="AP79" s="1642"/>
      <c r="AQ79" s="1642"/>
      <c r="AR79" s="1642"/>
      <c r="AS79" s="1642"/>
      <c r="AT79" s="1642"/>
      <c r="AU79" s="1642"/>
      <c r="AV79" s="1642"/>
      <c r="AW79" s="1642"/>
      <c r="AX79" s="1642"/>
      <c r="AY79" s="1642"/>
      <c r="AZ79" s="1642"/>
      <c r="BA79" s="1642"/>
      <c r="BB79" s="1642"/>
      <c r="BC79" s="1642"/>
      <c r="BE79" s="1161"/>
      <c r="BF79" s="1637"/>
      <c r="BG79" s="1637"/>
      <c r="BH79" s="1161"/>
      <c r="BI79" s="1161"/>
      <c r="BJ79" s="1161"/>
      <c r="BK79" s="1161"/>
      <c r="BL79" s="1637"/>
      <c r="BM79" s="1161"/>
      <c r="BN79" s="1161"/>
      <c r="BO79" s="545"/>
      <c r="BP79" s="1161"/>
      <c r="BQ79" s="1161"/>
      <c r="BR79" s="1161"/>
      <c r="BS79" s="1161"/>
      <c r="BT79" s="1161"/>
      <c r="BU79" s="1633"/>
      <c r="BV79" s="567"/>
      <c r="BW79" s="567"/>
      <c r="BX79" s="567"/>
      <c r="BY79" s="567"/>
      <c r="BZ79" s="1642">
        <v>11</v>
      </c>
    </row>
    <row s="1642" customFormat="1" customHeight="1" ht="11.549999999999999">
      <c r="A80" s="988"/>
      <c r="B80" s="1637"/>
      <c r="C80" s="1637"/>
      <c r="D80" s="35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642"/>
      <c r="AM80" s="1642"/>
      <c r="AN80" s="1642"/>
      <c r="AO80" s="1642"/>
      <c r="AP80" s="1642"/>
      <c r="AQ80" s="1642"/>
      <c r="AR80" s="1642"/>
      <c r="AS80" s="1642"/>
      <c r="AT80" s="1642"/>
      <c r="AU80" s="1642"/>
      <c r="AV80" s="1642"/>
      <c r="AW80" s="1642"/>
      <c r="AX80" s="1642"/>
      <c r="AY80" s="1642"/>
      <c r="AZ80" s="1642"/>
      <c r="BA80" s="1642"/>
      <c r="BB80" s="1642"/>
      <c r="BC80" s="1642"/>
      <c r="BE80" s="1161"/>
      <c r="BF80" s="1637"/>
      <c r="BG80" s="1637"/>
      <c r="BH80" s="1161"/>
      <c r="BI80" s="1161"/>
      <c r="BJ80" s="1161"/>
      <c r="BK80" s="1161"/>
      <c r="BL80" s="1637"/>
      <c r="BM80" s="1161"/>
      <c r="BN80" s="1161"/>
      <c r="BO80" s="545"/>
      <c r="BP80" s="1161"/>
      <c r="BQ80" s="1161"/>
      <c r="BR80" s="1161"/>
      <c r="BS80" s="1161"/>
      <c r="BT80" s="1161"/>
      <c r="BU80" s="1633"/>
      <c r="BV80" s="567"/>
      <c r="BW80" s="567"/>
      <c r="BX80" s="567"/>
      <c r="BY80" s="567"/>
      <c r="BZ80" s="1642">
        <v>11</v>
      </c>
    </row>
    <row s="1642" customFormat="1" customHeight="1" ht="11.549999999999999">
      <c r="A81" s="988"/>
      <c r="B81" s="1637"/>
      <c r="C81" s="1637"/>
      <c r="D81" s="35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642"/>
      <c r="AM81" s="1642"/>
      <c r="AN81" s="1642"/>
      <c r="AO81" s="1642"/>
      <c r="AP81" s="1642"/>
      <c r="AQ81" s="1642"/>
      <c r="AR81" s="1642"/>
      <c r="AS81" s="1642"/>
      <c r="AT81" s="1642"/>
      <c r="AU81" s="1642"/>
      <c r="AV81" s="1642"/>
      <c r="AW81" s="1642"/>
      <c r="AX81" s="1642"/>
      <c r="AY81" s="1642"/>
      <c r="AZ81" s="1642"/>
      <c r="BA81" s="1642"/>
      <c r="BB81" s="1642"/>
      <c r="BC81" s="1642"/>
      <c r="BE81" s="1161"/>
      <c r="BF81" s="1637"/>
      <c r="BG81" s="1637"/>
      <c r="BH81" s="1161"/>
      <c r="BI81" s="1161"/>
      <c r="BJ81" s="1161"/>
      <c r="BK81" s="1161"/>
      <c r="BL81" s="1637"/>
      <c r="BM81" s="1161"/>
      <c r="BN81" s="1161"/>
      <c r="BO81" s="545"/>
      <c r="BP81" s="1161"/>
      <c r="BQ81" s="1161"/>
      <c r="BR81" s="1161"/>
      <c r="BS81" s="1161"/>
      <c r="BT81" s="1161"/>
      <c r="BU81" s="1633"/>
      <c r="BV81" s="567"/>
      <c r="BW81" s="567"/>
      <c r="BX81" s="567"/>
      <c r="BY81" s="567"/>
      <c r="BZ81" s="1642">
        <v>11</v>
      </c>
    </row>
    <row s="1642" customFormat="1" customHeight="1" ht="11.549999999999999">
      <c r="A82" s="988"/>
      <c r="B82" s="1637"/>
      <c r="C82" s="1637"/>
      <c r="D82" s="35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642"/>
      <c r="AM82" s="1642"/>
      <c r="AN82" s="1642"/>
      <c r="AO82" s="1642"/>
      <c r="AP82" s="1642"/>
      <c r="AQ82" s="1642"/>
      <c r="AR82" s="1642"/>
      <c r="AS82" s="1642"/>
      <c r="AT82" s="1642"/>
      <c r="AU82" s="1642"/>
      <c r="AV82" s="1642"/>
      <c r="AW82" s="1642"/>
      <c r="AX82" s="1642"/>
      <c r="AY82" s="1642"/>
      <c r="AZ82" s="1642"/>
      <c r="BA82" s="1642"/>
      <c r="BB82" s="1642"/>
      <c r="BC82" s="1642"/>
      <c r="BE82" s="1161"/>
      <c r="BF82" s="1637"/>
      <c r="BG82" s="1637"/>
      <c r="BH82" s="1161"/>
      <c r="BI82" s="1161"/>
      <c r="BJ82" s="1161"/>
      <c r="BK82" s="1161"/>
      <c r="BL82" s="1637"/>
      <c r="BM82" s="1161"/>
      <c r="BN82" s="1161"/>
      <c r="BO82" s="545"/>
      <c r="BP82" s="1161"/>
      <c r="BQ82" s="1161"/>
      <c r="BR82" s="1161"/>
      <c r="BS82" s="1161"/>
      <c r="BT82" s="1161"/>
      <c r="BU82" s="1633"/>
      <c r="BV82" s="567"/>
      <c r="BW82" s="567"/>
      <c r="BX82" s="567"/>
      <c r="BY82" s="567"/>
      <c r="BZ82" s="1642">
        <v>11</v>
      </c>
    </row>
    <row s="1642" customFormat="1" customHeight="1" ht="11.549999999999999">
      <c r="A83" s="988"/>
      <c r="B83" s="1637"/>
      <c r="C83" s="1637"/>
      <c r="D83" s="35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642"/>
      <c r="AM83" s="1642"/>
      <c r="AN83" s="1642"/>
      <c r="AO83" s="1642"/>
      <c r="AP83" s="1642"/>
      <c r="AQ83" s="1642"/>
      <c r="AR83" s="1642"/>
      <c r="AS83" s="1642"/>
      <c r="AT83" s="1642"/>
      <c r="AU83" s="1642"/>
      <c r="AV83" s="1642"/>
      <c r="AW83" s="1642"/>
      <c r="AX83" s="1642"/>
      <c r="AY83" s="1642"/>
      <c r="AZ83" s="1642"/>
      <c r="BA83" s="1642"/>
      <c r="BB83" s="1642"/>
      <c r="BC83" s="1642"/>
      <c r="BE83" s="1161"/>
      <c r="BF83" s="1637"/>
      <c r="BG83" s="1637"/>
      <c r="BH83" s="1161"/>
      <c r="BI83" s="1161"/>
      <c r="BJ83" s="1161"/>
      <c r="BK83" s="1161"/>
      <c r="BL83" s="1637"/>
      <c r="BM83" s="1161"/>
      <c r="BN83" s="1161"/>
      <c r="BO83" s="545"/>
      <c r="BP83" s="1161"/>
      <c r="BQ83" s="1161"/>
      <c r="BR83" s="1161"/>
      <c r="BS83" s="1161"/>
      <c r="BT83" s="1161"/>
      <c r="BU83" s="1633"/>
      <c r="BV83" s="567"/>
      <c r="BW83" s="567"/>
      <c r="BX83" s="567"/>
      <c r="BY83" s="567"/>
      <c r="BZ83" s="1642">
        <v>11</v>
      </c>
    </row>
    <row s="1642" customFormat="1" customHeight="1" ht="11.549999999999999">
      <c r="A84" s="988"/>
      <c r="B84" s="1637"/>
      <c r="C84" s="1637"/>
      <c r="D84" s="35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642"/>
      <c r="AM84" s="1642"/>
      <c r="AN84" s="1642"/>
      <c r="AO84" s="1642"/>
      <c r="AP84" s="1642"/>
      <c r="AQ84" s="1642"/>
      <c r="AR84" s="1642"/>
      <c r="AS84" s="1642"/>
      <c r="AT84" s="1642"/>
      <c r="AU84" s="1642"/>
      <c r="AV84" s="1642"/>
      <c r="AW84" s="1642"/>
      <c r="AX84" s="1642"/>
      <c r="AY84" s="1642"/>
      <c r="AZ84" s="1642"/>
      <c r="BA84" s="1642"/>
      <c r="BB84" s="1642"/>
      <c r="BC84" s="1642"/>
      <c r="BE84" s="1161"/>
      <c r="BF84" s="1637"/>
      <c r="BG84" s="1637"/>
      <c r="BH84" s="1161"/>
      <c r="BI84" s="1161"/>
      <c r="BJ84" s="1161"/>
      <c r="BK84" s="1161"/>
      <c r="BL84" s="1637"/>
      <c r="BM84" s="1161"/>
      <c r="BN84" s="1161"/>
      <c r="BO84" s="545"/>
      <c r="BP84" s="1161"/>
      <c r="BQ84" s="1161"/>
      <c r="BR84" s="1161"/>
      <c r="BS84" s="1161"/>
      <c r="BT84" s="1161"/>
      <c r="BU84" s="1633"/>
      <c r="BV84" s="567"/>
      <c r="BW84" s="567"/>
      <c r="BX84" s="567"/>
      <c r="BY84" s="567"/>
      <c r="BZ84" s="1642">
        <v>11</v>
      </c>
    </row>
    <row s="1642" customFormat="1" customHeight="1" ht="11.549999999999999">
      <c r="A85" s="988"/>
      <c r="B85" s="1637"/>
      <c r="C85" s="1637"/>
      <c r="D85" s="35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L85" s="1642"/>
      <c r="AM85" s="1642"/>
      <c r="AN85" s="1642"/>
      <c r="AO85" s="1642"/>
      <c r="AP85" s="1642"/>
      <c r="AQ85" s="1642"/>
      <c r="AR85" s="1642"/>
      <c r="AS85" s="1642"/>
      <c r="AT85" s="1642"/>
      <c r="AU85" s="1642"/>
      <c r="AV85" s="1642"/>
      <c r="AW85" s="1642"/>
      <c r="AX85" s="1642"/>
      <c r="AY85" s="1642"/>
      <c r="AZ85" s="1642"/>
      <c r="BA85" s="1642"/>
      <c r="BB85" s="1642"/>
      <c r="BC85" s="1642"/>
      <c r="BE85" s="1161"/>
      <c r="BF85" s="1637"/>
      <c r="BG85" s="1637"/>
      <c r="BH85" s="1161"/>
      <c r="BI85" s="1161"/>
      <c r="BJ85" s="1161"/>
      <c r="BK85" s="1161"/>
      <c r="BL85" s="1637"/>
      <c r="BM85" s="1161"/>
      <c r="BN85" s="1161"/>
      <c r="BO85" s="545"/>
      <c r="BP85" s="1161"/>
      <c r="BQ85" s="1161"/>
      <c r="BR85" s="1161"/>
      <c r="BS85" s="1161"/>
      <c r="BT85" s="1161"/>
      <c r="BU85" s="1633"/>
      <c r="BV85" s="567"/>
      <c r="BW85" s="567"/>
      <c r="BX85" s="567"/>
      <c r="BY85" s="567"/>
      <c r="BZ85" s="1642">
        <v>11</v>
      </c>
    </row>
    <row s="1642" customFormat="1" customHeight="1" ht="11.549999999999999">
      <c r="A86" s="988"/>
      <c r="B86" s="1637"/>
      <c r="C86" s="1637"/>
      <c r="D86" s="352"/>
      <c r="J86" s="1642"/>
      <c r="K86" s="1642"/>
      <c r="L86" s="1642"/>
      <c r="M86" s="1642"/>
      <c r="N86" s="1642"/>
      <c r="O86" s="1642"/>
      <c r="P86" s="1642"/>
      <c r="Q86" s="1642"/>
      <c r="R86" s="1642"/>
      <c r="S86" s="1642"/>
      <c r="T86" s="1642"/>
      <c r="U86" s="1642"/>
      <c r="V86" s="1642"/>
      <c r="W86" s="1642"/>
      <c r="X86" s="1642"/>
      <c r="Y86" s="1642"/>
      <c r="Z86" s="1642"/>
      <c r="AA86" s="1642"/>
      <c r="AB86" s="1642"/>
      <c r="AC86" s="1642"/>
      <c r="AD86" s="1642"/>
      <c r="AE86" s="1642"/>
      <c r="AF86" s="1642"/>
      <c r="AG86" s="1642"/>
      <c r="AH86" s="1642"/>
      <c r="AI86" s="1642"/>
      <c r="AJ86" s="1642"/>
      <c r="AK86" s="1642"/>
      <c r="AL86" s="1642"/>
      <c r="AM86" s="1642"/>
      <c r="AN86" s="1642"/>
      <c r="AO86" s="1642"/>
      <c r="AP86" s="1642"/>
      <c r="AQ86" s="1642"/>
      <c r="AR86" s="1642"/>
      <c r="AS86" s="1642"/>
      <c r="AT86" s="1642"/>
      <c r="AU86" s="1642"/>
      <c r="AV86" s="1642"/>
      <c r="AW86" s="1642"/>
      <c r="AX86" s="1642"/>
      <c r="AY86" s="1642"/>
      <c r="AZ86" s="1642"/>
      <c r="BA86" s="1642"/>
      <c r="BB86" s="1642"/>
      <c r="BC86" s="1642"/>
      <c r="BE86" s="1161"/>
      <c r="BF86" s="1637"/>
      <c r="BG86" s="1637"/>
      <c r="BH86" s="1161"/>
      <c r="BI86" s="1161"/>
      <c r="BJ86" s="1161"/>
      <c r="BK86" s="1161"/>
      <c r="BL86" s="1637"/>
      <c r="BM86" s="1161"/>
      <c r="BN86" s="1161"/>
      <c r="BO86" s="545"/>
      <c r="BP86" s="1161"/>
      <c r="BQ86" s="1161"/>
      <c r="BR86" s="1161"/>
      <c r="BS86" s="1161"/>
      <c r="BT86" s="1161"/>
      <c r="BU86" s="1633"/>
      <c r="BV86" s="567"/>
      <c r="BW86" s="567"/>
      <c r="BX86" s="567"/>
      <c r="BY86" s="567"/>
      <c r="BZ86" s="1642">
        <v>11</v>
      </c>
    </row>
    <row s="1642" customFormat="1" customHeight="1" ht="11.549999999999999">
      <c r="A87" s="988"/>
      <c r="B87" s="1637"/>
      <c r="C87" s="1637"/>
      <c r="D87" s="352"/>
      <c r="J87" s="1642"/>
      <c r="K87" s="1642"/>
      <c r="L87" s="1642"/>
      <c r="M87" s="1642"/>
      <c r="N87" s="1642"/>
      <c r="O87" s="1642"/>
      <c r="P87" s="1642"/>
      <c r="Q87" s="1642"/>
      <c r="R87" s="1642"/>
      <c r="S87" s="1642"/>
      <c r="T87" s="1642"/>
      <c r="U87" s="1642"/>
      <c r="V87" s="1642"/>
      <c r="W87" s="1642"/>
      <c r="X87" s="1642"/>
      <c r="Y87" s="1642"/>
      <c r="Z87" s="1642"/>
      <c r="AA87" s="1642"/>
      <c r="AB87" s="1642"/>
      <c r="AC87" s="1642"/>
      <c r="AD87" s="1642"/>
      <c r="AE87" s="1642"/>
      <c r="AF87" s="1642"/>
      <c r="AG87" s="1642"/>
      <c r="AH87" s="1642"/>
      <c r="AI87" s="1642"/>
      <c r="AJ87" s="1642"/>
      <c r="AK87" s="1642"/>
      <c r="AL87" s="1642"/>
      <c r="AM87" s="1642"/>
      <c r="AN87" s="1642"/>
      <c r="AO87" s="1642"/>
      <c r="AP87" s="1642"/>
      <c r="AQ87" s="1642"/>
      <c r="AR87" s="1642"/>
      <c r="AS87" s="1642"/>
      <c r="AT87" s="1642"/>
      <c r="AU87" s="1642"/>
      <c r="AV87" s="1642"/>
      <c r="AW87" s="1642"/>
      <c r="AX87" s="1642"/>
      <c r="AY87" s="1642"/>
      <c r="AZ87" s="1642"/>
      <c r="BA87" s="1642"/>
      <c r="BB87" s="1642"/>
      <c r="BC87" s="1642"/>
      <c r="BE87" s="1161"/>
      <c r="BF87" s="1637"/>
      <c r="BG87" s="1637"/>
      <c r="BH87" s="1161"/>
      <c r="BI87" s="1161"/>
      <c r="BJ87" s="1161"/>
      <c r="BK87" s="1161"/>
      <c r="BL87" s="1637"/>
      <c r="BM87" s="1161"/>
      <c r="BN87" s="1161"/>
      <c r="BO87" s="545"/>
      <c r="BP87" s="1161"/>
      <c r="BQ87" s="1161"/>
      <c r="BR87" s="1161"/>
      <c r="BS87" s="1161"/>
      <c r="BT87" s="1161"/>
      <c r="BU87" s="1633"/>
      <c r="BV87" s="567"/>
      <c r="BW87" s="567"/>
      <c r="BX87" s="567"/>
      <c r="BY87" s="567"/>
      <c r="BZ87" s="1642">
        <v>11</v>
      </c>
    </row>
    <row s="1642" customFormat="1" customHeight="1" ht="11.549999999999999">
      <c r="A88" s="988"/>
      <c r="B88" s="1637"/>
      <c r="C88" s="1637"/>
      <c r="D88" s="352"/>
      <c r="J88" s="1642"/>
      <c r="K88" s="1642"/>
      <c r="L88" s="1642"/>
      <c r="M88" s="1642"/>
      <c r="N88" s="1642"/>
      <c r="O88" s="1642"/>
      <c r="P88" s="1642"/>
      <c r="Q88" s="1642"/>
      <c r="R88" s="1642"/>
      <c r="S88" s="1642"/>
      <c r="T88" s="1642"/>
      <c r="U88" s="1642"/>
      <c r="V88" s="1642"/>
      <c r="W88" s="1642"/>
      <c r="X88" s="1642"/>
      <c r="Y88" s="1642"/>
      <c r="Z88" s="1642"/>
      <c r="AA88" s="1642"/>
      <c r="AB88" s="1642"/>
      <c r="AC88" s="1642"/>
      <c r="AD88" s="1642"/>
      <c r="AE88" s="1642"/>
      <c r="AF88" s="1642"/>
      <c r="AG88" s="1642"/>
      <c r="AH88" s="1642"/>
      <c r="AI88" s="1642"/>
      <c r="AJ88" s="1642"/>
      <c r="AK88" s="1642"/>
      <c r="AL88" s="1642"/>
      <c r="AM88" s="1642"/>
      <c r="AN88" s="1642"/>
      <c r="AO88" s="1642"/>
      <c r="AP88" s="1642"/>
      <c r="AQ88" s="1642"/>
      <c r="AR88" s="1642"/>
      <c r="AS88" s="1642"/>
      <c r="AT88" s="1642"/>
      <c r="AU88" s="1642"/>
      <c r="AV88" s="1642"/>
      <c r="AW88" s="1642"/>
      <c r="AX88" s="1642"/>
      <c r="AY88" s="1642"/>
      <c r="AZ88" s="1642"/>
      <c r="BA88" s="1642"/>
      <c r="BB88" s="1642"/>
      <c r="BC88" s="1642"/>
      <c r="BE88" s="1161"/>
      <c r="BF88" s="1637"/>
      <c r="BG88" s="1637"/>
      <c r="BH88" s="1161"/>
      <c r="BI88" s="1161"/>
      <c r="BJ88" s="1161"/>
      <c r="BK88" s="1161"/>
      <c r="BL88" s="1637"/>
      <c r="BM88" s="1161"/>
      <c r="BN88" s="1161"/>
      <c r="BO88" s="545"/>
      <c r="BP88" s="1161"/>
      <c r="BQ88" s="1161"/>
      <c r="BR88" s="1161"/>
      <c r="BS88" s="1161"/>
      <c r="BT88" s="1161"/>
      <c r="BU88" s="1633"/>
      <c r="BV88" s="567"/>
      <c r="BW88" s="567"/>
      <c r="BX88" s="567"/>
      <c r="BY88" s="567"/>
      <c r="BZ88" s="1642">
        <v>11</v>
      </c>
    </row>
    <row s="1642" customFormat="1" customHeight="1" ht="11.549999999999999">
      <c r="A89" s="988"/>
      <c r="B89" s="1637"/>
      <c r="C89" s="1637"/>
      <c r="D89" s="352"/>
      <c r="J89" s="1642"/>
      <c r="K89" s="1642"/>
      <c r="L89" s="1642"/>
      <c r="M89" s="1642"/>
      <c r="N89" s="1642"/>
      <c r="O89" s="1642"/>
      <c r="P89" s="1642"/>
      <c r="Q89" s="1642"/>
      <c r="R89" s="1642"/>
      <c r="S89" s="1642"/>
      <c r="T89" s="1642"/>
      <c r="U89" s="1642"/>
      <c r="V89" s="1642"/>
      <c r="W89" s="1642"/>
      <c r="X89" s="1642"/>
      <c r="Y89" s="1642"/>
      <c r="Z89" s="1642"/>
      <c r="AA89" s="1642"/>
      <c r="AB89" s="1642"/>
      <c r="AC89" s="1642"/>
      <c r="AD89" s="1642"/>
      <c r="AE89" s="1642"/>
      <c r="AF89" s="1642"/>
      <c r="AG89" s="1642"/>
      <c r="AH89" s="1642"/>
      <c r="AI89" s="1642"/>
      <c r="AJ89" s="1642"/>
      <c r="AK89" s="1642"/>
      <c r="AL89" s="1642"/>
      <c r="AM89" s="1642"/>
      <c r="AN89" s="1642"/>
      <c r="AO89" s="1642"/>
      <c r="AP89" s="1642"/>
      <c r="AQ89" s="1642"/>
      <c r="AR89" s="1642"/>
      <c r="AS89" s="1642"/>
      <c r="AT89" s="1642"/>
      <c r="AU89" s="1642"/>
      <c r="AV89" s="1642"/>
      <c r="AW89" s="1642"/>
      <c r="AX89" s="1642"/>
      <c r="AY89" s="1642"/>
      <c r="AZ89" s="1642"/>
      <c r="BA89" s="1642"/>
      <c r="BB89" s="1642"/>
      <c r="BC89" s="1642"/>
      <c r="BE89" s="1161"/>
      <c r="BF89" s="1637"/>
      <c r="BG89" s="1637"/>
      <c r="BH89" s="1161"/>
      <c r="BI89" s="1161"/>
      <c r="BJ89" s="1161"/>
      <c r="BK89" s="1161"/>
      <c r="BL89" s="1637"/>
      <c r="BM89" s="1161"/>
      <c r="BN89" s="1161"/>
      <c r="BO89" s="545"/>
      <c r="BP89" s="1161"/>
      <c r="BQ89" s="1161"/>
      <c r="BR89" s="1161"/>
      <c r="BS89" s="1161"/>
      <c r="BT89" s="1161"/>
      <c r="BU89" s="1633"/>
      <c r="BV89" s="567"/>
      <c r="BW89" s="567"/>
      <c r="BX89" s="567"/>
      <c r="BY89" s="567"/>
      <c r="BZ89" s="1642">
        <v>11</v>
      </c>
    </row>
    <row s="1642" customFormat="1" customHeight="1" ht="11.549999999999999">
      <c r="A90" s="988"/>
      <c r="B90" s="1637"/>
      <c r="C90" s="1637"/>
      <c r="D90" s="352"/>
      <c r="J90" s="1642"/>
      <c r="K90" s="1642"/>
      <c r="L90" s="1642"/>
      <c r="M90" s="1642"/>
      <c r="N90" s="1642"/>
      <c r="O90" s="1642"/>
      <c r="P90" s="1642"/>
      <c r="Q90" s="1642"/>
      <c r="R90" s="1642"/>
      <c r="S90" s="1642"/>
      <c r="T90" s="1642"/>
      <c r="U90" s="1642"/>
      <c r="V90" s="1642"/>
      <c r="W90" s="1642"/>
      <c r="X90" s="1642"/>
      <c r="Y90" s="1642"/>
      <c r="Z90" s="1642"/>
      <c r="AA90" s="1642"/>
      <c r="AB90" s="1642"/>
      <c r="AC90" s="1642"/>
      <c r="AD90" s="1642"/>
      <c r="AE90" s="1642"/>
      <c r="AF90" s="1642"/>
      <c r="AG90" s="1642"/>
      <c r="AH90" s="1642"/>
      <c r="AI90" s="1642"/>
      <c r="AJ90" s="1642"/>
      <c r="AK90" s="1642"/>
      <c r="AL90" s="1642"/>
      <c r="AM90" s="1642"/>
      <c r="AN90" s="1642"/>
      <c r="AO90" s="1642"/>
      <c r="AP90" s="1642"/>
      <c r="AQ90" s="1642"/>
      <c r="AR90" s="1642"/>
      <c r="AS90" s="1642"/>
      <c r="AT90" s="1642"/>
      <c r="AU90" s="1642"/>
      <c r="AV90" s="1642"/>
      <c r="AW90" s="1642"/>
      <c r="AX90" s="1642"/>
      <c r="AY90" s="1642"/>
      <c r="AZ90" s="1642"/>
      <c r="BA90" s="1642"/>
      <c r="BB90" s="1642"/>
      <c r="BC90" s="1642"/>
      <c r="BE90" s="1161"/>
      <c r="BF90" s="1637"/>
      <c r="BG90" s="1637"/>
      <c r="BH90" s="1161"/>
      <c r="BI90" s="1161"/>
      <c r="BJ90" s="1161"/>
      <c r="BK90" s="1161"/>
      <c r="BL90" s="1637"/>
      <c r="BM90" s="1161"/>
      <c r="BN90" s="1161"/>
      <c r="BO90" s="545"/>
      <c r="BP90" s="1161"/>
      <c r="BQ90" s="1161"/>
      <c r="BR90" s="1161"/>
      <c r="BS90" s="1161"/>
      <c r="BT90" s="1161"/>
      <c r="BU90" s="1633"/>
      <c r="BV90" s="567"/>
      <c r="BW90" s="567"/>
      <c r="BX90" s="567"/>
      <c r="BY90" s="567"/>
      <c r="BZ90" s="1642">
        <v>11</v>
      </c>
    </row>
    <row s="1642" customFormat="1" customHeight="1" ht="11.549999999999999">
      <c r="A91" s="988"/>
      <c r="B91" s="1637"/>
      <c r="C91" s="1637"/>
      <c r="D91" s="352"/>
      <c r="J91" s="1642"/>
      <c r="K91" s="1642"/>
      <c r="L91" s="1642"/>
      <c r="M91" s="1642"/>
      <c r="N91" s="1642"/>
      <c r="O91" s="1642"/>
      <c r="P91" s="1642"/>
      <c r="Q91" s="1642"/>
      <c r="R91" s="1642"/>
      <c r="S91" s="1642"/>
      <c r="T91" s="1642"/>
      <c r="U91" s="1642"/>
      <c r="V91" s="1642"/>
      <c r="W91" s="1642"/>
      <c r="X91" s="1642"/>
      <c r="Y91" s="1642"/>
      <c r="Z91" s="1642"/>
      <c r="AA91" s="1642"/>
      <c r="AB91" s="1642"/>
      <c r="AC91" s="1642"/>
      <c r="AD91" s="1642"/>
      <c r="AE91" s="1642"/>
      <c r="AF91" s="1642"/>
      <c r="AG91" s="1642"/>
      <c r="AH91" s="1642"/>
      <c r="AI91" s="1642"/>
      <c r="AJ91" s="1642"/>
      <c r="AK91" s="1642"/>
      <c r="AL91" s="1642"/>
      <c r="AM91" s="1642"/>
      <c r="AN91" s="1642"/>
      <c r="AO91" s="1642"/>
      <c r="AP91" s="1642"/>
      <c r="AQ91" s="1642"/>
      <c r="AR91" s="1642"/>
      <c r="AS91" s="1642"/>
      <c r="AT91" s="1642"/>
      <c r="AU91" s="1642"/>
      <c r="AV91" s="1642"/>
      <c r="AW91" s="1642"/>
      <c r="AX91" s="1642"/>
      <c r="AY91" s="1642"/>
      <c r="AZ91" s="1642"/>
      <c r="BA91" s="1642"/>
      <c r="BB91" s="1642"/>
      <c r="BC91" s="1642"/>
      <c r="BE91" s="1161"/>
      <c r="BF91" s="1637"/>
      <c r="BG91" s="1637"/>
      <c r="BH91" s="1161"/>
      <c r="BI91" s="1161"/>
      <c r="BJ91" s="1161"/>
      <c r="BK91" s="1161"/>
      <c r="BL91" s="1637"/>
      <c r="BM91" s="1161"/>
      <c r="BN91" s="1161"/>
      <c r="BO91" s="545"/>
      <c r="BP91" s="1161"/>
      <c r="BQ91" s="1161"/>
      <c r="BR91" s="1161"/>
      <c r="BS91" s="1161"/>
      <c r="BT91" s="1161"/>
      <c r="BU91" s="1633"/>
      <c r="BV91" s="567"/>
      <c r="BW91" s="567"/>
      <c r="BX91" s="567"/>
      <c r="BY91" s="567"/>
      <c r="BZ91" s="1642">
        <v>11</v>
      </c>
    </row>
    <row s="1642" customFormat="1" customHeight="1" ht="11.549999999999999">
      <c r="A92" s="988"/>
      <c r="B92" s="1637"/>
      <c r="C92" s="1637"/>
      <c r="D92" s="352"/>
      <c r="J92" s="1642"/>
      <c r="K92" s="1642"/>
      <c r="L92" s="1642"/>
      <c r="M92" s="1642"/>
      <c r="N92" s="1642"/>
      <c r="O92" s="1642"/>
      <c r="P92" s="1642"/>
      <c r="Q92" s="1642"/>
      <c r="R92" s="1642"/>
      <c r="S92" s="1642"/>
      <c r="T92" s="1642"/>
      <c r="U92" s="1642"/>
      <c r="V92" s="1642"/>
      <c r="W92" s="1642"/>
      <c r="X92" s="1642"/>
      <c r="Y92" s="1642"/>
      <c r="Z92" s="1642"/>
      <c r="AA92" s="1642"/>
      <c r="AB92" s="1642"/>
      <c r="AC92" s="1642"/>
      <c r="AD92" s="1642"/>
      <c r="AE92" s="1642"/>
      <c r="AF92" s="1642"/>
      <c r="AG92" s="1642"/>
      <c r="AH92" s="1642"/>
      <c r="AI92" s="1642"/>
      <c r="AJ92" s="1642"/>
      <c r="AK92" s="1642"/>
      <c r="AL92" s="1642"/>
      <c r="AM92" s="1642"/>
      <c r="AN92" s="1642"/>
      <c r="AO92" s="1642"/>
      <c r="AP92" s="1642"/>
      <c r="AQ92" s="1642"/>
      <c r="AR92" s="1642"/>
      <c r="AS92" s="1642"/>
      <c r="AT92" s="1642"/>
      <c r="AU92" s="1642"/>
      <c r="AV92" s="1642"/>
      <c r="AW92" s="1642"/>
      <c r="AX92" s="1642"/>
      <c r="AY92" s="1642"/>
      <c r="AZ92" s="1642"/>
      <c r="BA92" s="1642"/>
      <c r="BB92" s="1642"/>
      <c r="BC92" s="1642"/>
      <c r="BE92" s="1161"/>
      <c r="BF92" s="1637"/>
      <c r="BG92" s="1637"/>
      <c r="BH92" s="1161"/>
      <c r="BI92" s="1161"/>
      <c r="BJ92" s="1161"/>
      <c r="BK92" s="1161"/>
      <c r="BL92" s="1637"/>
      <c r="BM92" s="1161"/>
      <c r="BN92" s="1161"/>
      <c r="BO92" s="545"/>
      <c r="BP92" s="1161"/>
      <c r="BQ92" s="1161"/>
      <c r="BR92" s="1161"/>
      <c r="BS92" s="1161"/>
      <c r="BT92" s="1161"/>
      <c r="BU92" s="1633"/>
      <c r="BV92" s="567"/>
      <c r="BW92" s="567"/>
      <c r="BX92" s="567"/>
      <c r="BY92" s="567"/>
      <c r="BZ92" s="1642">
        <v>11</v>
      </c>
    </row>
    <row s="1642" customFormat="1" customHeight="1" ht="11.549999999999999">
      <c r="A93" s="988"/>
      <c r="B93" s="1637"/>
      <c r="C93" s="1637"/>
      <c r="D93" s="352"/>
      <c r="J93" s="1642"/>
      <c r="K93" s="1642"/>
      <c r="L93" s="1642"/>
      <c r="M93" s="1642"/>
      <c r="N93" s="1642"/>
      <c r="O93" s="1642"/>
      <c r="P93" s="1642"/>
      <c r="Q93" s="1642"/>
      <c r="R93" s="1642"/>
      <c r="S93" s="1642"/>
      <c r="T93" s="1642"/>
      <c r="U93" s="1642"/>
      <c r="V93" s="1642"/>
      <c r="W93" s="1642"/>
      <c r="X93" s="1642"/>
      <c r="Y93" s="1642"/>
      <c r="Z93" s="1642"/>
      <c r="AA93" s="1642"/>
      <c r="AB93" s="1642"/>
      <c r="AC93" s="1642"/>
      <c r="AD93" s="1642"/>
      <c r="AE93" s="1642"/>
      <c r="AF93" s="1642"/>
      <c r="AG93" s="1642"/>
      <c r="AH93" s="1642"/>
      <c r="AI93" s="1642"/>
      <c r="AJ93" s="1642"/>
      <c r="AK93" s="1642"/>
      <c r="AL93" s="1642"/>
      <c r="AM93" s="1642"/>
      <c r="AN93" s="1642"/>
      <c r="AO93" s="1642"/>
      <c r="AP93" s="1642"/>
      <c r="AQ93" s="1642"/>
      <c r="AR93" s="1642"/>
      <c r="AS93" s="1642"/>
      <c r="AT93" s="1642"/>
      <c r="AU93" s="1642"/>
      <c r="AV93" s="1642"/>
      <c r="AW93" s="1642"/>
      <c r="AX93" s="1642"/>
      <c r="AY93" s="1642"/>
      <c r="AZ93" s="1642"/>
      <c r="BA93" s="1642"/>
      <c r="BB93" s="1642"/>
      <c r="BC93" s="1642"/>
      <c r="BE93" s="1161"/>
      <c r="BF93" s="1637"/>
      <c r="BG93" s="1637"/>
      <c r="BH93" s="1161"/>
      <c r="BI93" s="1161"/>
      <c r="BJ93" s="1161"/>
      <c r="BK93" s="1161"/>
      <c r="BL93" s="1637"/>
      <c r="BM93" s="1161"/>
      <c r="BN93" s="1161"/>
      <c r="BO93" s="545"/>
      <c r="BP93" s="1161"/>
      <c r="BQ93" s="1161"/>
      <c r="BR93" s="1161"/>
      <c r="BS93" s="1161"/>
      <c r="BT93" s="1161"/>
      <c r="BU93" s="1633"/>
      <c r="BV93" s="567"/>
      <c r="BW93" s="567"/>
      <c r="BX93" s="567"/>
      <c r="BY93" s="567"/>
      <c r="BZ93" s="1642">
        <v>11</v>
      </c>
    </row>
    <row s="1642" customFormat="1" customHeight="1" ht="11.549999999999999">
      <c r="A94" s="988"/>
      <c r="B94" s="1637"/>
      <c r="C94" s="1637"/>
      <c r="D94" s="352"/>
      <c r="J94" s="1642"/>
      <c r="K94" s="1642"/>
      <c r="L94" s="1642"/>
      <c r="M94" s="1642"/>
      <c r="N94" s="1642"/>
      <c r="O94" s="1642"/>
      <c r="P94" s="1642"/>
      <c r="Q94" s="1642"/>
      <c r="R94" s="1642"/>
      <c r="S94" s="1642"/>
      <c r="T94" s="1642"/>
      <c r="U94" s="1642"/>
      <c r="V94" s="1642"/>
      <c r="W94" s="1642"/>
      <c r="X94" s="1642"/>
      <c r="Y94" s="1642"/>
      <c r="Z94" s="1642"/>
      <c r="AA94" s="1642"/>
      <c r="AB94" s="1642"/>
      <c r="AC94" s="1642"/>
      <c r="AD94" s="1642"/>
      <c r="AE94" s="1642"/>
      <c r="AF94" s="1642"/>
      <c r="AG94" s="1642"/>
      <c r="AH94" s="1642"/>
      <c r="AI94" s="1642"/>
      <c r="AJ94" s="1642"/>
      <c r="AK94" s="1642"/>
      <c r="AL94" s="1642"/>
      <c r="AM94" s="1642"/>
      <c r="AN94" s="1642"/>
      <c r="AO94" s="1642"/>
      <c r="AP94" s="1642"/>
      <c r="AQ94" s="1642"/>
      <c r="AR94" s="1642"/>
      <c r="AS94" s="1642"/>
      <c r="AT94" s="1642"/>
      <c r="AU94" s="1642"/>
      <c r="AV94" s="1642"/>
      <c r="AW94" s="1642"/>
      <c r="AX94" s="1642"/>
      <c r="AY94" s="1642"/>
      <c r="AZ94" s="1642"/>
      <c r="BA94" s="1642"/>
      <c r="BB94" s="1642"/>
      <c r="BC94" s="1642"/>
      <c r="BE94" s="1161"/>
      <c r="BF94" s="1637"/>
      <c r="BG94" s="1637"/>
      <c r="BH94" s="1161"/>
      <c r="BI94" s="1161"/>
      <c r="BJ94" s="1161"/>
      <c r="BK94" s="1161"/>
      <c r="BL94" s="1637"/>
      <c r="BM94" s="1161"/>
      <c r="BN94" s="1161"/>
      <c r="BO94" s="545"/>
      <c r="BP94" s="1161"/>
      <c r="BQ94" s="1161"/>
      <c r="BR94" s="1161"/>
      <c r="BS94" s="1161"/>
      <c r="BT94" s="1161"/>
      <c r="BU94" s="1633"/>
      <c r="BV94" s="567"/>
      <c r="BW94" s="567"/>
      <c r="BX94" s="567"/>
      <c r="BY94" s="567"/>
      <c r="BZ94" s="1642">
        <v>11</v>
      </c>
    </row>
    <row s="1642" customFormat="1" customHeight="1" ht="11.549999999999999">
      <c r="A95" s="988"/>
      <c r="B95" s="1637"/>
      <c r="C95" s="1637"/>
      <c r="D95" s="352"/>
      <c r="J95" s="1642"/>
      <c r="K95" s="1642"/>
      <c r="L95" s="1642"/>
      <c r="M95" s="1642"/>
      <c r="N95" s="1642"/>
      <c r="O95" s="1642"/>
      <c r="P95" s="1642"/>
      <c r="Q95" s="1642"/>
      <c r="R95" s="1642"/>
      <c r="S95" s="1642"/>
      <c r="T95" s="1642"/>
      <c r="U95" s="1642"/>
      <c r="V95" s="1642"/>
      <c r="W95" s="1642"/>
      <c r="X95" s="1642"/>
      <c r="Y95" s="1642"/>
      <c r="Z95" s="1642"/>
      <c r="AA95" s="1642"/>
      <c r="AB95" s="1642"/>
      <c r="AC95" s="1642"/>
      <c r="AD95" s="1642"/>
      <c r="AE95" s="1642"/>
      <c r="AF95" s="1642"/>
      <c r="AG95" s="1642"/>
      <c r="AH95" s="1642"/>
      <c r="AI95" s="1642"/>
      <c r="AJ95" s="1642"/>
      <c r="AK95" s="1642"/>
      <c r="AL95" s="1642"/>
      <c r="AM95" s="1642"/>
      <c r="AN95" s="1642"/>
      <c r="AO95" s="1642"/>
      <c r="AP95" s="1642"/>
      <c r="AQ95" s="1642"/>
      <c r="AR95" s="1642"/>
      <c r="AS95" s="1642"/>
      <c r="AT95" s="1642"/>
      <c r="AU95" s="1642"/>
      <c r="AV95" s="1642"/>
      <c r="AW95" s="1642"/>
      <c r="AX95" s="1642"/>
      <c r="AY95" s="1642"/>
      <c r="AZ95" s="1642"/>
      <c r="BA95" s="1642"/>
      <c r="BB95" s="1642"/>
      <c r="BC95" s="1642"/>
      <c r="BE95" s="1161"/>
      <c r="BF95" s="1637"/>
      <c r="BG95" s="1637"/>
      <c r="BH95" s="1161"/>
      <c r="BI95" s="1161"/>
      <c r="BJ95" s="1161"/>
      <c r="BK95" s="1161"/>
      <c r="BL95" s="1637"/>
      <c r="BM95" s="1161"/>
      <c r="BN95" s="1161"/>
      <c r="BO95" s="545"/>
      <c r="BP95" s="1161"/>
      <c r="BQ95" s="1161"/>
      <c r="BR95" s="1161"/>
      <c r="BS95" s="1161"/>
      <c r="BT95" s="1161"/>
      <c r="BU95" s="1633"/>
      <c r="BV95" s="567"/>
      <c r="BW95" s="567"/>
      <c r="BX95" s="567"/>
      <c r="BY95" s="567"/>
      <c r="BZ95" s="1642">
        <v>11</v>
      </c>
    </row>
    <row s="1642" customFormat="1" customHeight="1" ht="11.549999999999999">
      <c r="A96" s="988"/>
      <c r="B96" s="1637"/>
      <c r="C96" s="1637"/>
      <c r="D96" s="352"/>
      <c r="J96" s="1642"/>
      <c r="K96" s="1642"/>
      <c r="L96" s="1642"/>
      <c r="M96" s="1642"/>
      <c r="N96" s="1642"/>
      <c r="O96" s="1642"/>
      <c r="P96" s="1642"/>
      <c r="Q96" s="1642"/>
      <c r="R96" s="1642"/>
      <c r="S96" s="1642"/>
      <c r="T96" s="1642"/>
      <c r="U96" s="1642"/>
      <c r="V96" s="1642"/>
      <c r="W96" s="1642"/>
      <c r="X96" s="1642"/>
      <c r="Y96" s="1642"/>
      <c r="Z96" s="1642"/>
      <c r="AA96" s="1642"/>
      <c r="AB96" s="1642"/>
      <c r="AC96" s="1642"/>
      <c r="AD96" s="1642"/>
      <c r="AE96" s="1642"/>
      <c r="AF96" s="1642"/>
      <c r="AG96" s="1642"/>
      <c r="AH96" s="1642"/>
      <c r="AI96" s="1642"/>
      <c r="AJ96" s="1642"/>
      <c r="AK96" s="1642"/>
      <c r="AL96" s="1642"/>
      <c r="AM96" s="1642"/>
      <c r="AN96" s="1642"/>
      <c r="AO96" s="1642"/>
      <c r="AP96" s="1642"/>
      <c r="AQ96" s="1642"/>
      <c r="AR96" s="1642"/>
      <c r="AS96" s="1642"/>
      <c r="AT96" s="1642"/>
      <c r="AU96" s="1642"/>
      <c r="AV96" s="1642"/>
      <c r="AW96" s="1642"/>
      <c r="AX96" s="1642"/>
      <c r="AY96" s="1642"/>
      <c r="AZ96" s="1642"/>
      <c r="BA96" s="1642"/>
      <c r="BB96" s="1642"/>
      <c r="BC96" s="1642"/>
      <c r="BE96" s="1161"/>
      <c r="BF96" s="1637"/>
      <c r="BG96" s="1637"/>
      <c r="BH96" s="1161"/>
      <c r="BI96" s="1161"/>
      <c r="BJ96" s="1161"/>
      <c r="BK96" s="1161"/>
      <c r="BL96" s="1637"/>
      <c r="BM96" s="1161"/>
      <c r="BN96" s="1161"/>
      <c r="BO96" s="545"/>
      <c r="BP96" s="1161"/>
      <c r="BQ96" s="1161"/>
      <c r="BR96" s="1161"/>
      <c r="BS96" s="1161"/>
      <c r="BT96" s="1161"/>
      <c r="BU96" s="1633"/>
      <c r="BV96" s="567"/>
      <c r="BW96" s="567"/>
      <c r="BX96" s="567"/>
      <c r="BY96" s="567"/>
      <c r="BZ96" s="1642">
        <v>11</v>
      </c>
    </row>
    <row s="1642" customFormat="1" customHeight="1" ht="11.549999999999999">
      <c r="A97" s="988"/>
      <c r="B97" s="1637"/>
      <c r="C97" s="1637"/>
      <c r="D97" s="352"/>
      <c r="J97" s="1642"/>
      <c r="K97" s="1642"/>
      <c r="L97" s="1642"/>
      <c r="M97" s="1642"/>
      <c r="N97" s="1642"/>
      <c r="O97" s="1642"/>
      <c r="P97" s="1642"/>
      <c r="Q97" s="1642"/>
      <c r="R97" s="1642"/>
      <c r="S97" s="1642"/>
      <c r="T97" s="1642"/>
      <c r="U97" s="1642"/>
      <c r="V97" s="1642"/>
      <c r="W97" s="1642"/>
      <c r="X97" s="1642"/>
      <c r="Y97" s="1642"/>
      <c r="Z97" s="1642"/>
      <c r="AA97" s="1642"/>
      <c r="AB97" s="1642"/>
      <c r="AC97" s="1642"/>
      <c r="AD97" s="1642"/>
      <c r="AE97" s="1642"/>
      <c r="AF97" s="1642"/>
      <c r="AG97" s="1642"/>
      <c r="AH97" s="1642"/>
      <c r="AI97" s="1642"/>
      <c r="AJ97" s="1642"/>
      <c r="AK97" s="1642"/>
      <c r="AL97" s="1642"/>
      <c r="AM97" s="1642"/>
      <c r="AN97" s="1642"/>
      <c r="AO97" s="1642"/>
      <c r="AP97" s="1642"/>
      <c r="AQ97" s="1642"/>
      <c r="AR97" s="1642"/>
      <c r="AS97" s="1642"/>
      <c r="AT97" s="1642"/>
      <c r="AU97" s="1642"/>
      <c r="AV97" s="1642"/>
      <c r="AW97" s="1642"/>
      <c r="AX97" s="1642"/>
      <c r="AY97" s="1642"/>
      <c r="AZ97" s="1642"/>
      <c r="BA97" s="1642"/>
      <c r="BB97" s="1642"/>
      <c r="BC97" s="1642"/>
      <c r="BE97" s="1161"/>
      <c r="BF97" s="1637"/>
      <c r="BG97" s="1637"/>
      <c r="BH97" s="1161"/>
      <c r="BI97" s="1161"/>
      <c r="BJ97" s="1161"/>
      <c r="BK97" s="1161"/>
      <c r="BL97" s="1637"/>
      <c r="BM97" s="1161"/>
      <c r="BN97" s="1161"/>
      <c r="BO97" s="545"/>
      <c r="BP97" s="1161"/>
      <c r="BQ97" s="1161"/>
      <c r="BR97" s="1161"/>
      <c r="BS97" s="1161"/>
      <c r="BT97" s="1161"/>
      <c r="BU97" s="1633"/>
      <c r="BV97" s="567"/>
      <c r="BW97" s="567"/>
      <c r="BX97" s="567"/>
      <c r="BY97" s="567"/>
      <c r="BZ97" s="1642">
        <v>11</v>
      </c>
    </row>
    <row s="1642" customFormat="1" customHeight="1" ht="11.549999999999999">
      <c r="A98" s="988"/>
      <c r="B98" s="1637"/>
      <c r="C98" s="1637"/>
      <c r="D98" s="352"/>
      <c r="J98" s="1642"/>
      <c r="K98" s="1642"/>
      <c r="L98" s="1642"/>
      <c r="M98" s="1642"/>
      <c r="N98" s="1642"/>
      <c r="O98" s="1642"/>
      <c r="P98" s="1642"/>
      <c r="Q98" s="1642"/>
      <c r="R98" s="1642"/>
      <c r="S98" s="1642"/>
      <c r="T98" s="1642"/>
      <c r="U98" s="1642"/>
      <c r="V98" s="1642"/>
      <c r="W98" s="1642"/>
      <c r="X98" s="1642"/>
      <c r="Y98" s="1642"/>
      <c r="Z98" s="1642"/>
      <c r="AA98" s="1642"/>
      <c r="AB98" s="1642"/>
      <c r="AC98" s="1642"/>
      <c r="AD98" s="1642"/>
      <c r="AE98" s="1642"/>
      <c r="AF98" s="1642"/>
      <c r="AG98" s="1642"/>
      <c r="AH98" s="1642"/>
      <c r="AI98" s="1642"/>
      <c r="AJ98" s="1642"/>
      <c r="AK98" s="1642"/>
      <c r="AL98" s="1642"/>
      <c r="AM98" s="1642"/>
      <c r="AN98" s="1642"/>
      <c r="AO98" s="1642"/>
      <c r="AP98" s="1642"/>
      <c r="AQ98" s="1642"/>
      <c r="AR98" s="1642"/>
      <c r="AS98" s="1642"/>
      <c r="AT98" s="1642"/>
      <c r="AU98" s="1642"/>
      <c r="AV98" s="1642"/>
      <c r="AW98" s="1642"/>
      <c r="AX98" s="1642"/>
      <c r="AY98" s="1642"/>
      <c r="AZ98" s="1642"/>
      <c r="BA98" s="1642"/>
      <c r="BB98" s="1642"/>
      <c r="BC98" s="1642"/>
      <c r="BE98" s="1161"/>
      <c r="BF98" s="1637"/>
      <c r="BG98" s="1637"/>
      <c r="BH98" s="1161"/>
      <c r="BI98" s="1161"/>
      <c r="BJ98" s="1161"/>
      <c r="BK98" s="1161"/>
      <c r="BL98" s="1637"/>
      <c r="BM98" s="1161"/>
      <c r="BN98" s="1161"/>
      <c r="BO98" s="545"/>
      <c r="BP98" s="1161"/>
      <c r="BQ98" s="1161"/>
      <c r="BR98" s="1161"/>
      <c r="BS98" s="1161"/>
      <c r="BT98" s="1161"/>
      <c r="BU98" s="1633"/>
      <c r="BV98" s="567"/>
      <c r="BW98" s="567"/>
      <c r="BX98" s="567"/>
      <c r="BY98" s="567"/>
      <c r="BZ98" s="1642">
        <v>11</v>
      </c>
    </row>
    <row s="1642" customFormat="1" customHeight="1" ht="11.549999999999999">
      <c r="A99" s="988"/>
      <c r="B99" s="1637"/>
      <c r="C99" s="1637"/>
      <c r="D99" s="352"/>
      <c r="J99" s="1642"/>
      <c r="K99" s="1642"/>
      <c r="L99" s="1642"/>
      <c r="M99" s="1642"/>
      <c r="N99" s="1642"/>
      <c r="O99" s="1642"/>
      <c r="P99" s="1642"/>
      <c r="Q99" s="1642"/>
      <c r="R99" s="1642"/>
      <c r="S99" s="1642"/>
      <c r="T99" s="1642"/>
      <c r="U99" s="1642"/>
      <c r="V99" s="1642"/>
      <c r="W99" s="1642"/>
      <c r="X99" s="1642"/>
      <c r="Y99" s="1642"/>
      <c r="Z99" s="1642"/>
      <c r="AA99" s="1642"/>
      <c r="AB99" s="1642"/>
      <c r="AC99" s="1642"/>
      <c r="AD99" s="1642"/>
      <c r="AE99" s="1642"/>
      <c r="AF99" s="1642"/>
      <c r="AG99" s="1642"/>
      <c r="AH99" s="1642"/>
      <c r="AI99" s="1642"/>
      <c r="AJ99" s="1642"/>
      <c r="AK99" s="1642"/>
      <c r="AL99" s="1642"/>
      <c r="AM99" s="1642"/>
      <c r="AN99" s="1642"/>
      <c r="AO99" s="1642"/>
      <c r="AP99" s="1642"/>
      <c r="AQ99" s="1642"/>
      <c r="AR99" s="1642"/>
      <c r="AS99" s="1642"/>
      <c r="AT99" s="1642"/>
      <c r="AU99" s="1642"/>
      <c r="AV99" s="1642"/>
      <c r="AW99" s="1642"/>
      <c r="AX99" s="1642"/>
      <c r="AY99" s="1642"/>
      <c r="AZ99" s="1642"/>
      <c r="BA99" s="1642"/>
      <c r="BB99" s="1642"/>
      <c r="BC99" s="1642"/>
      <c r="BE99" s="1161"/>
      <c r="BF99" s="1637"/>
      <c r="BG99" s="1637"/>
      <c r="BH99" s="1161"/>
      <c r="BI99" s="1161"/>
      <c r="BJ99" s="1161"/>
      <c r="BK99" s="1161"/>
      <c r="BL99" s="1637"/>
      <c r="BM99" s="1161"/>
      <c r="BN99" s="1161"/>
      <c r="BO99" s="545"/>
      <c r="BP99" s="1161"/>
      <c r="BQ99" s="1161"/>
      <c r="BR99" s="1161"/>
      <c r="BS99" s="1161"/>
      <c r="BT99" s="1161"/>
      <c r="BU99" s="1633"/>
      <c r="BV99" s="567"/>
      <c r="BW99" s="567"/>
      <c r="BX99" s="567"/>
      <c r="BY99" s="567"/>
      <c r="BZ99" s="1642">
        <v>11</v>
      </c>
    </row>
    <row s="1642" customFormat="1" customHeight="1" ht="11.549999999999999">
      <c r="A100" s="988"/>
      <c r="B100" s="1637"/>
      <c r="C100" s="1637"/>
      <c r="D100" s="352"/>
      <c r="J100" s="1642"/>
      <c r="K100" s="1642"/>
      <c r="L100" s="1642"/>
      <c r="M100" s="1642"/>
      <c r="N100" s="1642"/>
      <c r="O100" s="1642"/>
      <c r="P100" s="1642"/>
      <c r="Q100" s="1642"/>
      <c r="R100" s="1642"/>
      <c r="S100" s="1642"/>
      <c r="T100" s="1642"/>
      <c r="U100" s="1642"/>
      <c r="V100" s="1642"/>
      <c r="W100" s="1642"/>
      <c r="X100" s="1642"/>
      <c r="Y100" s="1642"/>
      <c r="Z100" s="1642"/>
      <c r="AA100" s="1642"/>
      <c r="AB100" s="1642"/>
      <c r="AC100" s="1642"/>
      <c r="AD100" s="1642"/>
      <c r="AE100" s="1642"/>
      <c r="AF100" s="1642"/>
      <c r="AG100" s="1642"/>
      <c r="AH100" s="1642"/>
      <c r="AI100" s="1642"/>
      <c r="AJ100" s="1642"/>
      <c r="AK100" s="1642"/>
      <c r="AL100" s="1642"/>
      <c r="AM100" s="1642"/>
      <c r="AN100" s="1642"/>
      <c r="AO100" s="1642"/>
      <c r="AP100" s="1642"/>
      <c r="AQ100" s="1642"/>
      <c r="AR100" s="1642"/>
      <c r="AS100" s="1642"/>
      <c r="AT100" s="1642"/>
      <c r="AU100" s="1642"/>
      <c r="AV100" s="1642"/>
      <c r="AW100" s="1642"/>
      <c r="AX100" s="1642"/>
      <c r="AY100" s="1642"/>
      <c r="AZ100" s="1642"/>
      <c r="BA100" s="1642"/>
      <c r="BB100" s="1642"/>
      <c r="BC100" s="1642"/>
      <c r="BE100" s="1161"/>
      <c r="BF100" s="1637"/>
      <c r="BG100" s="1637"/>
      <c r="BH100" s="1161"/>
      <c r="BI100" s="1161"/>
      <c r="BJ100" s="1161"/>
      <c r="BK100" s="1161"/>
      <c r="BL100" s="1637"/>
      <c r="BM100" s="1161"/>
      <c r="BN100" s="1161"/>
      <c r="BO100" s="545"/>
      <c r="BP100" s="1161"/>
      <c r="BQ100" s="1161"/>
      <c r="BR100" s="1161"/>
      <c r="BS100" s="1161"/>
      <c r="BT100" s="1161"/>
      <c r="BU100" s="1633"/>
      <c r="BV100" s="567"/>
      <c r="BW100" s="567"/>
      <c r="BX100" s="567"/>
      <c r="BY100" s="567"/>
      <c r="BZ100" s="1642">
        <v>11</v>
      </c>
    </row>
    <row s="1642" customFormat="1" customHeight="1" ht="11.549999999999999">
      <c r="A101" s="988"/>
      <c r="B101" s="1637"/>
      <c r="C101" s="1637"/>
      <c r="D101" s="352"/>
      <c r="J101" s="1642"/>
      <c r="K101" s="1642"/>
      <c r="L101" s="1642"/>
      <c r="M101" s="1642"/>
      <c r="N101" s="1642"/>
      <c r="O101" s="1642"/>
      <c r="P101" s="1642"/>
      <c r="Q101" s="1642"/>
      <c r="R101" s="1642"/>
      <c r="S101" s="1642"/>
      <c r="T101" s="1642"/>
      <c r="U101" s="1642"/>
      <c r="V101" s="1642"/>
      <c r="W101" s="1642"/>
      <c r="X101" s="1642"/>
      <c r="Y101" s="1642"/>
      <c r="Z101" s="1642"/>
      <c r="AA101" s="1642"/>
      <c r="AB101" s="1642"/>
      <c r="AC101" s="1642"/>
      <c r="AD101" s="1642"/>
      <c r="AE101" s="1642"/>
      <c r="AF101" s="1642"/>
      <c r="AG101" s="1642"/>
      <c r="AH101" s="1642"/>
      <c r="AI101" s="1642"/>
      <c r="AJ101" s="1642"/>
      <c r="AK101" s="1642"/>
      <c r="AL101" s="1642"/>
      <c r="AM101" s="1642"/>
      <c r="AN101" s="1642"/>
      <c r="AO101" s="1642"/>
      <c r="AP101" s="1642"/>
      <c r="AQ101" s="1642"/>
      <c r="AR101" s="1642"/>
      <c r="AS101" s="1642"/>
      <c r="AT101" s="1642"/>
      <c r="AU101" s="1642"/>
      <c r="AV101" s="1642"/>
      <c r="AW101" s="1642"/>
      <c r="AX101" s="1642"/>
      <c r="AY101" s="1642"/>
      <c r="AZ101" s="1642"/>
      <c r="BA101" s="1642"/>
      <c r="BB101" s="1642"/>
      <c r="BC101" s="1642"/>
      <c r="BE101" s="1161"/>
      <c r="BF101" s="1637"/>
      <c r="BG101" s="1637"/>
      <c r="BH101" s="1161"/>
      <c r="BI101" s="1161"/>
      <c r="BJ101" s="1161"/>
      <c r="BK101" s="1161"/>
      <c r="BL101" s="1637"/>
      <c r="BM101" s="1161"/>
      <c r="BN101" s="1161"/>
      <c r="BO101" s="545"/>
      <c r="BP101" s="1161"/>
      <c r="BQ101" s="1161"/>
      <c r="BR101" s="1161"/>
      <c r="BS101" s="1161"/>
      <c r="BT101" s="1161"/>
      <c r="BU101" s="1633"/>
      <c r="BV101" s="567"/>
      <c r="BW101" s="567"/>
      <c r="BX101" s="567"/>
      <c r="BY101" s="567"/>
      <c r="BZ101" s="1642">
        <v>11</v>
      </c>
    </row>
    <row s="1642" customFormat="1" customHeight="1" ht="11.549999999999999">
      <c r="A102" s="988"/>
      <c r="B102" s="1637"/>
      <c r="C102" s="1637"/>
      <c r="D102" s="352"/>
      <c r="J102" s="1642"/>
      <c r="K102" s="1642"/>
      <c r="L102" s="1642"/>
      <c r="M102" s="1642"/>
      <c r="N102" s="1642"/>
      <c r="O102" s="1642"/>
      <c r="P102" s="1642"/>
      <c r="Q102" s="1642"/>
      <c r="R102" s="1642"/>
      <c r="S102" s="1642"/>
      <c r="T102" s="1642"/>
      <c r="U102" s="1642"/>
      <c r="V102" s="1642"/>
      <c r="W102" s="1642"/>
      <c r="X102" s="1642"/>
      <c r="Y102" s="1642"/>
      <c r="Z102" s="1642"/>
      <c r="AA102" s="1642"/>
      <c r="AB102" s="1642"/>
      <c r="AC102" s="1642"/>
      <c r="AD102" s="1642"/>
      <c r="AE102" s="1642"/>
      <c r="AF102" s="1642"/>
      <c r="AG102" s="1642"/>
      <c r="AH102" s="1642"/>
      <c r="AI102" s="1642"/>
      <c r="AJ102" s="1642"/>
      <c r="AK102" s="1642"/>
      <c r="AL102" s="1642"/>
      <c r="AM102" s="1642"/>
      <c r="AN102" s="1642"/>
      <c r="AO102" s="1642"/>
      <c r="AP102" s="1642"/>
      <c r="AQ102" s="1642"/>
      <c r="AR102" s="1642"/>
      <c r="AS102" s="1642"/>
      <c r="AT102" s="1642"/>
      <c r="AU102" s="1642"/>
      <c r="AV102" s="1642"/>
      <c r="AW102" s="1642"/>
      <c r="AX102" s="1642"/>
      <c r="AY102" s="1642"/>
      <c r="AZ102" s="1642"/>
      <c r="BA102" s="1642"/>
      <c r="BB102" s="1642"/>
      <c r="BC102" s="1642"/>
      <c r="BE102" s="1161"/>
      <c r="BF102" s="1637"/>
      <c r="BG102" s="1637"/>
      <c r="BH102" s="1161"/>
      <c r="BI102" s="1161"/>
      <c r="BJ102" s="1161"/>
      <c r="BK102" s="1161"/>
      <c r="BL102" s="1637"/>
      <c r="BM102" s="1161"/>
      <c r="BN102" s="1161"/>
      <c r="BO102" s="545"/>
      <c r="BP102" s="1161"/>
      <c r="BQ102" s="1161"/>
      <c r="BR102" s="1161"/>
      <c r="BS102" s="1161"/>
      <c r="BT102" s="1161"/>
      <c r="BU102" s="1633"/>
      <c r="BV102" s="567"/>
      <c r="BW102" s="567"/>
      <c r="BX102" s="567"/>
      <c r="BY102" s="567"/>
      <c r="BZ102" s="1642">
        <v>11</v>
      </c>
    </row>
    <row s="1642" customFormat="1" customHeight="1" ht="11.549999999999999">
      <c r="A103" s="988"/>
      <c r="B103" s="1637"/>
      <c r="C103" s="1637"/>
      <c r="D103" s="352"/>
      <c r="J103" s="1642"/>
      <c r="K103" s="1642"/>
      <c r="L103" s="1642"/>
      <c r="M103" s="1642"/>
      <c r="N103" s="1642"/>
      <c r="O103" s="1642"/>
      <c r="P103" s="1642"/>
      <c r="Q103" s="1642"/>
      <c r="R103" s="1642"/>
      <c r="S103" s="1642"/>
      <c r="T103" s="1642"/>
      <c r="U103" s="1642"/>
      <c r="V103" s="1642"/>
      <c r="W103" s="1642"/>
      <c r="X103" s="1642"/>
      <c r="Y103" s="1642"/>
      <c r="Z103" s="1642"/>
      <c r="AA103" s="1642"/>
      <c r="AB103" s="1642"/>
      <c r="AC103" s="1642"/>
      <c r="AD103" s="1642"/>
      <c r="AE103" s="1642"/>
      <c r="AF103" s="1642"/>
      <c r="AG103" s="1642"/>
      <c r="AH103" s="1642"/>
      <c r="AI103" s="1642"/>
      <c r="AJ103" s="1642"/>
      <c r="AK103" s="1642"/>
      <c r="AL103" s="1642"/>
      <c r="AM103" s="1642"/>
      <c r="AN103" s="1642"/>
      <c r="AO103" s="1642"/>
      <c r="AP103" s="1642"/>
      <c r="AQ103" s="1642"/>
      <c r="AR103" s="1642"/>
      <c r="AS103" s="1642"/>
      <c r="AT103" s="1642"/>
      <c r="AU103" s="1642"/>
      <c r="AV103" s="1642"/>
      <c r="AW103" s="1642"/>
      <c r="AX103" s="1642"/>
      <c r="AY103" s="1642"/>
      <c r="AZ103" s="1642"/>
      <c r="BA103" s="1642"/>
      <c r="BB103" s="1642"/>
      <c r="BC103" s="1642"/>
      <c r="BE103" s="1161"/>
      <c r="BF103" s="1637"/>
      <c r="BG103" s="1637"/>
      <c r="BH103" s="1161"/>
      <c r="BI103" s="1161"/>
      <c r="BJ103" s="1161"/>
      <c r="BK103" s="1161"/>
      <c r="BL103" s="1637"/>
      <c r="BM103" s="1161"/>
      <c r="BN103" s="1161"/>
      <c r="BO103" s="545"/>
      <c r="BP103" s="1161"/>
      <c r="BQ103" s="1161"/>
      <c r="BR103" s="1161"/>
      <c r="BS103" s="1161"/>
      <c r="BT103" s="1161"/>
      <c r="BU103" s="1633"/>
      <c r="BV103" s="567"/>
      <c r="BW103" s="567"/>
      <c r="BX103" s="567"/>
      <c r="BY103" s="567"/>
      <c r="BZ103" s="1642">
        <v>11</v>
      </c>
    </row>
    <row s="1642" customFormat="1" customHeight="1" ht="11.549999999999999">
      <c r="A104" s="988"/>
      <c r="B104" s="1637"/>
      <c r="C104" s="1637"/>
      <c r="D104" s="352"/>
      <c r="J104" s="1642"/>
      <c r="K104" s="1642"/>
      <c r="L104" s="1642"/>
      <c r="M104" s="1642"/>
      <c r="N104" s="1642"/>
      <c r="O104" s="1642"/>
      <c r="P104" s="1642"/>
      <c r="Q104" s="1642"/>
      <c r="R104" s="1642"/>
      <c r="S104" s="1642"/>
      <c r="T104" s="1642"/>
      <c r="U104" s="1642"/>
      <c r="V104" s="1642"/>
      <c r="W104" s="1642"/>
      <c r="X104" s="1642"/>
      <c r="Y104" s="1642"/>
      <c r="Z104" s="1642"/>
      <c r="AA104" s="1642"/>
      <c r="AB104" s="1642"/>
      <c r="AC104" s="1642"/>
      <c r="AD104" s="1642"/>
      <c r="AE104" s="1642"/>
      <c r="AF104" s="1642"/>
      <c r="AG104" s="1642"/>
      <c r="AH104" s="1642"/>
      <c r="AI104" s="1642"/>
      <c r="AJ104" s="1642"/>
      <c r="AK104" s="1642"/>
      <c r="AL104" s="1642"/>
      <c r="AM104" s="1642"/>
      <c r="AN104" s="1642"/>
      <c r="AO104" s="1642"/>
      <c r="AP104" s="1642"/>
      <c r="AQ104" s="1642"/>
      <c r="AR104" s="1642"/>
      <c r="AS104" s="1642"/>
      <c r="AT104" s="1642"/>
      <c r="AU104" s="1642"/>
      <c r="AV104" s="1642"/>
      <c r="AW104" s="1642"/>
      <c r="AX104" s="1642"/>
      <c r="AY104" s="1642"/>
      <c r="AZ104" s="1642"/>
      <c r="BA104" s="1642"/>
      <c r="BB104" s="1642"/>
      <c r="BC104" s="1642"/>
      <c r="BE104" s="1161"/>
      <c r="BF104" s="1637"/>
      <c r="BG104" s="1637"/>
      <c r="BH104" s="1161"/>
      <c r="BI104" s="1161"/>
      <c r="BJ104" s="1161"/>
      <c r="BK104" s="1161"/>
      <c r="BL104" s="1637"/>
      <c r="BM104" s="1161"/>
      <c r="BN104" s="1161"/>
      <c r="BO104" s="545"/>
      <c r="BP104" s="1161"/>
      <c r="BQ104" s="1161"/>
      <c r="BR104" s="1161"/>
      <c r="BS104" s="1161"/>
      <c r="BT104" s="1161"/>
      <c r="BU104" s="1633"/>
      <c r="BV104" s="567"/>
      <c r="BW104" s="567"/>
      <c r="BX104" s="567"/>
      <c r="BY104" s="567"/>
      <c r="BZ104" s="1642">
        <v>11</v>
      </c>
    </row>
    <row s="1642" customFormat="1" customHeight="1" ht="11.549999999999999">
      <c r="A105" s="988"/>
      <c r="B105" s="1637"/>
      <c r="C105" s="1637"/>
      <c r="D105" s="352"/>
      <c r="J105" s="1642"/>
      <c r="K105" s="1642"/>
      <c r="L105" s="1642"/>
      <c r="M105" s="1642"/>
      <c r="N105" s="1642"/>
      <c r="O105" s="1642"/>
      <c r="P105" s="1642"/>
      <c r="Q105" s="1642"/>
      <c r="R105" s="1642"/>
      <c r="S105" s="1642"/>
      <c r="T105" s="1642"/>
      <c r="U105" s="1642"/>
      <c r="V105" s="1642"/>
      <c r="W105" s="1642"/>
      <c r="X105" s="1642"/>
      <c r="Y105" s="1642"/>
      <c r="Z105" s="1642"/>
      <c r="AA105" s="1642"/>
      <c r="AB105" s="1642"/>
      <c r="AC105" s="1642"/>
      <c r="AD105" s="1642"/>
      <c r="AE105" s="1642"/>
      <c r="AF105" s="1642"/>
      <c r="AG105" s="1642"/>
      <c r="AH105" s="1642"/>
      <c r="AI105" s="1642"/>
      <c r="AJ105" s="1642"/>
      <c r="AK105" s="1642"/>
      <c r="AL105" s="1642"/>
      <c r="AM105" s="1642"/>
      <c r="AN105" s="1642"/>
      <c r="AO105" s="1642"/>
      <c r="AP105" s="1642"/>
      <c r="AQ105" s="1642"/>
      <c r="AR105" s="1642"/>
      <c r="AS105" s="1642"/>
      <c r="AT105" s="1642"/>
      <c r="AU105" s="1642"/>
      <c r="AV105" s="1642"/>
      <c r="AW105" s="1642"/>
      <c r="AX105" s="1642"/>
      <c r="AY105" s="1642"/>
      <c r="AZ105" s="1642"/>
      <c r="BA105" s="1642"/>
      <c r="BB105" s="1642"/>
      <c r="BC105" s="1642"/>
      <c r="BE105" s="1161"/>
      <c r="BF105" s="1637"/>
      <c r="BG105" s="1637"/>
      <c r="BH105" s="1161"/>
      <c r="BI105" s="1161"/>
      <c r="BJ105" s="1161"/>
      <c r="BK105" s="1161"/>
      <c r="BL105" s="1637"/>
      <c r="BM105" s="1161"/>
      <c r="BN105" s="1161"/>
      <c r="BO105" s="545"/>
      <c r="BP105" s="1161"/>
      <c r="BQ105" s="1161"/>
      <c r="BR105" s="1161"/>
      <c r="BS105" s="1161"/>
      <c r="BT105" s="1161"/>
      <c r="BU105" s="1633"/>
      <c r="BV105" s="567"/>
      <c r="BW105" s="567"/>
      <c r="BX105" s="567"/>
      <c r="BY105" s="567"/>
      <c r="BZ105" s="1642">
        <v>11</v>
      </c>
    </row>
    <row s="1642" customFormat="1" customHeight="1" ht="11.549999999999999">
      <c r="A106" s="988"/>
      <c r="B106" s="1637"/>
      <c r="C106" s="1637"/>
      <c r="D106" s="352"/>
      <c r="J106" s="1642"/>
      <c r="K106" s="1642"/>
      <c r="L106" s="1642"/>
      <c r="M106" s="1642"/>
      <c r="N106" s="1642"/>
      <c r="O106" s="1642"/>
      <c r="P106" s="1642"/>
      <c r="Q106" s="1642"/>
      <c r="R106" s="1642"/>
      <c r="S106" s="1642"/>
      <c r="T106" s="1642"/>
      <c r="U106" s="1642"/>
      <c r="V106" s="1642"/>
      <c r="W106" s="1642"/>
      <c r="X106" s="1642"/>
      <c r="Y106" s="1642"/>
      <c r="Z106" s="1642"/>
      <c r="AA106" s="1642"/>
      <c r="AB106" s="1642"/>
      <c r="AC106" s="1642"/>
      <c r="AD106" s="1642"/>
      <c r="AE106" s="1642"/>
      <c r="AF106" s="1642"/>
      <c r="AG106" s="1642"/>
      <c r="AH106" s="1642"/>
      <c r="AI106" s="1642"/>
      <c r="AJ106" s="1642"/>
      <c r="AK106" s="1642"/>
      <c r="AL106" s="1642"/>
      <c r="AM106" s="1642"/>
      <c r="AN106" s="1642"/>
      <c r="AO106" s="1642"/>
      <c r="AP106" s="1642"/>
      <c r="AQ106" s="1642"/>
      <c r="AR106" s="1642"/>
      <c r="AS106" s="1642"/>
      <c r="AT106" s="1642"/>
      <c r="AU106" s="1642"/>
      <c r="AV106" s="1642"/>
      <c r="AW106" s="1642"/>
      <c r="AX106" s="1642"/>
      <c r="AY106" s="1642"/>
      <c r="AZ106" s="1642"/>
      <c r="BA106" s="1642"/>
      <c r="BB106" s="1642"/>
      <c r="BC106" s="1642"/>
      <c r="BE106" s="1161"/>
      <c r="BF106" s="1637"/>
      <c r="BG106" s="1637"/>
      <c r="BH106" s="1161"/>
      <c r="BI106" s="1161"/>
      <c r="BJ106" s="1161"/>
      <c r="BK106" s="1161"/>
      <c r="BL106" s="1637"/>
      <c r="BM106" s="1161"/>
      <c r="BN106" s="1161"/>
      <c r="BO106" s="545"/>
      <c r="BP106" s="1161"/>
      <c r="BQ106" s="1161"/>
      <c r="BR106" s="1161"/>
      <c r="BS106" s="1161"/>
      <c r="BT106" s="1161"/>
      <c r="BU106" s="1633"/>
      <c r="BV106" s="567"/>
      <c r="BW106" s="567"/>
      <c r="BX106" s="567"/>
      <c r="BY106" s="567"/>
      <c r="BZ106" s="1642">
        <v>11</v>
      </c>
    </row>
    <row s="1642" customFormat="1" customHeight="1" ht="11.549999999999999">
      <c r="A107" s="988"/>
      <c r="B107" s="1637"/>
      <c r="C107" s="1637"/>
      <c r="D107" s="352"/>
      <c r="J107" s="1642"/>
      <c r="K107" s="1642"/>
      <c r="L107" s="1642"/>
      <c r="M107" s="1642"/>
      <c r="N107" s="1642"/>
      <c r="O107" s="1642"/>
      <c r="P107" s="1642"/>
      <c r="Q107" s="1642"/>
      <c r="R107" s="1642"/>
      <c r="S107" s="1642"/>
      <c r="T107" s="1642"/>
      <c r="U107" s="1642"/>
      <c r="V107" s="1642"/>
      <c r="W107" s="1642"/>
      <c r="X107" s="1642"/>
      <c r="Y107" s="1642"/>
      <c r="Z107" s="1642"/>
      <c r="AA107" s="1642"/>
      <c r="AB107" s="1642"/>
      <c r="AC107" s="1642"/>
      <c r="AD107" s="1642"/>
      <c r="AE107" s="1642"/>
      <c r="AF107" s="1642"/>
      <c r="AG107" s="1642"/>
      <c r="AH107" s="1642"/>
      <c r="AI107" s="1642"/>
      <c r="AJ107" s="1642"/>
      <c r="AK107" s="1642"/>
      <c r="AL107" s="1642"/>
      <c r="AM107" s="1642"/>
      <c r="AN107" s="1642"/>
      <c r="AO107" s="1642"/>
      <c r="AP107" s="1642"/>
      <c r="AQ107" s="1642"/>
      <c r="AR107" s="1642"/>
      <c r="AS107" s="1642"/>
      <c r="AT107" s="1642"/>
      <c r="AU107" s="1642"/>
      <c r="AV107" s="1642"/>
      <c r="AW107" s="1642"/>
      <c r="AX107" s="1642"/>
      <c r="AY107" s="1642"/>
      <c r="AZ107" s="1642"/>
      <c r="BA107" s="1642"/>
      <c r="BB107" s="1642"/>
      <c r="BC107" s="1642"/>
      <c r="BE107" s="1161"/>
      <c r="BF107" s="1637"/>
      <c r="BG107" s="1637"/>
      <c r="BH107" s="1161"/>
      <c r="BI107" s="1161"/>
      <c r="BJ107" s="1161"/>
      <c r="BK107" s="1161"/>
      <c r="BL107" s="1637"/>
      <c r="BM107" s="1161"/>
      <c r="BN107" s="1161"/>
      <c r="BO107" s="545"/>
      <c r="BP107" s="1161"/>
      <c r="BQ107" s="1161"/>
      <c r="BR107" s="1161"/>
      <c r="BS107" s="1161"/>
      <c r="BT107" s="1161"/>
      <c r="BU107" s="1633"/>
      <c r="BV107" s="567"/>
      <c r="BW107" s="567"/>
      <c r="BX107" s="567"/>
      <c r="BY107" s="567"/>
      <c r="BZ107" s="1642">
        <v>11</v>
      </c>
    </row>
    <row s="1642" customFormat="1" customHeight="1" ht="11.549999999999999">
      <c r="A108" s="988"/>
      <c r="B108" s="1637"/>
      <c r="C108" s="1637"/>
      <c r="D108" s="352"/>
      <c r="J108" s="1642"/>
      <c r="K108" s="1642"/>
      <c r="L108" s="1642"/>
      <c r="M108" s="1642"/>
      <c r="N108" s="1642"/>
      <c r="O108" s="1642"/>
      <c r="P108" s="1642"/>
      <c r="Q108" s="1642"/>
      <c r="R108" s="1642"/>
      <c r="S108" s="1642"/>
      <c r="T108" s="1642"/>
      <c r="U108" s="1642"/>
      <c r="V108" s="1642"/>
      <c r="W108" s="1642"/>
      <c r="X108" s="1642"/>
      <c r="Y108" s="1642"/>
      <c r="Z108" s="1642"/>
      <c r="AA108" s="1642"/>
      <c r="AB108" s="1642"/>
      <c r="AC108" s="1642"/>
      <c r="AD108" s="1642"/>
      <c r="AE108" s="1642"/>
      <c r="AF108" s="1642"/>
      <c r="AG108" s="1642"/>
      <c r="AH108" s="1642"/>
      <c r="AI108" s="1642"/>
      <c r="AJ108" s="1642"/>
      <c r="AK108" s="1642"/>
      <c r="AL108" s="1642"/>
      <c r="AM108" s="1642"/>
      <c r="AN108" s="1642"/>
      <c r="AO108" s="1642"/>
      <c r="AP108" s="1642"/>
      <c r="AQ108" s="1642"/>
      <c r="AR108" s="1642"/>
      <c r="AS108" s="1642"/>
      <c r="AT108" s="1642"/>
      <c r="AU108" s="1642"/>
      <c r="AV108" s="1642"/>
      <c r="AW108" s="1642"/>
      <c r="AX108" s="1642"/>
      <c r="AY108" s="1642"/>
      <c r="AZ108" s="1642"/>
      <c r="BA108" s="1642"/>
      <c r="BB108" s="1642"/>
      <c r="BC108" s="1642"/>
      <c r="BE108" s="1161"/>
      <c r="BF108" s="1637"/>
      <c r="BG108" s="1637"/>
      <c r="BH108" s="1161"/>
      <c r="BI108" s="1161"/>
      <c r="BJ108" s="1161"/>
      <c r="BK108" s="1161"/>
      <c r="BL108" s="1637"/>
      <c r="BM108" s="1161"/>
      <c r="BN108" s="1161"/>
      <c r="BO108" s="545"/>
      <c r="BP108" s="1161"/>
      <c r="BQ108" s="1161"/>
      <c r="BR108" s="1161"/>
      <c r="BS108" s="1161"/>
      <c r="BT108" s="1161"/>
      <c r="BU108" s="1633"/>
      <c r="BV108" s="567"/>
      <c r="BW108" s="567"/>
      <c r="BX108" s="567"/>
      <c r="BY108" s="567"/>
      <c r="BZ108" s="1642">
        <v>11</v>
      </c>
    </row>
    <row s="1642" customFormat="1" customHeight="1" ht="11.549999999999999">
      <c r="A109" s="988"/>
      <c r="B109" s="1637"/>
      <c r="C109" s="1637"/>
      <c r="D109" s="352"/>
      <c r="J109" s="1642"/>
      <c r="K109" s="1642"/>
      <c r="L109" s="1642"/>
      <c r="M109" s="1642"/>
      <c r="N109" s="1642"/>
      <c r="O109" s="1642"/>
      <c r="P109" s="1642"/>
      <c r="Q109" s="1642"/>
      <c r="R109" s="1642"/>
      <c r="S109" s="1642"/>
      <c r="T109" s="1642"/>
      <c r="U109" s="1642"/>
      <c r="V109" s="1642"/>
      <c r="W109" s="1642"/>
      <c r="X109" s="1642"/>
      <c r="Y109" s="1642"/>
      <c r="Z109" s="1642"/>
      <c r="AA109" s="1642"/>
      <c r="AB109" s="1642"/>
      <c r="AC109" s="1642"/>
      <c r="AD109" s="1642"/>
      <c r="AE109" s="1642"/>
      <c r="AF109" s="1642"/>
      <c r="AG109" s="1642"/>
      <c r="AH109" s="1642"/>
      <c r="AI109" s="1642"/>
      <c r="AJ109" s="1642"/>
      <c r="AK109" s="1642"/>
      <c r="AL109" s="1642"/>
      <c r="AM109" s="1642"/>
      <c r="AN109" s="1642"/>
      <c r="AO109" s="1642"/>
      <c r="AP109" s="1642"/>
      <c r="AQ109" s="1642"/>
      <c r="AR109" s="1642"/>
      <c r="AS109" s="1642"/>
      <c r="AT109" s="1642"/>
      <c r="AU109" s="1642"/>
      <c r="AV109" s="1642"/>
      <c r="AW109" s="1642"/>
      <c r="AX109" s="1642"/>
      <c r="AY109" s="1642"/>
      <c r="AZ109" s="1642"/>
      <c r="BA109" s="1642"/>
      <c r="BB109" s="1642"/>
      <c r="BC109" s="1642"/>
      <c r="BE109" s="1161"/>
      <c r="BF109" s="1637"/>
      <c r="BG109" s="1637"/>
      <c r="BH109" s="1161"/>
      <c r="BI109" s="1161"/>
      <c r="BJ109" s="1161"/>
      <c r="BK109" s="1161"/>
      <c r="BL109" s="1637"/>
      <c r="BM109" s="1161"/>
      <c r="BN109" s="1161"/>
      <c r="BO109" s="545"/>
      <c r="BP109" s="1161"/>
      <c r="BQ109" s="1161"/>
      <c r="BR109" s="1161"/>
      <c r="BS109" s="1161"/>
      <c r="BT109" s="1161"/>
      <c r="BU109" s="1633"/>
      <c r="BV109" s="567"/>
      <c r="BW109" s="567"/>
      <c r="BX109" s="567"/>
      <c r="BY109" s="567"/>
      <c r="BZ109" s="1642">
        <v>11</v>
      </c>
    </row>
    <row s="1642" customFormat="1" customHeight="1" ht="11.549999999999999">
      <c r="A110" s="988"/>
      <c r="B110" s="1637"/>
      <c r="C110" s="1637"/>
      <c r="D110" s="352"/>
      <c r="J110" s="1642"/>
      <c r="K110" s="1642"/>
      <c r="L110" s="1642"/>
      <c r="M110" s="1642"/>
      <c r="N110" s="1642"/>
      <c r="O110" s="1642"/>
      <c r="P110" s="1642"/>
      <c r="Q110" s="1642"/>
      <c r="R110" s="1642"/>
      <c r="S110" s="1642"/>
      <c r="T110" s="1642"/>
      <c r="U110" s="1642"/>
      <c r="V110" s="1642"/>
      <c r="W110" s="1642"/>
      <c r="X110" s="1642"/>
      <c r="Y110" s="1642"/>
      <c r="Z110" s="1642"/>
      <c r="AA110" s="1642"/>
      <c r="AB110" s="1642"/>
      <c r="AC110" s="1642"/>
      <c r="AD110" s="1642"/>
      <c r="AE110" s="1642"/>
      <c r="AF110" s="1642"/>
      <c r="AG110" s="1642"/>
      <c r="AH110" s="1642"/>
      <c r="AI110" s="1642"/>
      <c r="AJ110" s="1642"/>
      <c r="AK110" s="1642"/>
      <c r="AL110" s="1642"/>
      <c r="AM110" s="1642"/>
      <c r="AN110" s="1642"/>
      <c r="AO110" s="1642"/>
      <c r="AP110" s="1642"/>
      <c r="AQ110" s="1642"/>
      <c r="AR110" s="1642"/>
      <c r="AS110" s="1642"/>
      <c r="AT110" s="1642"/>
      <c r="AU110" s="1642"/>
      <c r="AV110" s="1642"/>
      <c r="AW110" s="1642"/>
      <c r="AX110" s="1642"/>
      <c r="AY110" s="1642"/>
      <c r="AZ110" s="1642"/>
      <c r="BA110" s="1642"/>
      <c r="BB110" s="1642"/>
      <c r="BC110" s="1642"/>
      <c r="BE110" s="1161"/>
      <c r="BF110" s="1637"/>
      <c r="BG110" s="1637"/>
      <c r="BH110" s="1161"/>
      <c r="BI110" s="1161"/>
      <c r="BJ110" s="1161"/>
      <c r="BK110" s="1161"/>
      <c r="BL110" s="1637"/>
      <c r="BM110" s="1161"/>
      <c r="BN110" s="1161"/>
      <c r="BO110" s="545"/>
      <c r="BP110" s="1161"/>
      <c r="BQ110" s="1161"/>
      <c r="BR110" s="1161"/>
      <c r="BS110" s="1161"/>
      <c r="BT110" s="1161"/>
      <c r="BU110" s="1633"/>
      <c r="BV110" s="567"/>
      <c r="BW110" s="567"/>
      <c r="BX110" s="567"/>
      <c r="BY110" s="567"/>
      <c r="BZ110" s="1642">
        <v>11</v>
      </c>
    </row>
    <row s="1642" customFormat="1" customHeight="1" ht="11.549999999999999">
      <c r="A111" s="988"/>
      <c r="B111" s="1637"/>
      <c r="C111" s="1637"/>
      <c r="D111" s="352"/>
      <c r="J111" s="1642"/>
      <c r="K111" s="1642"/>
      <c r="L111" s="1642"/>
      <c r="M111" s="1642"/>
      <c r="N111" s="1642"/>
      <c r="O111" s="1642"/>
      <c r="P111" s="1642"/>
      <c r="Q111" s="1642"/>
      <c r="R111" s="1642"/>
      <c r="S111" s="1642"/>
      <c r="T111" s="1642"/>
      <c r="U111" s="1642"/>
      <c r="V111" s="1642"/>
      <c r="W111" s="1642"/>
      <c r="X111" s="1642"/>
      <c r="Y111" s="1642"/>
      <c r="Z111" s="1642"/>
      <c r="AA111" s="1642"/>
      <c r="AB111" s="1642"/>
      <c r="AC111" s="1642"/>
      <c r="AD111" s="1642"/>
      <c r="AE111" s="1642"/>
      <c r="AF111" s="1642"/>
      <c r="AG111" s="1642"/>
      <c r="AH111" s="1642"/>
      <c r="AI111" s="1642"/>
      <c r="AJ111" s="1642"/>
      <c r="AK111" s="1642"/>
      <c r="AL111" s="1642"/>
      <c r="AM111" s="1642"/>
      <c r="AN111" s="1642"/>
      <c r="AO111" s="1642"/>
      <c r="AP111" s="1642"/>
      <c r="AQ111" s="1642"/>
      <c r="AR111" s="1642"/>
      <c r="AS111" s="1642"/>
      <c r="AT111" s="1642"/>
      <c r="AU111" s="1642"/>
      <c r="AV111" s="1642"/>
      <c r="AW111" s="1642"/>
      <c r="AX111" s="1642"/>
      <c r="AY111" s="1642"/>
      <c r="AZ111" s="1642"/>
      <c r="BA111" s="1642"/>
      <c r="BB111" s="1642"/>
      <c r="BC111" s="1642"/>
      <c r="BE111" s="1161"/>
      <c r="BF111" s="1637"/>
      <c r="BG111" s="1637"/>
      <c r="BH111" s="1161"/>
      <c r="BI111" s="1161"/>
      <c r="BJ111" s="1161"/>
      <c r="BK111" s="1161"/>
      <c r="BL111" s="1637"/>
      <c r="BM111" s="1161"/>
      <c r="BN111" s="1161"/>
      <c r="BO111" s="545"/>
      <c r="BP111" s="1161"/>
      <c r="BQ111" s="1161"/>
      <c r="BR111" s="1161"/>
      <c r="BS111" s="1161"/>
      <c r="BT111" s="1161"/>
      <c r="BU111" s="1633"/>
      <c r="BV111" s="567"/>
      <c r="BW111" s="567"/>
      <c r="BX111" s="567"/>
      <c r="BY111" s="567"/>
      <c r="BZ111" s="1642">
        <v>11</v>
      </c>
    </row>
    <row s="1642" customFormat="1" customHeight="1" ht="11.549999999999999">
      <c r="A112" s="988"/>
      <c r="B112" s="1637"/>
      <c r="C112" s="1637"/>
      <c r="D112" s="352"/>
      <c r="J112" s="1642"/>
      <c r="K112" s="1642"/>
      <c r="L112" s="1642"/>
      <c r="M112" s="1642"/>
      <c r="N112" s="1642"/>
      <c r="O112" s="1642"/>
      <c r="P112" s="1642"/>
      <c r="Q112" s="1642"/>
      <c r="R112" s="1642"/>
      <c r="S112" s="1642"/>
      <c r="T112" s="1642"/>
      <c r="U112" s="1642"/>
      <c r="V112" s="1642"/>
      <c r="W112" s="1642"/>
      <c r="X112" s="1642"/>
      <c r="Y112" s="1642"/>
      <c r="Z112" s="1642"/>
      <c r="AA112" s="1642"/>
      <c r="AB112" s="1642"/>
      <c r="AC112" s="1642"/>
      <c r="AD112" s="1642"/>
      <c r="AE112" s="1642"/>
      <c r="AF112" s="1642"/>
      <c r="AG112" s="1642"/>
      <c r="AH112" s="1642"/>
      <c r="AI112" s="1642"/>
      <c r="AJ112" s="1642"/>
      <c r="AK112" s="1642"/>
      <c r="AL112" s="1642"/>
      <c r="AM112" s="1642"/>
      <c r="AN112" s="1642"/>
      <c r="AO112" s="1642"/>
      <c r="AP112" s="1642"/>
      <c r="AQ112" s="1642"/>
      <c r="AR112" s="1642"/>
      <c r="AS112" s="1642"/>
      <c r="AT112" s="1642"/>
      <c r="AU112" s="1642"/>
      <c r="AV112" s="1642"/>
      <c r="AW112" s="1642"/>
      <c r="AX112" s="1642"/>
      <c r="AY112" s="1642"/>
      <c r="AZ112" s="1642"/>
      <c r="BA112" s="1642"/>
      <c r="BB112" s="1642"/>
      <c r="BC112" s="1642"/>
      <c r="BE112" s="1161"/>
      <c r="BF112" s="1637"/>
      <c r="BG112" s="1637"/>
      <c r="BH112" s="1161"/>
      <c r="BI112" s="1161"/>
      <c r="BJ112" s="1161"/>
      <c r="BK112" s="1161"/>
      <c r="BL112" s="1637"/>
      <c r="BM112" s="1161"/>
      <c r="BN112" s="1161"/>
      <c r="BO112" s="545"/>
      <c r="BP112" s="1161"/>
      <c r="BQ112" s="1161"/>
      <c r="BR112" s="1161"/>
      <c r="BS112" s="1161"/>
      <c r="BT112" s="1161"/>
      <c r="BU112" s="1633"/>
      <c r="BV112" s="567"/>
      <c r="BW112" s="567"/>
      <c r="BX112" s="567"/>
      <c r="BY112" s="567"/>
      <c r="BZ112" s="1642">
        <v>11</v>
      </c>
    </row>
    <row s="1642" customFormat="1" customHeight="1" ht="11.549999999999999">
      <c r="A113" s="988"/>
      <c r="B113" s="1637"/>
      <c r="C113" s="1637"/>
      <c r="D113" s="352"/>
      <c r="J113" s="1642"/>
      <c r="K113" s="1642"/>
      <c r="L113" s="1642"/>
      <c r="M113" s="1642"/>
      <c r="N113" s="1642"/>
      <c r="O113" s="1642"/>
      <c r="P113" s="1642"/>
      <c r="Q113" s="1642"/>
      <c r="R113" s="1642"/>
      <c r="S113" s="1642"/>
      <c r="T113" s="1642"/>
      <c r="U113" s="1642"/>
      <c r="V113" s="1642"/>
      <c r="W113" s="1642"/>
      <c r="X113" s="1642"/>
      <c r="Y113" s="1642"/>
      <c r="Z113" s="1642"/>
      <c r="AA113" s="1642"/>
      <c r="AB113" s="1642"/>
      <c r="AC113" s="1642"/>
      <c r="AD113" s="1642"/>
      <c r="AE113" s="1642"/>
      <c r="AF113" s="1642"/>
      <c r="AG113" s="1642"/>
      <c r="AH113" s="1642"/>
      <c r="AI113" s="1642"/>
      <c r="AJ113" s="1642"/>
      <c r="AK113" s="1642"/>
      <c r="AL113" s="1642"/>
      <c r="AM113" s="1642"/>
      <c r="AN113" s="1642"/>
      <c r="AO113" s="1642"/>
      <c r="AP113" s="1642"/>
      <c r="AQ113" s="1642"/>
      <c r="AR113" s="1642"/>
      <c r="AS113" s="1642"/>
      <c r="AT113" s="1642"/>
      <c r="AU113" s="1642"/>
      <c r="AV113" s="1642"/>
      <c r="AW113" s="1642"/>
      <c r="AX113" s="1642"/>
      <c r="AY113" s="1642"/>
      <c r="AZ113" s="1642"/>
      <c r="BA113" s="1642"/>
      <c r="BB113" s="1642"/>
      <c r="BC113" s="1642"/>
      <c r="BE113" s="1161"/>
      <c r="BF113" s="1637"/>
      <c r="BG113" s="1637"/>
      <c r="BH113" s="1161"/>
      <c r="BI113" s="1161"/>
      <c r="BJ113" s="1161"/>
      <c r="BK113" s="1161"/>
      <c r="BL113" s="1637"/>
      <c r="BM113" s="1161"/>
      <c r="BN113" s="1161"/>
      <c r="BO113" s="545"/>
      <c r="BP113" s="1161"/>
      <c r="BQ113" s="1161"/>
      <c r="BR113" s="1161"/>
      <c r="BS113" s="1161"/>
      <c r="BT113" s="1161"/>
      <c r="BU113" s="1633"/>
      <c r="BV113" s="567"/>
      <c r="BW113" s="567"/>
      <c r="BX113" s="567"/>
      <c r="BY113" s="567"/>
      <c r="BZ113" s="1642">
        <v>11</v>
      </c>
    </row>
    <row s="1642" customFormat="1" customHeight="1" ht="11.549999999999999">
      <c r="A114" s="988"/>
      <c r="B114" s="1637"/>
      <c r="C114" s="1637"/>
      <c r="D114" s="352"/>
      <c r="J114" s="1642"/>
      <c r="K114" s="1642"/>
      <c r="L114" s="1642"/>
      <c r="M114" s="1642"/>
      <c r="N114" s="1642"/>
      <c r="O114" s="1642"/>
      <c r="P114" s="1642"/>
      <c r="Q114" s="1642"/>
      <c r="R114" s="1642"/>
      <c r="S114" s="1642"/>
      <c r="T114" s="1642"/>
      <c r="U114" s="1642"/>
      <c r="V114" s="1642"/>
      <c r="W114" s="1642"/>
      <c r="X114" s="1642"/>
      <c r="Y114" s="1642"/>
      <c r="Z114" s="1642"/>
      <c r="AA114" s="1642"/>
      <c r="AB114" s="1642"/>
      <c r="AC114" s="1642"/>
      <c r="AD114" s="1642"/>
      <c r="AE114" s="1642"/>
      <c r="AF114" s="1642"/>
      <c r="AG114" s="1642"/>
      <c r="AH114" s="1642"/>
      <c r="AI114" s="1642"/>
      <c r="AJ114" s="1642"/>
      <c r="AK114" s="1642"/>
      <c r="AL114" s="1642"/>
      <c r="AM114" s="1642"/>
      <c r="AN114" s="1642"/>
      <c r="AO114" s="1642"/>
      <c r="AP114" s="1642"/>
      <c r="AQ114" s="1642"/>
      <c r="AR114" s="1642"/>
      <c r="AS114" s="1642"/>
      <c r="AT114" s="1642"/>
      <c r="AU114" s="1642"/>
      <c r="AV114" s="1642"/>
      <c r="AW114" s="1642"/>
      <c r="AX114" s="1642"/>
      <c r="AY114" s="1642"/>
      <c r="AZ114" s="1642"/>
      <c r="BA114" s="1642"/>
      <c r="BB114" s="1642"/>
      <c r="BC114" s="1642"/>
      <c r="BE114" s="1161"/>
      <c r="BF114" s="1637"/>
      <c r="BG114" s="1637"/>
      <c r="BH114" s="1161"/>
      <c r="BI114" s="1161"/>
      <c r="BJ114" s="1161"/>
      <c r="BK114" s="1161"/>
      <c r="BL114" s="1637"/>
      <c r="BM114" s="1161"/>
      <c r="BN114" s="1161"/>
      <c r="BO114" s="545"/>
      <c r="BP114" s="1161"/>
      <c r="BQ114" s="1161"/>
      <c r="BR114" s="1161"/>
      <c r="BS114" s="1161"/>
      <c r="BT114" s="1161"/>
      <c r="BU114" s="1633"/>
      <c r="BV114" s="567"/>
      <c r="BW114" s="567"/>
      <c r="BX114" s="567"/>
      <c r="BY114" s="567"/>
      <c r="BZ114" s="1642">
        <v>11</v>
      </c>
    </row>
    <row s="1642" customFormat="1" customHeight="1" ht="11.549999999999999">
      <c r="A115" s="988"/>
      <c r="B115" s="1637"/>
      <c r="C115" s="1637"/>
      <c r="D115" s="352"/>
      <c r="J115" s="1642"/>
      <c r="K115" s="1642"/>
      <c r="L115" s="1642"/>
      <c r="M115" s="1642"/>
      <c r="N115" s="1642"/>
      <c r="O115" s="1642"/>
      <c r="P115" s="1642"/>
      <c r="Q115" s="1642"/>
      <c r="R115" s="1642"/>
      <c r="S115" s="1642"/>
      <c r="T115" s="1642"/>
      <c r="U115" s="1642"/>
      <c r="V115" s="1642"/>
      <c r="W115" s="1642"/>
      <c r="X115" s="1642"/>
      <c r="Y115" s="1642"/>
      <c r="Z115" s="1642"/>
      <c r="AA115" s="1642"/>
      <c r="AB115" s="1642"/>
      <c r="AC115" s="1642"/>
      <c r="AD115" s="1642"/>
      <c r="AE115" s="1642"/>
      <c r="AF115" s="1642"/>
      <c r="AG115" s="1642"/>
      <c r="AH115" s="1642"/>
      <c r="AI115" s="1642"/>
      <c r="AJ115" s="1642"/>
      <c r="AK115" s="1642"/>
      <c r="AL115" s="1642"/>
      <c r="AM115" s="1642"/>
      <c r="AN115" s="1642"/>
      <c r="AO115" s="1642"/>
      <c r="AP115" s="1642"/>
      <c r="AQ115" s="1642"/>
      <c r="AR115" s="1642"/>
      <c r="AS115" s="1642"/>
      <c r="AT115" s="1642"/>
      <c r="AU115" s="1642"/>
      <c r="AV115" s="1642"/>
      <c r="AW115" s="1642"/>
      <c r="AX115" s="1642"/>
      <c r="AY115" s="1642"/>
      <c r="AZ115" s="1642"/>
      <c r="BA115" s="1642"/>
      <c r="BB115" s="1642"/>
      <c r="BC115" s="1642"/>
      <c r="BE115" s="1161"/>
      <c r="BF115" s="1637"/>
      <c r="BG115" s="1637"/>
      <c r="BH115" s="1161"/>
      <c r="BI115" s="1161"/>
      <c r="BJ115" s="1161"/>
      <c r="BK115" s="1161"/>
      <c r="BL115" s="1637"/>
      <c r="BM115" s="1161"/>
      <c r="BN115" s="1161"/>
      <c r="BO115" s="545"/>
      <c r="BP115" s="1161"/>
      <c r="BQ115" s="1161"/>
      <c r="BR115" s="1161"/>
      <c r="BS115" s="1161"/>
      <c r="BT115" s="1161"/>
      <c r="BU115" s="1633"/>
      <c r="BV115" s="567"/>
      <c r="BW115" s="567"/>
      <c r="BX115" s="567"/>
      <c r="BY115" s="567"/>
      <c r="BZ115" s="1642">
        <v>11</v>
      </c>
    </row>
    <row s="1642" customFormat="1" customHeight="1" ht="11.549999999999999">
      <c r="A116" s="988"/>
      <c r="B116" s="1637"/>
      <c r="C116" s="1637"/>
      <c r="D116" s="352"/>
      <c r="J116" s="1642"/>
      <c r="K116" s="1642"/>
      <c r="L116" s="1642"/>
      <c r="M116" s="1642"/>
      <c r="N116" s="1642"/>
      <c r="O116" s="1642"/>
      <c r="P116" s="1642"/>
      <c r="Q116" s="1642"/>
      <c r="R116" s="1642"/>
      <c r="S116" s="1642"/>
      <c r="T116" s="1642"/>
      <c r="U116" s="1642"/>
      <c r="V116" s="1642"/>
      <c r="W116" s="1642"/>
      <c r="X116" s="1642"/>
      <c r="Y116" s="1642"/>
      <c r="Z116" s="1642"/>
      <c r="AA116" s="1642"/>
      <c r="AB116" s="1642"/>
      <c r="AC116" s="1642"/>
      <c r="AD116" s="1642"/>
      <c r="AE116" s="1642"/>
      <c r="AF116" s="1642"/>
      <c r="AG116" s="1642"/>
      <c r="AH116" s="1642"/>
      <c r="AI116" s="1642"/>
      <c r="AJ116" s="1642"/>
      <c r="AK116" s="1642"/>
      <c r="AL116" s="1642"/>
      <c r="AM116" s="1642"/>
      <c r="AN116" s="1642"/>
      <c r="AO116" s="1642"/>
      <c r="AP116" s="1642"/>
      <c r="AQ116" s="1642"/>
      <c r="AR116" s="1642"/>
      <c r="AS116" s="1642"/>
      <c r="AT116" s="1642"/>
      <c r="AU116" s="1642"/>
      <c r="AV116" s="1642"/>
      <c r="AW116" s="1642"/>
      <c r="AX116" s="1642"/>
      <c r="AY116" s="1642"/>
      <c r="AZ116" s="1642"/>
      <c r="BA116" s="1642"/>
      <c r="BB116" s="1642"/>
      <c r="BC116" s="1642"/>
      <c r="BE116" s="1161"/>
      <c r="BF116" s="1637"/>
      <c r="BG116" s="1637"/>
      <c r="BH116" s="1161"/>
      <c r="BI116" s="1161"/>
      <c r="BJ116" s="1161"/>
      <c r="BK116" s="1161"/>
      <c r="BL116" s="1637"/>
      <c r="BM116" s="1161"/>
      <c r="BN116" s="1161"/>
      <c r="BO116" s="545"/>
      <c r="BP116" s="1161"/>
      <c r="BQ116" s="1161"/>
      <c r="BR116" s="1161"/>
      <c r="BS116" s="1161"/>
      <c r="BT116" s="1161"/>
      <c r="BU116" s="1633"/>
      <c r="BV116" s="567"/>
      <c r="BW116" s="567"/>
      <c r="BX116" s="567"/>
      <c r="BY116" s="567"/>
      <c r="BZ116" s="1642">
        <v>11</v>
      </c>
    </row>
    <row s="1642" customFormat="1" customHeight="1" ht="11.549999999999999">
      <c r="A117" s="988"/>
      <c r="B117" s="1637"/>
      <c r="C117" s="1637"/>
      <c r="D117" s="352"/>
      <c r="J117" s="1642"/>
      <c r="K117" s="1642"/>
      <c r="L117" s="1642"/>
      <c r="M117" s="1642"/>
      <c r="N117" s="1642"/>
      <c r="O117" s="1642"/>
      <c r="P117" s="1642"/>
      <c r="Q117" s="1642"/>
      <c r="R117" s="1642"/>
      <c r="S117" s="1642"/>
      <c r="T117" s="1642"/>
      <c r="U117" s="1642"/>
      <c r="V117" s="1642"/>
      <c r="W117" s="1642"/>
      <c r="X117" s="1642"/>
      <c r="Y117" s="1642"/>
      <c r="Z117" s="1642"/>
      <c r="AA117" s="1642"/>
      <c r="AB117" s="1642"/>
      <c r="AC117" s="1642"/>
      <c r="AD117" s="1642"/>
      <c r="AE117" s="1642"/>
      <c r="AF117" s="1642"/>
      <c r="AG117" s="1642"/>
      <c r="AH117" s="1642"/>
      <c r="AI117" s="1642"/>
      <c r="AJ117" s="1642"/>
      <c r="AK117" s="1642"/>
      <c r="AL117" s="1642"/>
      <c r="AM117" s="1642"/>
      <c r="AN117" s="1642"/>
      <c r="AO117" s="1642"/>
      <c r="AP117" s="1642"/>
      <c r="AQ117" s="1642"/>
      <c r="AR117" s="1642"/>
      <c r="AS117" s="1642"/>
      <c r="AT117" s="1642"/>
      <c r="AU117" s="1642"/>
      <c r="AV117" s="1642"/>
      <c r="AW117" s="1642"/>
      <c r="AX117" s="1642"/>
      <c r="AY117" s="1642"/>
      <c r="AZ117" s="1642"/>
      <c r="BA117" s="1642"/>
      <c r="BB117" s="1642"/>
      <c r="BC117" s="1642"/>
      <c r="BE117" s="1161"/>
      <c r="BF117" s="1637"/>
      <c r="BG117" s="1637"/>
      <c r="BH117" s="1161"/>
      <c r="BI117" s="1161"/>
      <c r="BJ117" s="1161"/>
      <c r="BK117" s="1161"/>
      <c r="BL117" s="1637"/>
      <c r="BM117" s="1161"/>
      <c r="BN117" s="1161"/>
      <c r="BO117" s="545"/>
      <c r="BP117" s="1161"/>
      <c r="BQ117" s="1161"/>
      <c r="BR117" s="1161"/>
      <c r="BS117" s="1161"/>
      <c r="BT117" s="1161"/>
      <c r="BU117" s="1633"/>
      <c r="BV117" s="567"/>
      <c r="BW117" s="567"/>
      <c r="BX117" s="567"/>
      <c r="BY117" s="567"/>
      <c r="BZ117" s="1642">
        <v>11</v>
      </c>
    </row>
    <row s="1642" customFormat="1" customHeight="1" ht="11.549999999999999">
      <c r="A118" s="988"/>
      <c r="B118" s="1637"/>
      <c r="C118" s="1637"/>
      <c r="D118" s="352"/>
      <c r="J118" s="1642"/>
      <c r="K118" s="1642"/>
      <c r="L118" s="1642"/>
      <c r="M118" s="1642"/>
      <c r="N118" s="1642"/>
      <c r="O118" s="1642"/>
      <c r="P118" s="1642"/>
      <c r="Q118" s="1642"/>
      <c r="R118" s="1642"/>
      <c r="S118" s="1642"/>
      <c r="T118" s="1642"/>
      <c r="U118" s="1642"/>
      <c r="V118" s="1642"/>
      <c r="W118" s="1642"/>
      <c r="X118" s="1642"/>
      <c r="Y118" s="1642"/>
      <c r="Z118" s="1642"/>
      <c r="AA118" s="1642"/>
      <c r="AB118" s="1642"/>
      <c r="AC118" s="1642"/>
      <c r="AD118" s="1642"/>
      <c r="AE118" s="1642"/>
      <c r="AF118" s="1642"/>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E118" s="1161"/>
      <c r="BF118" s="1637"/>
      <c r="BG118" s="1637"/>
      <c r="BH118" s="1161"/>
      <c r="BI118" s="1161"/>
      <c r="BJ118" s="1161"/>
      <c r="BK118" s="1161"/>
      <c r="BL118" s="1637"/>
      <c r="BM118" s="1161"/>
      <c r="BN118" s="1161"/>
      <c r="BO118" s="545"/>
      <c r="BP118" s="1161"/>
      <c r="BQ118" s="1161"/>
      <c r="BR118" s="1161"/>
      <c r="BS118" s="1161"/>
      <c r="BT118" s="1161"/>
      <c r="BU118" s="1633"/>
      <c r="BV118" s="567"/>
      <c r="BW118" s="567"/>
      <c r="BX118" s="567"/>
      <c r="BY118" s="567"/>
      <c r="BZ118" s="1642">
        <v>11</v>
      </c>
    </row>
    <row s="1642" customFormat="1" customHeight="1" ht="11.549999999999999">
      <c r="A119" s="988"/>
      <c r="B119" s="1637"/>
      <c r="C119" s="1637"/>
      <c r="D119" s="352"/>
      <c r="J119" s="1642"/>
      <c r="K119" s="1642"/>
      <c r="L119" s="1642"/>
      <c r="M119" s="1642"/>
      <c r="N119" s="1642"/>
      <c r="O119" s="1642"/>
      <c r="P119" s="1642"/>
      <c r="Q119" s="1642"/>
      <c r="R119" s="1642"/>
      <c r="S119" s="1642"/>
      <c r="T119" s="1642"/>
      <c r="U119" s="1642"/>
      <c r="V119" s="1642"/>
      <c r="W119" s="1642"/>
      <c r="X119" s="1642"/>
      <c r="Y119" s="1642"/>
      <c r="Z119" s="1642"/>
      <c r="AA119" s="1642"/>
      <c r="AB119" s="1642"/>
      <c r="AC119" s="1642"/>
      <c r="AD119" s="1642"/>
      <c r="AE119" s="1642"/>
      <c r="AF119" s="1642"/>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E119" s="1161"/>
      <c r="BF119" s="1637"/>
      <c r="BG119" s="1637"/>
      <c r="BH119" s="1161"/>
      <c r="BI119" s="1161"/>
      <c r="BJ119" s="1161"/>
      <c r="BK119" s="1161"/>
      <c r="BL119" s="1637"/>
      <c r="BM119" s="1161"/>
      <c r="BN119" s="1161"/>
      <c r="BO119" s="545"/>
      <c r="BP119" s="1161"/>
      <c r="BQ119" s="1161"/>
      <c r="BR119" s="1161"/>
      <c r="BS119" s="1161"/>
      <c r="BT119" s="1161"/>
      <c r="BU119" s="1633"/>
      <c r="BV119" s="567"/>
      <c r="BW119" s="567"/>
      <c r="BX119" s="567"/>
      <c r="BY119" s="567"/>
      <c r="BZ119" s="1642">
        <v>11</v>
      </c>
    </row>
    <row s="1642" customFormat="1" customHeight="1" ht="11.549999999999999">
      <c r="A120" s="988"/>
      <c r="B120" s="1637"/>
      <c r="C120" s="1637"/>
      <c r="D120" s="35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E120" s="1161"/>
      <c r="BF120" s="1637"/>
      <c r="BG120" s="1637"/>
      <c r="BH120" s="1161"/>
      <c r="BI120" s="1161"/>
      <c r="BJ120" s="1161"/>
      <c r="BK120" s="1161"/>
      <c r="BL120" s="1637"/>
      <c r="BM120" s="1161"/>
      <c r="BN120" s="1161"/>
      <c r="BO120" s="545"/>
      <c r="BP120" s="1161"/>
      <c r="BQ120" s="1161"/>
      <c r="BR120" s="1161"/>
      <c r="BS120" s="1161"/>
      <c r="BT120" s="1161"/>
      <c r="BU120" s="1633"/>
      <c r="BV120" s="567"/>
      <c r="BW120" s="567"/>
      <c r="BX120" s="567"/>
      <c r="BY120" s="567"/>
      <c r="BZ120" s="1642">
        <v>11</v>
      </c>
    </row>
    <row s="1642" customFormat="1" customHeight="1" ht="11.549999999999999">
      <c r="A121" s="988"/>
      <c r="B121" s="1637"/>
      <c r="C121" s="1637"/>
      <c r="D121" s="35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E121" s="1161"/>
      <c r="BF121" s="1637"/>
      <c r="BG121" s="1637"/>
      <c r="BH121" s="1161"/>
      <c r="BI121" s="1161"/>
      <c r="BJ121" s="1161"/>
      <c r="BK121" s="1161"/>
      <c r="BL121" s="1637"/>
      <c r="BM121" s="1161"/>
      <c r="BN121" s="1161"/>
      <c r="BO121" s="545"/>
      <c r="BP121" s="1161"/>
      <c r="BQ121" s="1161"/>
      <c r="BR121" s="1161"/>
      <c r="BS121" s="1161"/>
      <c r="BT121" s="1161"/>
      <c r="BU121" s="1633"/>
      <c r="BV121" s="567"/>
      <c r="BW121" s="567"/>
      <c r="BX121" s="567"/>
      <c r="BY121" s="567"/>
      <c r="BZ121" s="1642">
        <v>11</v>
      </c>
    </row>
    <row s="1642" customFormat="1" customHeight="1" ht="11.549999999999999">
      <c r="A122" s="988"/>
      <c r="B122" s="1637"/>
      <c r="C122" s="1637"/>
      <c r="D122" s="35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E122" s="1161"/>
      <c r="BF122" s="1637"/>
      <c r="BG122" s="1637"/>
      <c r="BH122" s="1161"/>
      <c r="BI122" s="1161"/>
      <c r="BJ122" s="1161"/>
      <c r="BK122" s="1161"/>
      <c r="BL122" s="1637"/>
      <c r="BM122" s="1161"/>
      <c r="BN122" s="1161"/>
      <c r="BO122" s="545"/>
      <c r="BP122" s="1161"/>
      <c r="BQ122" s="1161"/>
      <c r="BR122" s="1161"/>
      <c r="BS122" s="1161"/>
      <c r="BT122" s="1161"/>
      <c r="BU122" s="1633"/>
      <c r="BV122" s="567"/>
      <c r="BW122" s="567"/>
      <c r="BX122" s="567"/>
      <c r="BY122" s="567"/>
      <c r="BZ122" s="1642">
        <v>11</v>
      </c>
    </row>
    <row s="1642" customFormat="1" customHeight="1" ht="11.549999999999999">
      <c r="A123" s="988"/>
      <c r="B123" s="1637"/>
      <c r="C123" s="1637"/>
      <c r="D123" s="352"/>
      <c r="J123" s="1642"/>
      <c r="K123" s="1642"/>
      <c r="L123" s="1642"/>
      <c r="M123" s="1642"/>
      <c r="N123" s="1642"/>
      <c r="O123" s="1642"/>
      <c r="P123" s="1642"/>
      <c r="Q123" s="1642"/>
      <c r="R123" s="1642"/>
      <c r="S123" s="1642"/>
      <c r="T123" s="1642"/>
      <c r="U123" s="1642"/>
      <c r="V123" s="1642"/>
      <c r="W123" s="1642"/>
      <c r="X123" s="1642"/>
      <c r="Y123" s="1642"/>
      <c r="Z123" s="1642"/>
      <c r="AA123" s="1642"/>
      <c r="AB123" s="1642"/>
      <c r="AC123" s="1642"/>
      <c r="AD123" s="1642"/>
      <c r="AE123" s="1642"/>
      <c r="AF123" s="1642"/>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E123" s="1161"/>
      <c r="BF123" s="1637"/>
      <c r="BG123" s="1637"/>
      <c r="BH123" s="1161"/>
      <c r="BI123" s="1161"/>
      <c r="BJ123" s="1161"/>
      <c r="BK123" s="1161"/>
      <c r="BL123" s="1637"/>
      <c r="BM123" s="1161"/>
      <c r="BN123" s="1161"/>
      <c r="BO123" s="545"/>
      <c r="BP123" s="1161"/>
      <c r="BQ123" s="1161"/>
      <c r="BR123" s="1161"/>
      <c r="BS123" s="1161"/>
      <c r="BT123" s="1161"/>
      <c r="BU123" s="1633"/>
      <c r="BV123" s="567"/>
      <c r="BW123" s="567"/>
      <c r="BX123" s="567"/>
      <c r="BY123" s="567"/>
      <c r="BZ123" s="1642">
        <v>11</v>
      </c>
    </row>
    <row s="1642" customFormat="1" customHeight="1" ht="11.549999999999999">
      <c r="A124" s="988"/>
      <c r="B124" s="1637"/>
      <c r="C124" s="1637"/>
      <c r="D124" s="352"/>
      <c r="J124" s="1642"/>
      <c r="K124" s="1642"/>
      <c r="L124" s="1642"/>
      <c r="M124" s="1642"/>
      <c r="N124" s="1642"/>
      <c r="O124" s="1642"/>
      <c r="P124" s="1642"/>
      <c r="Q124" s="1642"/>
      <c r="R124" s="1642"/>
      <c r="S124" s="1642"/>
      <c r="T124" s="1642"/>
      <c r="U124" s="1642"/>
      <c r="V124" s="1642"/>
      <c r="W124" s="1642"/>
      <c r="X124" s="1642"/>
      <c r="Y124" s="1642"/>
      <c r="Z124" s="1642"/>
      <c r="AA124" s="1642"/>
      <c r="AB124" s="1642"/>
      <c r="AC124" s="1642"/>
      <c r="AD124" s="1642"/>
      <c r="AE124" s="1642"/>
      <c r="AF124" s="1642"/>
      <c r="AG124" s="1642"/>
      <c r="AH124" s="1642"/>
      <c r="AI124" s="1642"/>
      <c r="AJ124" s="1642"/>
      <c r="AK124" s="1642"/>
      <c r="AL124" s="1642"/>
      <c r="AM124" s="1642"/>
      <c r="AN124" s="1642"/>
      <c r="AO124" s="1642"/>
      <c r="AP124" s="1642"/>
      <c r="AQ124" s="1642"/>
      <c r="AR124" s="1642"/>
      <c r="AS124" s="1642"/>
      <c r="AT124" s="1642"/>
      <c r="AU124" s="1642"/>
      <c r="AV124" s="1642"/>
      <c r="AW124" s="1642"/>
      <c r="AX124" s="1642"/>
      <c r="AY124" s="1642"/>
      <c r="AZ124" s="1642"/>
      <c r="BA124" s="1642"/>
      <c r="BB124" s="1642"/>
      <c r="BC124" s="1642"/>
      <c r="BE124" s="1161"/>
      <c r="BF124" s="1637"/>
      <c r="BG124" s="1637"/>
      <c r="BH124" s="1161"/>
      <c r="BI124" s="1161"/>
      <c r="BJ124" s="1161"/>
      <c r="BK124" s="1161"/>
      <c r="BL124" s="1637"/>
      <c r="BM124" s="1161"/>
      <c r="BN124" s="1161"/>
      <c r="BO124" s="545"/>
      <c r="BP124" s="1161"/>
      <c r="BQ124" s="1161"/>
      <c r="BR124" s="1161"/>
      <c r="BS124" s="1161"/>
      <c r="BT124" s="1161"/>
      <c r="BU124" s="1633"/>
      <c r="BV124" s="567"/>
      <c r="BW124" s="567"/>
      <c r="BX124" s="567"/>
      <c r="BY124" s="567"/>
      <c r="BZ124" s="1642">
        <v>11</v>
      </c>
    </row>
    <row s="1642" customFormat="1" customHeight="1" ht="11.549999999999999">
      <c r="A125" s="988"/>
      <c r="B125" s="1637"/>
      <c r="C125" s="1637"/>
      <c r="D125" s="352"/>
      <c r="J125" s="1642"/>
      <c r="K125" s="1642"/>
      <c r="L125" s="1642"/>
      <c r="M125" s="1642"/>
      <c r="N125" s="1642"/>
      <c r="O125" s="1642"/>
      <c r="P125" s="1642"/>
      <c r="Q125" s="1642"/>
      <c r="R125" s="1642"/>
      <c r="S125" s="1642"/>
      <c r="T125" s="1642"/>
      <c r="U125" s="1642"/>
      <c r="V125" s="1642"/>
      <c r="W125" s="1642"/>
      <c r="X125" s="1642"/>
      <c r="Y125" s="1642"/>
      <c r="Z125" s="1642"/>
      <c r="AA125" s="1642"/>
      <c r="AB125" s="1642"/>
      <c r="AC125" s="1642"/>
      <c r="AD125" s="1642"/>
      <c r="AE125" s="1642"/>
      <c r="AF125" s="1642"/>
      <c r="AG125" s="1642"/>
      <c r="AH125" s="1642"/>
      <c r="AI125" s="1642"/>
      <c r="AJ125" s="1642"/>
      <c r="AK125" s="1642"/>
      <c r="AL125" s="1642"/>
      <c r="AM125" s="1642"/>
      <c r="AN125" s="1642"/>
      <c r="AO125" s="1642"/>
      <c r="AP125" s="1642"/>
      <c r="AQ125" s="1642"/>
      <c r="AR125" s="1642"/>
      <c r="AS125" s="1642"/>
      <c r="AT125" s="1642"/>
      <c r="AU125" s="1642"/>
      <c r="AV125" s="1642"/>
      <c r="AW125" s="1642"/>
      <c r="AX125" s="1642"/>
      <c r="AY125" s="1642"/>
      <c r="AZ125" s="1642"/>
      <c r="BA125" s="1642"/>
      <c r="BB125" s="1642"/>
      <c r="BC125" s="1642"/>
      <c r="BE125" s="1161"/>
      <c r="BF125" s="1637"/>
      <c r="BG125" s="1637"/>
      <c r="BH125" s="1161"/>
      <c r="BI125" s="1161"/>
      <c r="BJ125" s="1161"/>
      <c r="BK125" s="1161"/>
      <c r="BL125" s="1637"/>
      <c r="BM125" s="1161"/>
      <c r="BN125" s="1161"/>
      <c r="BO125" s="545"/>
      <c r="BP125" s="1161"/>
      <c r="BQ125" s="1161"/>
      <c r="BR125" s="1161"/>
      <c r="BS125" s="1161"/>
      <c r="BT125" s="1161"/>
      <c r="BU125" s="1633"/>
      <c r="BV125" s="567"/>
      <c r="BW125" s="567"/>
      <c r="BX125" s="567"/>
      <c r="BY125" s="567"/>
      <c r="BZ125" s="1642">
        <v>11</v>
      </c>
    </row>
    <row s="1642" customFormat="1" customHeight="1" ht="11.549999999999999">
      <c r="A126" s="988"/>
      <c r="B126" s="1637"/>
      <c r="C126" s="1637"/>
      <c r="D126" s="352"/>
      <c r="J126" s="1642"/>
      <c r="K126" s="1642"/>
      <c r="L126" s="1642"/>
      <c r="M126" s="1642"/>
      <c r="N126" s="1642"/>
      <c r="O126" s="1642"/>
      <c r="P126" s="1642"/>
      <c r="Q126" s="1642"/>
      <c r="R126" s="1642"/>
      <c r="S126" s="1642"/>
      <c r="T126" s="1642"/>
      <c r="U126" s="1642"/>
      <c r="V126" s="1642"/>
      <c r="W126" s="1642"/>
      <c r="X126" s="1642"/>
      <c r="Y126" s="1642"/>
      <c r="Z126" s="1642"/>
      <c r="AA126" s="1642"/>
      <c r="AB126" s="1642"/>
      <c r="AC126" s="1642"/>
      <c r="AD126" s="1642"/>
      <c r="AE126" s="1642"/>
      <c r="AF126" s="1642"/>
      <c r="AG126" s="1642"/>
      <c r="AH126" s="1642"/>
      <c r="AI126" s="1642"/>
      <c r="AJ126" s="1642"/>
      <c r="AK126" s="1642"/>
      <c r="AL126" s="1642"/>
      <c r="AM126" s="1642"/>
      <c r="AN126" s="1642"/>
      <c r="AO126" s="1642"/>
      <c r="AP126" s="1642"/>
      <c r="AQ126" s="1642"/>
      <c r="AR126" s="1642"/>
      <c r="AS126" s="1642"/>
      <c r="AT126" s="1642"/>
      <c r="AU126" s="1642"/>
      <c r="AV126" s="1642"/>
      <c r="AW126" s="1642"/>
      <c r="AX126" s="1642"/>
      <c r="AY126" s="1642"/>
      <c r="AZ126" s="1642"/>
      <c r="BA126" s="1642"/>
      <c r="BB126" s="1642"/>
      <c r="BC126" s="1642"/>
      <c r="BE126" s="1161"/>
      <c r="BF126" s="1637"/>
      <c r="BG126" s="1637"/>
      <c r="BH126" s="1161"/>
      <c r="BI126" s="1161"/>
      <c r="BJ126" s="1161"/>
      <c r="BK126" s="1161"/>
      <c r="BL126" s="1637"/>
      <c r="BM126" s="1161"/>
      <c r="BN126" s="1161"/>
      <c r="BO126" s="545"/>
      <c r="BP126" s="1161"/>
      <c r="BQ126" s="1161"/>
      <c r="BR126" s="1161"/>
      <c r="BS126" s="1161"/>
      <c r="BT126" s="1161"/>
      <c r="BU126" s="1633"/>
      <c r="BV126" s="567"/>
      <c r="BW126" s="567"/>
      <c r="BX126" s="567"/>
      <c r="BY126" s="567"/>
      <c r="BZ126" s="1642">
        <v>11</v>
      </c>
    </row>
    <row s="1642" customFormat="1" customHeight="1" ht="11.549999999999999">
      <c r="A127" s="988"/>
      <c r="B127" s="1637"/>
      <c r="C127" s="1637"/>
      <c r="D127" s="352"/>
      <c r="J127" s="1642"/>
      <c r="K127" s="1642"/>
      <c r="L127" s="1642"/>
      <c r="M127" s="1642"/>
      <c r="N127" s="1642"/>
      <c r="O127" s="1642"/>
      <c r="P127" s="1642"/>
      <c r="Q127" s="1642"/>
      <c r="R127" s="1642"/>
      <c r="S127" s="1642"/>
      <c r="T127" s="1642"/>
      <c r="U127" s="1642"/>
      <c r="V127" s="1642"/>
      <c r="W127" s="1642"/>
      <c r="X127" s="1642"/>
      <c r="Y127" s="1642"/>
      <c r="Z127" s="1642"/>
      <c r="AA127" s="1642"/>
      <c r="AB127" s="1642"/>
      <c r="AC127" s="1642"/>
      <c r="AD127" s="1642"/>
      <c r="AE127" s="1642"/>
      <c r="AF127" s="1642"/>
      <c r="AG127" s="1642"/>
      <c r="AH127" s="1642"/>
      <c r="AI127" s="1642"/>
      <c r="AJ127" s="1642"/>
      <c r="AK127" s="1642"/>
      <c r="AL127" s="1642"/>
      <c r="AM127" s="1642"/>
      <c r="AN127" s="1642"/>
      <c r="AO127" s="1642"/>
      <c r="AP127" s="1642"/>
      <c r="AQ127" s="1642"/>
      <c r="AR127" s="1642"/>
      <c r="AS127" s="1642"/>
      <c r="AT127" s="1642"/>
      <c r="AU127" s="1642"/>
      <c r="AV127" s="1642"/>
      <c r="AW127" s="1642"/>
      <c r="AX127" s="1642"/>
      <c r="AY127" s="1642"/>
      <c r="AZ127" s="1642"/>
      <c r="BA127" s="1642"/>
      <c r="BB127" s="1642"/>
      <c r="BC127" s="1642"/>
      <c r="BE127" s="1161"/>
      <c r="BF127" s="1637"/>
      <c r="BG127" s="1637"/>
      <c r="BH127" s="1161"/>
      <c r="BI127" s="1161"/>
      <c r="BJ127" s="1161"/>
      <c r="BK127" s="1161"/>
      <c r="BL127" s="1637"/>
      <c r="BM127" s="1161"/>
      <c r="BN127" s="1161"/>
      <c r="BO127" s="545"/>
      <c r="BP127" s="1161"/>
      <c r="BQ127" s="1161"/>
      <c r="BR127" s="1161"/>
      <c r="BS127" s="1161"/>
      <c r="BT127" s="1161"/>
      <c r="BU127" s="1633"/>
      <c r="BV127" s="567"/>
      <c r="BW127" s="567"/>
      <c r="BX127" s="567"/>
      <c r="BY127" s="567"/>
      <c r="BZ127" s="1642">
        <v>11</v>
      </c>
    </row>
    <row s="1642" customFormat="1" customHeight="1" ht="11.549999999999999">
      <c r="A128" s="988"/>
      <c r="B128" s="1637"/>
      <c r="C128" s="1637"/>
      <c r="D128" s="352"/>
      <c r="J128" s="1642"/>
      <c r="K128" s="1642"/>
      <c r="L128" s="1642"/>
      <c r="M128" s="1642"/>
      <c r="N128" s="1642"/>
      <c r="O128" s="1642"/>
      <c r="P128" s="1642"/>
      <c r="Q128" s="1642"/>
      <c r="R128" s="1642"/>
      <c r="S128" s="1642"/>
      <c r="T128" s="1642"/>
      <c r="U128" s="1642"/>
      <c r="V128" s="1642"/>
      <c r="W128" s="1642"/>
      <c r="X128" s="1642"/>
      <c r="Y128" s="1642"/>
      <c r="Z128" s="1642"/>
      <c r="AA128" s="1642"/>
      <c r="AB128" s="1642"/>
      <c r="AC128" s="1642"/>
      <c r="AD128" s="1642"/>
      <c r="AE128" s="1642"/>
      <c r="AF128" s="1642"/>
      <c r="AG128" s="1642"/>
      <c r="AH128" s="1642"/>
      <c r="AI128" s="1642"/>
      <c r="AJ128" s="1642"/>
      <c r="AK128" s="1642"/>
      <c r="AL128" s="1642"/>
      <c r="AM128" s="1642"/>
      <c r="AN128" s="1642"/>
      <c r="AO128" s="1642"/>
      <c r="AP128" s="1642"/>
      <c r="AQ128" s="1642"/>
      <c r="AR128" s="1642"/>
      <c r="AS128" s="1642"/>
      <c r="AT128" s="1642"/>
      <c r="AU128" s="1642"/>
      <c r="AV128" s="1642"/>
      <c r="AW128" s="1642"/>
      <c r="AX128" s="1642"/>
      <c r="AY128" s="1642"/>
      <c r="AZ128" s="1642"/>
      <c r="BA128" s="1642"/>
      <c r="BB128" s="1642"/>
      <c r="BC128" s="1642"/>
      <c r="BE128" s="1161"/>
      <c r="BF128" s="1637"/>
      <c r="BG128" s="1637"/>
      <c r="BH128" s="1161"/>
      <c r="BI128" s="1161"/>
      <c r="BJ128" s="1161"/>
      <c r="BK128" s="1161"/>
      <c r="BL128" s="1637"/>
      <c r="BM128" s="1161"/>
      <c r="BN128" s="1161"/>
      <c r="BO128" s="545"/>
      <c r="BP128" s="1161"/>
      <c r="BQ128" s="1161"/>
      <c r="BR128" s="1161"/>
      <c r="BS128" s="1161"/>
      <c r="BT128" s="1161"/>
      <c r="BU128" s="1633"/>
      <c r="BV128" s="567"/>
      <c r="BW128" s="567"/>
      <c r="BX128" s="567"/>
      <c r="BY128" s="567"/>
      <c r="BZ128" s="1642">
        <v>11</v>
      </c>
    </row>
    <row s="1642" customFormat="1" customHeight="1" ht="11.549999999999999">
      <c r="A129" s="988"/>
      <c r="B129" s="1637"/>
      <c r="C129" s="1637"/>
      <c r="D129" s="352"/>
      <c r="J129" s="1642"/>
      <c r="K129" s="1642"/>
      <c r="L129" s="1642"/>
      <c r="M129" s="1642"/>
      <c r="N129" s="1642"/>
      <c r="O129" s="1642"/>
      <c r="P129" s="1642"/>
      <c r="Q129" s="1642"/>
      <c r="R129" s="1642"/>
      <c r="S129" s="1642"/>
      <c r="T129" s="1642"/>
      <c r="U129" s="1642"/>
      <c r="V129" s="1642"/>
      <c r="W129" s="1642"/>
      <c r="X129" s="1642"/>
      <c r="Y129" s="1642"/>
      <c r="Z129" s="1642"/>
      <c r="AA129" s="1642"/>
      <c r="AB129" s="1642"/>
      <c r="AC129" s="1642"/>
      <c r="AD129" s="1642"/>
      <c r="AE129" s="1642"/>
      <c r="AF129" s="1642"/>
      <c r="AG129" s="1642"/>
      <c r="AH129" s="1642"/>
      <c r="AI129" s="1642"/>
      <c r="AJ129" s="1642"/>
      <c r="AK129" s="1642"/>
      <c r="AL129" s="1642"/>
      <c r="AM129" s="1642"/>
      <c r="AN129" s="1642"/>
      <c r="AO129" s="1642"/>
      <c r="AP129" s="1642"/>
      <c r="AQ129" s="1642"/>
      <c r="AR129" s="1642"/>
      <c r="AS129" s="1642"/>
      <c r="AT129" s="1642"/>
      <c r="AU129" s="1642"/>
      <c r="AV129" s="1642"/>
      <c r="AW129" s="1642"/>
      <c r="AX129" s="1642"/>
      <c r="AY129" s="1642"/>
      <c r="AZ129" s="1642"/>
      <c r="BA129" s="1642"/>
      <c r="BB129" s="1642"/>
      <c r="BC129" s="1642"/>
      <c r="BE129" s="1161"/>
      <c r="BF129" s="1637"/>
      <c r="BG129" s="1637"/>
      <c r="BH129" s="1161"/>
      <c r="BI129" s="1161"/>
      <c r="BJ129" s="1161"/>
      <c r="BK129" s="1161"/>
      <c r="BL129" s="1637"/>
      <c r="BM129" s="1161"/>
      <c r="BN129" s="1161"/>
      <c r="BO129" s="545"/>
      <c r="BP129" s="1161"/>
      <c r="BQ129" s="1161"/>
      <c r="BR129" s="1161"/>
      <c r="BS129" s="1161"/>
      <c r="BT129" s="1161"/>
      <c r="BU129" s="1633"/>
      <c r="BV129" s="567"/>
      <c r="BW129" s="567"/>
      <c r="BX129" s="567"/>
      <c r="BY129" s="567"/>
      <c r="BZ129" s="1642">
        <v>11</v>
      </c>
    </row>
    <row s="1642" customFormat="1" customHeight="1" ht="11.549999999999999">
      <c r="A130" s="988"/>
      <c r="B130" s="1637"/>
      <c r="C130" s="1637"/>
      <c r="D130" s="352"/>
      <c r="J130" s="1642"/>
      <c r="K130" s="1642"/>
      <c r="L130" s="1642"/>
      <c r="M130" s="1642"/>
      <c r="N130" s="1642"/>
      <c r="O130" s="1642"/>
      <c r="P130" s="1642"/>
      <c r="Q130" s="1642"/>
      <c r="R130" s="1642"/>
      <c r="S130" s="1642"/>
      <c r="T130" s="1642"/>
      <c r="U130" s="1642"/>
      <c r="V130" s="1642"/>
      <c r="W130" s="1642"/>
      <c r="X130" s="1642"/>
      <c r="Y130" s="1642"/>
      <c r="Z130" s="1642"/>
      <c r="AA130" s="1642"/>
      <c r="AB130" s="1642"/>
      <c r="AC130" s="1642"/>
      <c r="AD130" s="1642"/>
      <c r="AE130" s="1642"/>
      <c r="AF130" s="1642"/>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E130" s="1161"/>
      <c r="BF130" s="1637"/>
      <c r="BG130" s="1637"/>
      <c r="BH130" s="1161"/>
      <c r="BI130" s="1161"/>
      <c r="BJ130" s="1161"/>
      <c r="BK130" s="1161"/>
      <c r="BL130" s="1637"/>
      <c r="BM130" s="1161"/>
      <c r="BN130" s="1161"/>
      <c r="BO130" s="545"/>
      <c r="BP130" s="1161"/>
      <c r="BQ130" s="1161"/>
      <c r="BR130" s="1161"/>
      <c r="BS130" s="1161"/>
      <c r="BT130" s="1161"/>
      <c r="BU130" s="1633"/>
      <c r="BV130" s="567"/>
      <c r="BW130" s="567"/>
      <c r="BX130" s="567"/>
      <c r="BY130" s="567"/>
      <c r="BZ130" s="1642">
        <v>11</v>
      </c>
    </row>
    <row s="1642" customFormat="1" customHeight="1" ht="11.549999999999999">
      <c r="A131" s="988"/>
      <c r="B131" s="1637"/>
      <c r="C131" s="1637"/>
      <c r="D131" s="352"/>
      <c r="J131" s="1642"/>
      <c r="K131" s="1642"/>
      <c r="L131" s="1642"/>
      <c r="M131" s="1642"/>
      <c r="N131" s="1642"/>
      <c r="O131" s="1642"/>
      <c r="P131" s="1642"/>
      <c r="Q131" s="1642"/>
      <c r="R131" s="1642"/>
      <c r="S131" s="1642"/>
      <c r="T131" s="1642"/>
      <c r="U131" s="1642"/>
      <c r="V131" s="1642"/>
      <c r="W131" s="1642"/>
      <c r="X131" s="1642"/>
      <c r="Y131" s="1642"/>
      <c r="Z131" s="1642"/>
      <c r="AA131" s="1642"/>
      <c r="AB131" s="1642"/>
      <c r="AC131" s="1642"/>
      <c r="AD131" s="1642"/>
      <c r="AE131" s="1642"/>
      <c r="AF131" s="1642"/>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E131" s="1161"/>
      <c r="BF131" s="1637"/>
      <c r="BG131" s="1637"/>
      <c r="BH131" s="1161"/>
      <c r="BI131" s="1161"/>
      <c r="BJ131" s="1161"/>
      <c r="BK131" s="1161"/>
      <c r="BL131" s="1637"/>
      <c r="BM131" s="1161"/>
      <c r="BN131" s="1161"/>
      <c r="BO131" s="545"/>
      <c r="BP131" s="1161"/>
      <c r="BQ131" s="1161"/>
      <c r="BR131" s="1161"/>
      <c r="BS131" s="1161"/>
      <c r="BT131" s="1161"/>
      <c r="BU131" s="1633"/>
      <c r="BV131" s="567"/>
      <c r="BW131" s="567"/>
      <c r="BX131" s="567"/>
      <c r="BY131" s="567"/>
      <c r="BZ131" s="1642">
        <v>11</v>
      </c>
    </row>
    <row s="1642" customFormat="1" customHeight="1" ht="11.549999999999999">
      <c r="A132" s="988"/>
      <c r="B132" s="1637"/>
      <c r="C132" s="1637"/>
      <c r="D132" s="352"/>
      <c r="J132" s="1642"/>
      <c r="K132" s="1642"/>
      <c r="L132" s="1642"/>
      <c r="M132" s="1642"/>
      <c r="N132" s="1642"/>
      <c r="O132" s="1642"/>
      <c r="P132" s="1642"/>
      <c r="Q132" s="1642"/>
      <c r="R132" s="1642"/>
      <c r="S132" s="1642"/>
      <c r="T132" s="1642"/>
      <c r="U132" s="1642"/>
      <c r="V132" s="1642"/>
      <c r="W132" s="1642"/>
      <c r="X132" s="1642"/>
      <c r="Y132" s="1642"/>
      <c r="Z132" s="1642"/>
      <c r="AA132" s="1642"/>
      <c r="AB132" s="1642"/>
      <c r="AC132" s="1642"/>
      <c r="AD132" s="1642"/>
      <c r="AE132" s="1642"/>
      <c r="AF132" s="1642"/>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E132" s="1161"/>
      <c r="BF132" s="1637"/>
      <c r="BG132" s="1637"/>
      <c r="BH132" s="1161"/>
      <c r="BI132" s="1161"/>
      <c r="BJ132" s="1161"/>
      <c r="BK132" s="1161"/>
      <c r="BL132" s="1637"/>
      <c r="BM132" s="1161"/>
      <c r="BN132" s="1161"/>
      <c r="BO132" s="545"/>
      <c r="BP132" s="1161"/>
      <c r="BQ132" s="1161"/>
      <c r="BR132" s="1161"/>
      <c r="BS132" s="1161"/>
      <c r="BT132" s="1161"/>
      <c r="BU132" s="1633"/>
      <c r="BV132" s="567"/>
      <c r="BW132" s="567"/>
      <c r="BX132" s="567"/>
      <c r="BY132" s="567"/>
      <c r="BZ132" s="1642">
        <v>11</v>
      </c>
    </row>
    <row s="1642" customFormat="1" customHeight="1" ht="11.549999999999999">
      <c r="A133" s="988"/>
      <c r="B133" s="1637"/>
      <c r="C133" s="1637"/>
      <c r="D133" s="352"/>
      <c r="J133" s="1642"/>
      <c r="K133" s="1642"/>
      <c r="L133" s="1642"/>
      <c r="M133" s="1642"/>
      <c r="N133" s="1642"/>
      <c r="O133" s="1642"/>
      <c r="P133" s="1642"/>
      <c r="Q133" s="1642"/>
      <c r="R133" s="1642"/>
      <c r="S133" s="1642"/>
      <c r="T133" s="1642"/>
      <c r="U133" s="1642"/>
      <c r="V133" s="1642"/>
      <c r="W133" s="1642"/>
      <c r="X133" s="1642"/>
      <c r="Y133" s="1642"/>
      <c r="Z133" s="1642"/>
      <c r="AA133" s="1642"/>
      <c r="AB133" s="1642"/>
      <c r="AC133" s="1642"/>
      <c r="AD133" s="1642"/>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E133" s="1161"/>
      <c r="BF133" s="1637"/>
      <c r="BG133" s="1637"/>
      <c r="BH133" s="1161"/>
      <c r="BI133" s="1161"/>
      <c r="BJ133" s="1161"/>
      <c r="BK133" s="1161"/>
      <c r="BL133" s="1637"/>
      <c r="BM133" s="1161"/>
      <c r="BN133" s="1161"/>
      <c r="BO133" s="545"/>
      <c r="BP133" s="1161"/>
      <c r="BQ133" s="1161"/>
      <c r="BR133" s="1161"/>
      <c r="BS133" s="1161"/>
      <c r="BT133" s="1161"/>
      <c r="BU133" s="1633"/>
      <c r="BV133" s="567"/>
      <c r="BW133" s="567"/>
      <c r="BX133" s="567"/>
      <c r="BY133" s="567"/>
      <c r="BZ133" s="1642">
        <v>11</v>
      </c>
    </row>
    <row s="1642" customFormat="1" customHeight="1" ht="11.549999999999999">
      <c r="A134" s="988"/>
      <c r="B134" s="1637"/>
      <c r="C134" s="1637"/>
      <c r="D134" s="352"/>
      <c r="J134" s="1642"/>
      <c r="K134" s="1642"/>
      <c r="L134" s="1642"/>
      <c r="M134" s="1642"/>
      <c r="N134" s="1642"/>
      <c r="O134" s="1642"/>
      <c r="P134" s="1642"/>
      <c r="Q134" s="1642"/>
      <c r="R134" s="1642"/>
      <c r="S134" s="1642"/>
      <c r="T134" s="1642"/>
      <c r="U134" s="1642"/>
      <c r="V134" s="1642"/>
      <c r="W134" s="1642"/>
      <c r="X134" s="1642"/>
      <c r="Y134" s="1642"/>
      <c r="Z134" s="1642"/>
      <c r="AA134" s="1642"/>
      <c r="AB134" s="1642"/>
      <c r="AC134" s="1642"/>
      <c r="AD134" s="1642"/>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E134" s="1161"/>
      <c r="BF134" s="1637"/>
      <c r="BG134" s="1637"/>
      <c r="BH134" s="1161"/>
      <c r="BI134" s="1161"/>
      <c r="BJ134" s="1161"/>
      <c r="BK134" s="1161"/>
      <c r="BL134" s="1637"/>
      <c r="BM134" s="1161"/>
      <c r="BN134" s="1161"/>
      <c r="BO134" s="545"/>
      <c r="BP134" s="1161"/>
      <c r="BQ134" s="1161"/>
      <c r="BR134" s="1161"/>
      <c r="BS134" s="1161"/>
      <c r="BT134" s="1161"/>
      <c r="BU134" s="1633"/>
      <c r="BV134" s="567"/>
      <c r="BW134" s="567"/>
      <c r="BX134" s="567"/>
      <c r="BY134" s="567"/>
      <c r="BZ134" s="1642">
        <v>11</v>
      </c>
    </row>
    <row s="1642" customFormat="1" customHeight="1" ht="11.549999999999999">
      <c r="A135" s="988"/>
      <c r="B135" s="1637"/>
      <c r="C135" s="1637"/>
      <c r="D135" s="352"/>
      <c r="J135" s="1642"/>
      <c r="K135" s="1642"/>
      <c r="L135" s="1642"/>
      <c r="M135" s="1642"/>
      <c r="N135" s="1642"/>
      <c r="O135" s="1642"/>
      <c r="P135" s="1642"/>
      <c r="Q135" s="1642"/>
      <c r="R135" s="1642"/>
      <c r="S135" s="1642"/>
      <c r="T135" s="1642"/>
      <c r="U135" s="1642"/>
      <c r="V135" s="1642"/>
      <c r="W135" s="1642"/>
      <c r="X135" s="1642"/>
      <c r="Y135" s="1642"/>
      <c r="Z135" s="1642"/>
      <c r="AA135" s="1642"/>
      <c r="AB135" s="1642"/>
      <c r="AC135" s="1642"/>
      <c r="AD135" s="1642"/>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E135" s="1161"/>
      <c r="BF135" s="1637"/>
      <c r="BG135" s="1637"/>
      <c r="BH135" s="1161"/>
      <c r="BI135" s="1161"/>
      <c r="BJ135" s="1161"/>
      <c r="BK135" s="1161"/>
      <c r="BL135" s="1637"/>
      <c r="BM135" s="1161"/>
      <c r="BN135" s="1161"/>
      <c r="BO135" s="545"/>
      <c r="BP135" s="1161"/>
      <c r="BQ135" s="1161"/>
      <c r="BR135" s="1161"/>
      <c r="BS135" s="1161"/>
      <c r="BT135" s="1161"/>
      <c r="BU135" s="1633"/>
      <c r="BV135" s="567"/>
      <c r="BW135" s="567"/>
      <c r="BX135" s="567"/>
      <c r="BY135" s="567"/>
      <c r="BZ135" s="1642">
        <v>11</v>
      </c>
    </row>
    <row s="1642" customFormat="1" customHeight="1" ht="11.549999999999999">
      <c r="A136" s="988"/>
      <c r="B136" s="1637"/>
      <c r="C136" s="1637"/>
      <c r="D136" s="352"/>
      <c r="J136" s="1642"/>
      <c r="K136" s="1642"/>
      <c r="L136" s="1642"/>
      <c r="M136" s="1642"/>
      <c r="N136" s="1642"/>
      <c r="O136" s="1642"/>
      <c r="P136" s="1642"/>
      <c r="Q136" s="1642"/>
      <c r="R136" s="1642"/>
      <c r="S136" s="1642"/>
      <c r="T136" s="1642"/>
      <c r="U136" s="1642"/>
      <c r="V136" s="1642"/>
      <c r="W136" s="1642"/>
      <c r="X136" s="1642"/>
      <c r="Y136" s="1642"/>
      <c r="Z136" s="1642"/>
      <c r="AA136" s="1642"/>
      <c r="AB136" s="1642"/>
      <c r="AC136" s="1642"/>
      <c r="AD136" s="1642"/>
      <c r="AE136" s="1642"/>
      <c r="AF136" s="1642"/>
      <c r="AG136" s="1642"/>
      <c r="AH136" s="1642"/>
      <c r="AI136" s="1642"/>
      <c r="AJ136" s="1642"/>
      <c r="AK136" s="1642"/>
      <c r="AL136" s="1642"/>
      <c r="AM136" s="1642"/>
      <c r="AN136" s="1642"/>
      <c r="AO136" s="1642"/>
      <c r="AP136" s="1642"/>
      <c r="AQ136" s="1642"/>
      <c r="AR136" s="1642"/>
      <c r="AS136" s="1642"/>
      <c r="AT136" s="1642"/>
      <c r="AU136" s="1642"/>
      <c r="AV136" s="1642"/>
      <c r="AW136" s="1642"/>
      <c r="AX136" s="1642"/>
      <c r="AY136" s="1642"/>
      <c r="AZ136" s="1642"/>
      <c r="BA136" s="1642"/>
      <c r="BB136" s="1642"/>
      <c r="BC136" s="1642"/>
      <c r="BE136" s="1161"/>
      <c r="BF136" s="1637"/>
      <c r="BG136" s="1637"/>
      <c r="BH136" s="1161"/>
      <c r="BI136" s="1161"/>
      <c r="BJ136" s="1161"/>
      <c r="BK136" s="1161"/>
      <c r="BL136" s="1637"/>
      <c r="BM136" s="1161"/>
      <c r="BN136" s="1161"/>
      <c r="BO136" s="545"/>
      <c r="BP136" s="1161"/>
      <c r="BQ136" s="1161"/>
      <c r="BR136" s="1161"/>
      <c r="BS136" s="1161"/>
      <c r="BT136" s="1161"/>
      <c r="BU136" s="1633"/>
      <c r="BV136" s="567"/>
      <c r="BW136" s="567"/>
      <c r="BX136" s="567"/>
      <c r="BY136" s="567"/>
      <c r="BZ136" s="1642">
        <v>11</v>
      </c>
    </row>
    <row s="1642" customFormat="1" customHeight="1" ht="11.549999999999999">
      <c r="A137" s="988"/>
      <c r="B137" s="1637"/>
      <c r="C137" s="1637"/>
      <c r="D137" s="352"/>
      <c r="J137" s="1642"/>
      <c r="K137" s="1642"/>
      <c r="L137" s="1642"/>
      <c r="M137" s="1642"/>
      <c r="N137" s="1642"/>
      <c r="O137" s="1642"/>
      <c r="P137" s="1642"/>
      <c r="Q137" s="1642"/>
      <c r="R137" s="1642"/>
      <c r="S137" s="1642"/>
      <c r="T137" s="1642"/>
      <c r="U137" s="1642"/>
      <c r="V137" s="1642"/>
      <c r="W137" s="1642"/>
      <c r="X137" s="1642"/>
      <c r="Y137" s="1642"/>
      <c r="Z137" s="1642"/>
      <c r="AA137" s="1642"/>
      <c r="AB137" s="1642"/>
      <c r="AC137" s="1642"/>
      <c r="AD137" s="1642"/>
      <c r="AE137" s="1642"/>
      <c r="AF137" s="1642"/>
      <c r="AG137" s="1642"/>
      <c r="AH137" s="1642"/>
      <c r="AI137" s="1642"/>
      <c r="AJ137" s="1642"/>
      <c r="AK137" s="1642"/>
      <c r="AL137" s="1642"/>
      <c r="AM137" s="1642"/>
      <c r="AN137" s="1642"/>
      <c r="AO137" s="1642"/>
      <c r="AP137" s="1642"/>
      <c r="AQ137" s="1642"/>
      <c r="AR137" s="1642"/>
      <c r="AS137" s="1642"/>
      <c r="AT137" s="1642"/>
      <c r="AU137" s="1642"/>
      <c r="AV137" s="1642"/>
      <c r="AW137" s="1642"/>
      <c r="AX137" s="1642"/>
      <c r="AY137" s="1642"/>
      <c r="AZ137" s="1642"/>
      <c r="BA137" s="1642"/>
      <c r="BB137" s="1642"/>
      <c r="BC137" s="1642"/>
      <c r="BE137" s="1161"/>
      <c r="BF137" s="1637"/>
      <c r="BG137" s="1637"/>
      <c r="BH137" s="1161"/>
      <c r="BI137" s="1161"/>
      <c r="BJ137" s="1161"/>
      <c r="BK137" s="1161"/>
      <c r="BL137" s="1637"/>
      <c r="BM137" s="1161"/>
      <c r="BN137" s="1161"/>
      <c r="BO137" s="545"/>
      <c r="BP137" s="1161"/>
      <c r="BQ137" s="1161"/>
      <c r="BR137" s="1161"/>
      <c r="BS137" s="1161"/>
      <c r="BT137" s="1161"/>
      <c r="BU137" s="1633"/>
      <c r="BV137" s="567"/>
      <c r="BW137" s="567"/>
      <c r="BX137" s="567"/>
      <c r="BY137" s="567"/>
      <c r="BZ137" s="1642">
        <v>11</v>
      </c>
    </row>
    <row s="1642" customFormat="1" customHeight="1" ht="11.549999999999999">
      <c r="A138" s="988"/>
      <c r="B138" s="1637"/>
      <c r="C138" s="1637"/>
      <c r="D138" s="352"/>
      <c r="J138" s="1642"/>
      <c r="K138" s="1642"/>
      <c r="L138" s="1642"/>
      <c r="M138" s="1642"/>
      <c r="N138" s="1642"/>
      <c r="O138" s="1642"/>
      <c r="P138" s="1642"/>
      <c r="Q138" s="1642"/>
      <c r="R138" s="1642"/>
      <c r="S138" s="1642"/>
      <c r="T138" s="1642"/>
      <c r="U138" s="1642"/>
      <c r="V138" s="1642"/>
      <c r="W138" s="1642"/>
      <c r="X138" s="1642"/>
      <c r="Y138" s="1642"/>
      <c r="Z138" s="1642"/>
      <c r="AA138" s="1642"/>
      <c r="AB138" s="1642"/>
      <c r="AC138" s="1642"/>
      <c r="AD138" s="1642"/>
      <c r="AE138" s="1642"/>
      <c r="AF138" s="1642"/>
      <c r="AG138" s="1642"/>
      <c r="AH138" s="1642"/>
      <c r="AI138" s="1642"/>
      <c r="AJ138" s="1642"/>
      <c r="AK138" s="1642"/>
      <c r="AL138" s="1642"/>
      <c r="AM138" s="1642"/>
      <c r="AN138" s="1642"/>
      <c r="AO138" s="1642"/>
      <c r="AP138" s="1642"/>
      <c r="AQ138" s="1642"/>
      <c r="AR138" s="1642"/>
      <c r="AS138" s="1642"/>
      <c r="AT138" s="1642"/>
      <c r="AU138" s="1642"/>
      <c r="AV138" s="1642"/>
      <c r="AW138" s="1642"/>
      <c r="AX138" s="1642"/>
      <c r="AY138" s="1642"/>
      <c r="AZ138" s="1642"/>
      <c r="BA138" s="1642"/>
      <c r="BB138" s="1642"/>
      <c r="BC138" s="1642"/>
      <c r="BE138" s="1161"/>
      <c r="BF138" s="1637"/>
      <c r="BG138" s="1637"/>
      <c r="BH138" s="1161"/>
      <c r="BI138" s="1161"/>
      <c r="BJ138" s="1161"/>
      <c r="BK138" s="1161"/>
      <c r="BL138" s="1637"/>
      <c r="BM138" s="1161"/>
      <c r="BN138" s="1161"/>
      <c r="BO138" s="545"/>
      <c r="BP138" s="1161"/>
      <c r="BQ138" s="1161"/>
      <c r="BR138" s="1161"/>
      <c r="BS138" s="1161"/>
      <c r="BT138" s="1161"/>
      <c r="BU138" s="1633"/>
      <c r="BV138" s="567"/>
      <c r="BW138" s="567"/>
      <c r="BX138" s="567"/>
      <c r="BY138" s="567"/>
      <c r="BZ138" s="1642">
        <v>11</v>
      </c>
    </row>
    <row s="1642" customFormat="1" customHeight="1" ht="11.549999999999999">
      <c r="A139" s="988"/>
      <c r="B139" s="1637"/>
      <c r="C139" s="1637"/>
      <c r="D139" s="352"/>
      <c r="J139" s="1642"/>
      <c r="K139" s="1642"/>
      <c r="L139" s="1642"/>
      <c r="M139" s="1642"/>
      <c r="N139" s="1642"/>
      <c r="O139" s="1642"/>
      <c r="P139" s="1642"/>
      <c r="Q139" s="1642"/>
      <c r="R139" s="1642"/>
      <c r="S139" s="1642"/>
      <c r="T139" s="1642"/>
      <c r="U139" s="1642"/>
      <c r="V139" s="1642"/>
      <c r="W139" s="1642"/>
      <c r="X139" s="1642"/>
      <c r="Y139" s="1642"/>
      <c r="Z139" s="1642"/>
      <c r="AA139" s="1642"/>
      <c r="AB139" s="1642"/>
      <c r="AC139" s="1642"/>
      <c r="AD139" s="1642"/>
      <c r="AE139" s="1642"/>
      <c r="AF139" s="1642"/>
      <c r="AG139" s="1642"/>
      <c r="AH139" s="1642"/>
      <c r="AI139" s="1642"/>
      <c r="AJ139" s="1642"/>
      <c r="AK139" s="1642"/>
      <c r="AL139" s="1642"/>
      <c r="AM139" s="1642"/>
      <c r="AN139" s="1642"/>
      <c r="AO139" s="1642"/>
      <c r="AP139" s="1642"/>
      <c r="AQ139" s="1642"/>
      <c r="AR139" s="1642"/>
      <c r="AS139" s="1642"/>
      <c r="AT139" s="1642"/>
      <c r="AU139" s="1642"/>
      <c r="AV139" s="1642"/>
      <c r="AW139" s="1642"/>
      <c r="AX139" s="1642"/>
      <c r="AY139" s="1642"/>
      <c r="AZ139" s="1642"/>
      <c r="BA139" s="1642"/>
      <c r="BB139" s="1642"/>
      <c r="BC139" s="1642"/>
      <c r="BE139" s="1161"/>
      <c r="BF139" s="1637"/>
      <c r="BG139" s="1637"/>
      <c r="BH139" s="1161"/>
      <c r="BI139" s="1161"/>
      <c r="BJ139" s="1161"/>
      <c r="BK139" s="1161"/>
      <c r="BL139" s="1637"/>
      <c r="BM139" s="1161"/>
      <c r="BN139" s="1161"/>
      <c r="BO139" s="545"/>
      <c r="BP139" s="1161"/>
      <c r="BQ139" s="1161"/>
      <c r="BR139" s="1161"/>
      <c r="BS139" s="1161"/>
      <c r="BT139" s="1161"/>
      <c r="BU139" s="1633"/>
      <c r="BV139" s="567"/>
      <c r="BW139" s="567"/>
      <c r="BX139" s="567"/>
      <c r="BY139" s="567"/>
      <c r="BZ139" s="1642">
        <v>11</v>
      </c>
    </row>
    <row s="1642" customFormat="1" customHeight="1" ht="11.549999999999999">
      <c r="A140" s="988"/>
      <c r="B140" s="1637"/>
      <c r="C140" s="1637"/>
      <c r="D140" s="352"/>
      <c r="J140" s="1642"/>
      <c r="K140" s="1642"/>
      <c r="L140" s="1642"/>
      <c r="M140" s="1642"/>
      <c r="N140" s="1642"/>
      <c r="O140" s="1642"/>
      <c r="P140" s="1642"/>
      <c r="Q140" s="1642"/>
      <c r="R140" s="1642"/>
      <c r="S140" s="1642"/>
      <c r="T140" s="1642"/>
      <c r="U140" s="1642"/>
      <c r="V140" s="1642"/>
      <c r="W140" s="1642"/>
      <c r="X140" s="1642"/>
      <c r="Y140" s="1642"/>
      <c r="Z140" s="1642"/>
      <c r="AA140" s="1642"/>
      <c r="AB140" s="1642"/>
      <c r="AC140" s="1642"/>
      <c r="AD140" s="1642"/>
      <c r="AE140" s="1642"/>
      <c r="AF140" s="1642"/>
      <c r="AG140" s="1642"/>
      <c r="AH140" s="1642"/>
      <c r="AI140" s="1642"/>
      <c r="AJ140" s="1642"/>
      <c r="AK140" s="1642"/>
      <c r="AL140" s="1642"/>
      <c r="AM140" s="1642"/>
      <c r="AN140" s="1642"/>
      <c r="AO140" s="1642"/>
      <c r="AP140" s="1642"/>
      <c r="AQ140" s="1642"/>
      <c r="AR140" s="1642"/>
      <c r="AS140" s="1642"/>
      <c r="AT140" s="1642"/>
      <c r="AU140" s="1642"/>
      <c r="AV140" s="1642"/>
      <c r="AW140" s="1642"/>
      <c r="AX140" s="1642"/>
      <c r="AY140" s="1642"/>
      <c r="AZ140" s="1642"/>
      <c r="BA140" s="1642"/>
      <c r="BB140" s="1642"/>
      <c r="BC140" s="1642"/>
      <c r="BE140" s="1161"/>
      <c r="BF140" s="1637"/>
      <c r="BG140" s="1637"/>
      <c r="BH140" s="1161"/>
      <c r="BI140" s="1161"/>
      <c r="BJ140" s="1161"/>
      <c r="BK140" s="1161"/>
      <c r="BL140" s="1637"/>
      <c r="BM140" s="1161"/>
      <c r="BN140" s="1161"/>
      <c r="BO140" s="545"/>
      <c r="BP140" s="1161"/>
      <c r="BQ140" s="1161"/>
      <c r="BR140" s="1161"/>
      <c r="BS140" s="1161"/>
      <c r="BT140" s="1161"/>
      <c r="BU140" s="1633"/>
      <c r="BV140" s="567"/>
      <c r="BW140" s="567"/>
      <c r="BX140" s="567"/>
      <c r="BY140" s="567"/>
      <c r="BZ140" s="1642">
        <v>11</v>
      </c>
    </row>
    <row s="1642" customFormat="1" customHeight="1" ht="11.549999999999999">
      <c r="A141" s="988"/>
      <c r="B141" s="1637"/>
      <c r="C141" s="1637"/>
      <c r="D141" s="352"/>
      <c r="J141" s="1642"/>
      <c r="K141" s="1642"/>
      <c r="L141" s="1642"/>
      <c r="M141" s="1642"/>
      <c r="N141" s="1642"/>
      <c r="O141" s="1642"/>
      <c r="P141" s="1642"/>
      <c r="Q141" s="1642"/>
      <c r="R141" s="1642"/>
      <c r="S141" s="1642"/>
      <c r="T141" s="1642"/>
      <c r="U141" s="1642"/>
      <c r="V141" s="1642"/>
      <c r="W141" s="1642"/>
      <c r="X141" s="1642"/>
      <c r="Y141" s="1642"/>
      <c r="Z141" s="1642"/>
      <c r="AA141" s="1642"/>
      <c r="AB141" s="1642"/>
      <c r="AC141" s="1642"/>
      <c r="AD141" s="1642"/>
      <c r="AE141" s="1642"/>
      <c r="AF141" s="1642"/>
      <c r="AG141" s="1642"/>
      <c r="AH141" s="1642"/>
      <c r="AI141" s="1642"/>
      <c r="AJ141" s="1642"/>
      <c r="AK141" s="1642"/>
      <c r="AL141" s="1642"/>
      <c r="AM141" s="1642"/>
      <c r="AN141" s="1642"/>
      <c r="AO141" s="1642"/>
      <c r="AP141" s="1642"/>
      <c r="AQ141" s="1642"/>
      <c r="AR141" s="1642"/>
      <c r="AS141" s="1642"/>
      <c r="AT141" s="1642"/>
      <c r="AU141" s="1642"/>
      <c r="AV141" s="1642"/>
      <c r="AW141" s="1642"/>
      <c r="AX141" s="1642"/>
      <c r="AY141" s="1642"/>
      <c r="AZ141" s="1642"/>
      <c r="BA141" s="1642"/>
      <c r="BB141" s="1642"/>
      <c r="BC141" s="1642"/>
      <c r="BE141" s="1161"/>
      <c r="BF141" s="1637"/>
      <c r="BG141" s="1637"/>
      <c r="BH141" s="1161"/>
      <c r="BI141" s="1161"/>
      <c r="BJ141" s="1161"/>
      <c r="BK141" s="1161"/>
      <c r="BL141" s="1637"/>
      <c r="BM141" s="1161"/>
      <c r="BN141" s="1161"/>
      <c r="BO141" s="545"/>
      <c r="BP141" s="1161"/>
      <c r="BQ141" s="1161"/>
      <c r="BR141" s="1161"/>
      <c r="BS141" s="1161"/>
      <c r="BT141" s="1161"/>
      <c r="BU141" s="1633"/>
      <c r="BV141" s="567"/>
      <c r="BW141" s="567"/>
      <c r="BX141" s="567"/>
      <c r="BY141" s="567"/>
      <c r="BZ141" s="1642">
        <v>11</v>
      </c>
    </row>
    <row s="1642" customFormat="1" customHeight="1" ht="11.549999999999999">
      <c r="A142" s="988"/>
      <c r="B142" s="1637"/>
      <c r="C142" s="1637"/>
      <c r="D142" s="352"/>
      <c r="J142" s="1642"/>
      <c r="K142" s="1642"/>
      <c r="L142" s="1642"/>
      <c r="M142" s="1642"/>
      <c r="N142" s="1642"/>
      <c r="O142" s="1642"/>
      <c r="P142" s="1642"/>
      <c r="Q142" s="1642"/>
      <c r="R142" s="1642"/>
      <c r="S142" s="1642"/>
      <c r="T142" s="1642"/>
      <c r="U142" s="1642"/>
      <c r="V142" s="1642"/>
      <c r="W142" s="1642"/>
      <c r="X142" s="1642"/>
      <c r="Y142" s="1642"/>
      <c r="Z142" s="1642"/>
      <c r="AA142" s="1642"/>
      <c r="AB142" s="1642"/>
      <c r="AC142" s="1642"/>
      <c r="AD142" s="1642"/>
      <c r="AE142" s="1642"/>
      <c r="AF142" s="1642"/>
      <c r="AG142" s="1642"/>
      <c r="AH142" s="1642"/>
      <c r="AI142" s="1642"/>
      <c r="AJ142" s="1642"/>
      <c r="AK142" s="1642"/>
      <c r="AL142" s="1642"/>
      <c r="AM142" s="1642"/>
      <c r="AN142" s="1642"/>
      <c r="AO142" s="1642"/>
      <c r="AP142" s="1642"/>
      <c r="AQ142" s="1642"/>
      <c r="AR142" s="1642"/>
      <c r="AS142" s="1642"/>
      <c r="AT142" s="1642"/>
      <c r="AU142" s="1642"/>
      <c r="AV142" s="1642"/>
      <c r="AW142" s="1642"/>
      <c r="AX142" s="1642"/>
      <c r="AY142" s="1642"/>
      <c r="AZ142" s="1642"/>
      <c r="BA142" s="1642"/>
      <c r="BB142" s="1642"/>
      <c r="BC142" s="1642"/>
      <c r="BE142" s="1161"/>
      <c r="BF142" s="1637"/>
      <c r="BG142" s="1637"/>
      <c r="BH142" s="1161"/>
      <c r="BI142" s="1161"/>
      <c r="BJ142" s="1161"/>
      <c r="BK142" s="1161"/>
      <c r="BL142" s="1637"/>
      <c r="BM142" s="1161"/>
      <c r="BN142" s="1161"/>
      <c r="BO142" s="545"/>
      <c r="BP142" s="1161"/>
      <c r="BQ142" s="1161"/>
      <c r="BR142" s="1161"/>
      <c r="BS142" s="1161"/>
      <c r="BT142" s="1161"/>
      <c r="BU142" s="1633"/>
      <c r="BV142" s="567"/>
      <c r="BW142" s="567"/>
      <c r="BX142" s="567"/>
      <c r="BY142" s="567"/>
      <c r="BZ142" s="1642">
        <v>11</v>
      </c>
    </row>
    <row s="1642" customFormat="1" customHeight="1" ht="11.549999999999999">
      <c r="A143" s="988"/>
      <c r="B143" s="1637"/>
      <c r="C143" s="1637"/>
      <c r="D143" s="352"/>
      <c r="J143" s="1642"/>
      <c r="K143" s="1642"/>
      <c r="L143" s="1642"/>
      <c r="M143" s="1642"/>
      <c r="N143" s="1642"/>
      <c r="O143" s="1642"/>
      <c r="P143" s="1642"/>
      <c r="Q143" s="1642"/>
      <c r="R143" s="1642"/>
      <c r="S143" s="1642"/>
      <c r="T143" s="1642"/>
      <c r="U143" s="1642"/>
      <c r="V143" s="1642"/>
      <c r="W143" s="1642"/>
      <c r="X143" s="1642"/>
      <c r="Y143" s="1642"/>
      <c r="Z143" s="1642"/>
      <c r="AA143" s="1642"/>
      <c r="AB143" s="1642"/>
      <c r="AC143" s="1642"/>
      <c r="AD143" s="1642"/>
      <c r="AE143" s="1642"/>
      <c r="AF143" s="1642"/>
      <c r="AG143" s="1642"/>
      <c r="AH143" s="1642"/>
      <c r="AI143" s="1642"/>
      <c r="AJ143" s="1642"/>
      <c r="AK143" s="1642"/>
      <c r="AL143" s="1642"/>
      <c r="AM143" s="1642"/>
      <c r="AN143" s="1642"/>
      <c r="AO143" s="1642"/>
      <c r="AP143" s="1642"/>
      <c r="AQ143" s="1642"/>
      <c r="AR143" s="1642"/>
      <c r="AS143" s="1642"/>
      <c r="AT143" s="1642"/>
      <c r="AU143" s="1642"/>
      <c r="AV143" s="1642"/>
      <c r="AW143" s="1642"/>
      <c r="AX143" s="1642"/>
      <c r="AY143" s="1642"/>
      <c r="AZ143" s="1642"/>
      <c r="BA143" s="1642"/>
      <c r="BB143" s="1642"/>
      <c r="BC143" s="1642"/>
      <c r="BE143" s="1161"/>
      <c r="BF143" s="1637"/>
      <c r="BG143" s="1637"/>
      <c r="BH143" s="1161"/>
      <c r="BI143" s="1161"/>
      <c r="BJ143" s="1161"/>
      <c r="BK143" s="1161"/>
      <c r="BL143" s="1637"/>
      <c r="BM143" s="1161"/>
      <c r="BN143" s="1161"/>
      <c r="BO143" s="545"/>
      <c r="BP143" s="1161"/>
      <c r="BQ143" s="1161"/>
      <c r="BR143" s="1161"/>
      <c r="BS143" s="1161"/>
      <c r="BT143" s="1161"/>
      <c r="BU143" s="1633"/>
      <c r="BV143" s="567"/>
      <c r="BW143" s="567"/>
      <c r="BX143" s="567"/>
      <c r="BY143" s="567"/>
      <c r="BZ143" s="1642">
        <v>11</v>
      </c>
    </row>
    <row s="1642" customFormat="1" customHeight="1" ht="11.549999999999999">
      <c r="A144" s="988"/>
      <c r="B144" s="1637"/>
      <c r="C144" s="1637"/>
      <c r="D144" s="352"/>
      <c r="J144" s="1642"/>
      <c r="K144" s="1642"/>
      <c r="L144" s="1642"/>
      <c r="M144" s="1642"/>
      <c r="N144" s="1642"/>
      <c r="O144" s="1642"/>
      <c r="P144" s="1642"/>
      <c r="Q144" s="1642"/>
      <c r="R144" s="1642"/>
      <c r="S144" s="1642"/>
      <c r="T144" s="1642"/>
      <c r="U144" s="1642"/>
      <c r="V144" s="1642"/>
      <c r="W144" s="1642"/>
      <c r="X144" s="1642"/>
      <c r="Y144" s="1642"/>
      <c r="Z144" s="1642"/>
      <c r="AA144" s="1642"/>
      <c r="AB144" s="1642"/>
      <c r="AC144" s="1642"/>
      <c r="AD144" s="1642"/>
      <c r="AE144" s="1642"/>
      <c r="AF144" s="1642"/>
      <c r="AG144" s="1642"/>
      <c r="AH144" s="1642"/>
      <c r="AI144" s="1642"/>
      <c r="AJ144" s="1642"/>
      <c r="AK144" s="1642"/>
      <c r="AL144" s="1642"/>
      <c r="AM144" s="1642"/>
      <c r="AN144" s="1642"/>
      <c r="AO144" s="1642"/>
      <c r="AP144" s="1642"/>
      <c r="AQ144" s="1642"/>
      <c r="AR144" s="1642"/>
      <c r="AS144" s="1642"/>
      <c r="AT144" s="1642"/>
      <c r="AU144" s="1642"/>
      <c r="AV144" s="1642"/>
      <c r="AW144" s="1642"/>
      <c r="AX144" s="1642"/>
      <c r="AY144" s="1642"/>
      <c r="AZ144" s="1642"/>
      <c r="BA144" s="1642"/>
      <c r="BB144" s="1642"/>
      <c r="BC144" s="1642"/>
      <c r="BE144" s="1161"/>
      <c r="BF144" s="1637"/>
      <c r="BG144" s="1637"/>
      <c r="BH144" s="1161"/>
      <c r="BI144" s="1161"/>
      <c r="BJ144" s="1161"/>
      <c r="BK144" s="1161"/>
      <c r="BL144" s="1637"/>
      <c r="BM144" s="1161"/>
      <c r="BN144" s="1161"/>
      <c r="BO144" s="545"/>
      <c r="BP144" s="1161"/>
      <c r="BQ144" s="1161"/>
      <c r="BR144" s="1161"/>
      <c r="BS144" s="1161"/>
      <c r="BT144" s="1161"/>
      <c r="BU144" s="1633"/>
      <c r="BV144" s="567"/>
      <c r="BW144" s="567"/>
      <c r="BX144" s="567"/>
      <c r="BY144" s="567"/>
      <c r="BZ144" s="1642">
        <v>11</v>
      </c>
    </row>
    <row s="1642" customFormat="1" customHeight="1" ht="11.549999999999999">
      <c r="A145" s="988"/>
      <c r="B145" s="1637"/>
      <c r="C145" s="1637"/>
      <c r="D145" s="352"/>
      <c r="J145" s="1642"/>
      <c r="K145" s="1642"/>
      <c r="L145" s="1642"/>
      <c r="M145" s="1642"/>
      <c r="N145" s="1642"/>
      <c r="O145" s="1642"/>
      <c r="P145" s="1642"/>
      <c r="Q145" s="1642"/>
      <c r="R145" s="1642"/>
      <c r="S145" s="1642"/>
      <c r="T145" s="1642"/>
      <c r="U145" s="1642"/>
      <c r="V145" s="1642"/>
      <c r="W145" s="1642"/>
      <c r="X145" s="1642"/>
      <c r="Y145" s="1642"/>
      <c r="Z145" s="1642"/>
      <c r="AA145" s="1642"/>
      <c r="AB145" s="1642"/>
      <c r="AC145" s="1642"/>
      <c r="AD145" s="1642"/>
      <c r="AE145" s="1642"/>
      <c r="AF145" s="1642"/>
      <c r="AG145" s="1642"/>
      <c r="AH145" s="1642"/>
      <c r="AI145" s="1642"/>
      <c r="AJ145" s="1642"/>
      <c r="AK145" s="1642"/>
      <c r="AL145" s="1642"/>
      <c r="AM145" s="1642"/>
      <c r="AN145" s="1642"/>
      <c r="AO145" s="1642"/>
      <c r="AP145" s="1642"/>
      <c r="AQ145" s="1642"/>
      <c r="AR145" s="1642"/>
      <c r="AS145" s="1642"/>
      <c r="AT145" s="1642"/>
      <c r="AU145" s="1642"/>
      <c r="AV145" s="1642"/>
      <c r="AW145" s="1642"/>
      <c r="AX145" s="1642"/>
      <c r="AY145" s="1642"/>
      <c r="AZ145" s="1642"/>
      <c r="BA145" s="1642"/>
      <c r="BB145" s="1642"/>
      <c r="BC145" s="1642"/>
      <c r="BE145" s="1161"/>
      <c r="BF145" s="1637"/>
      <c r="BG145" s="1637"/>
      <c r="BH145" s="1161"/>
      <c r="BI145" s="1161"/>
      <c r="BJ145" s="1161"/>
      <c r="BK145" s="1161"/>
      <c r="BL145" s="1637"/>
      <c r="BM145" s="1161"/>
      <c r="BN145" s="1161"/>
      <c r="BO145" s="545"/>
      <c r="BP145" s="1161"/>
      <c r="BQ145" s="1161"/>
      <c r="BR145" s="1161"/>
      <c r="BS145" s="1161"/>
      <c r="BT145" s="1161"/>
      <c r="BU145" s="1633"/>
      <c r="BV145" s="567"/>
      <c r="BW145" s="567"/>
      <c r="BX145" s="567"/>
      <c r="BY145" s="567"/>
      <c r="BZ145" s="1642">
        <v>11</v>
      </c>
    </row>
    <row s="1642" customFormat="1" customHeight="1" ht="11.549999999999999">
      <c r="A146" s="988"/>
      <c r="B146" s="1637"/>
      <c r="C146" s="1637"/>
      <c r="D146" s="352"/>
      <c r="J146" s="1642"/>
      <c r="K146" s="1642"/>
      <c r="L146" s="1642"/>
      <c r="M146" s="1642"/>
      <c r="N146" s="1642"/>
      <c r="O146" s="1642"/>
      <c r="P146" s="1642"/>
      <c r="Q146" s="1642"/>
      <c r="R146" s="1642"/>
      <c r="S146" s="1642"/>
      <c r="T146" s="1642"/>
      <c r="U146" s="1642"/>
      <c r="V146" s="1642"/>
      <c r="W146" s="1642"/>
      <c r="X146" s="1642"/>
      <c r="Y146" s="1642"/>
      <c r="Z146" s="1642"/>
      <c r="AA146" s="1642"/>
      <c r="AB146" s="1642"/>
      <c r="AC146" s="1642"/>
      <c r="AD146" s="1642"/>
      <c r="AE146" s="1642"/>
      <c r="AF146" s="1642"/>
      <c r="AG146" s="1642"/>
      <c r="AH146" s="1642"/>
      <c r="AI146" s="1642"/>
      <c r="AJ146" s="1642"/>
      <c r="AK146" s="1642"/>
      <c r="AL146" s="1642"/>
      <c r="AM146" s="1642"/>
      <c r="AN146" s="1642"/>
      <c r="AO146" s="1642"/>
      <c r="AP146" s="1642"/>
      <c r="AQ146" s="1642"/>
      <c r="AR146" s="1642"/>
      <c r="AS146" s="1642"/>
      <c r="AT146" s="1642"/>
      <c r="AU146" s="1642"/>
      <c r="AV146" s="1642"/>
      <c r="AW146" s="1642"/>
      <c r="AX146" s="1642"/>
      <c r="AY146" s="1642"/>
      <c r="AZ146" s="1642"/>
      <c r="BA146" s="1642"/>
      <c r="BB146" s="1642"/>
      <c r="BC146" s="1642"/>
      <c r="BE146" s="1161"/>
      <c r="BF146" s="1637"/>
      <c r="BG146" s="1637"/>
      <c r="BH146" s="1161"/>
      <c r="BI146" s="1161"/>
      <c r="BJ146" s="1161"/>
      <c r="BK146" s="1161"/>
      <c r="BL146" s="1637"/>
      <c r="BM146" s="1161"/>
      <c r="BN146" s="1161"/>
      <c r="BO146" s="545"/>
      <c r="BP146" s="1161"/>
      <c r="BQ146" s="1161"/>
      <c r="BR146" s="1161"/>
      <c r="BS146" s="1161"/>
      <c r="BT146" s="1161"/>
      <c r="BU146" s="1633"/>
      <c r="BV146" s="567"/>
      <c r="BW146" s="567"/>
      <c r="BX146" s="567"/>
      <c r="BY146" s="567"/>
      <c r="BZ146" s="1642">
        <v>11</v>
      </c>
    </row>
    <row s="1642" customFormat="1" customHeight="1" ht="11.549999999999999">
      <c r="A147" s="988"/>
      <c r="B147" s="1637"/>
      <c r="C147" s="1637"/>
      <c r="D147" s="352"/>
      <c r="J147" s="1642"/>
      <c r="K147" s="1642"/>
      <c r="L147" s="1642"/>
      <c r="M147" s="1642"/>
      <c r="N147" s="1642"/>
      <c r="O147" s="1642"/>
      <c r="P147" s="1642"/>
      <c r="Q147" s="1642"/>
      <c r="R147" s="1642"/>
      <c r="S147" s="1642"/>
      <c r="T147" s="1642"/>
      <c r="U147" s="1642"/>
      <c r="V147" s="1642"/>
      <c r="W147" s="1642"/>
      <c r="X147" s="1642"/>
      <c r="Y147" s="1642"/>
      <c r="Z147" s="1642"/>
      <c r="AA147" s="1642"/>
      <c r="AB147" s="1642"/>
      <c r="AC147" s="1642"/>
      <c r="AD147" s="1642"/>
      <c r="AE147" s="1642"/>
      <c r="AF147" s="1642"/>
      <c r="AG147" s="1642"/>
      <c r="AH147" s="1642"/>
      <c r="AI147" s="1642"/>
      <c r="AJ147" s="1642"/>
      <c r="AK147" s="1642"/>
      <c r="AL147" s="1642"/>
      <c r="AM147" s="1642"/>
      <c r="AN147" s="1642"/>
      <c r="AO147" s="1642"/>
      <c r="AP147" s="1642"/>
      <c r="AQ147" s="1642"/>
      <c r="AR147" s="1642"/>
      <c r="AS147" s="1642"/>
      <c r="AT147" s="1642"/>
      <c r="AU147" s="1642"/>
      <c r="AV147" s="1642"/>
      <c r="AW147" s="1642"/>
      <c r="AX147" s="1642"/>
      <c r="AY147" s="1642"/>
      <c r="AZ147" s="1642"/>
      <c r="BA147" s="1642"/>
      <c r="BB147" s="1642"/>
      <c r="BC147" s="1642"/>
      <c r="BE147" s="1161"/>
      <c r="BF147" s="1637"/>
      <c r="BG147" s="1637"/>
      <c r="BH147" s="1161"/>
      <c r="BI147" s="1161"/>
      <c r="BJ147" s="1161"/>
      <c r="BK147" s="1161"/>
      <c r="BL147" s="1637"/>
      <c r="BM147" s="1161"/>
      <c r="BN147" s="1161"/>
      <c r="BO147" s="545"/>
      <c r="BP147" s="1161"/>
      <c r="BQ147" s="1161"/>
      <c r="BR147" s="1161"/>
      <c r="BS147" s="1161"/>
      <c r="BT147" s="1161"/>
      <c r="BU147" s="1633"/>
      <c r="BV147" s="567"/>
      <c r="BW147" s="567"/>
      <c r="BX147" s="567"/>
      <c r="BY147" s="567"/>
      <c r="BZ147" s="1642">
        <v>11</v>
      </c>
    </row>
    <row s="1642" customFormat="1" customHeight="1" ht="11.549999999999999">
      <c r="A148" s="988"/>
      <c r="B148" s="1637"/>
      <c r="C148" s="1637"/>
      <c r="D148" s="352"/>
      <c r="J148" s="1642"/>
      <c r="K148" s="1642"/>
      <c r="L148" s="1642"/>
      <c r="M148" s="1642"/>
      <c r="N148" s="1642"/>
      <c r="O148" s="1642"/>
      <c r="P148" s="1642"/>
      <c r="Q148" s="1642"/>
      <c r="R148" s="1642"/>
      <c r="S148" s="1642"/>
      <c r="T148" s="1642"/>
      <c r="U148" s="1642"/>
      <c r="V148" s="1642"/>
      <c r="W148" s="1642"/>
      <c r="X148" s="1642"/>
      <c r="Y148" s="1642"/>
      <c r="Z148" s="1642"/>
      <c r="AA148" s="1642"/>
      <c r="AB148" s="1642"/>
      <c r="AC148" s="1642"/>
      <c r="AD148" s="1642"/>
      <c r="AE148" s="1642"/>
      <c r="AF148" s="1642"/>
      <c r="AG148" s="1642"/>
      <c r="AH148" s="1642"/>
      <c r="AI148" s="1642"/>
      <c r="AJ148" s="1642"/>
      <c r="AK148" s="1642"/>
      <c r="AL148" s="1642"/>
      <c r="AM148" s="1642"/>
      <c r="AN148" s="1642"/>
      <c r="AO148" s="1642"/>
      <c r="AP148" s="1642"/>
      <c r="AQ148" s="1642"/>
      <c r="AR148" s="1642"/>
      <c r="AS148" s="1642"/>
      <c r="AT148" s="1642"/>
      <c r="AU148" s="1642"/>
      <c r="AV148" s="1642"/>
      <c r="AW148" s="1642"/>
      <c r="AX148" s="1642"/>
      <c r="AY148" s="1642"/>
      <c r="AZ148" s="1642"/>
      <c r="BA148" s="1642"/>
      <c r="BB148" s="1642"/>
      <c r="BC148" s="1642"/>
      <c r="BE148" s="1161"/>
      <c r="BF148" s="1637"/>
      <c r="BG148" s="1637"/>
      <c r="BH148" s="1161"/>
      <c r="BI148" s="1161"/>
      <c r="BJ148" s="1161"/>
      <c r="BK148" s="1161"/>
      <c r="BL148" s="1637"/>
      <c r="BM148" s="1161"/>
      <c r="BN148" s="1161"/>
      <c r="BO148" s="545"/>
      <c r="BP148" s="1161"/>
      <c r="BQ148" s="1161"/>
      <c r="BR148" s="1161"/>
      <c r="BS148" s="1161"/>
      <c r="BT148" s="1161"/>
      <c r="BU148" s="1633"/>
      <c r="BV148" s="567"/>
      <c r="BW148" s="567"/>
      <c r="BX148" s="567"/>
      <c r="BY148" s="567"/>
      <c r="BZ148" s="1642">
        <v>11</v>
      </c>
    </row>
    <row s="1642" customFormat="1" customHeight="1" ht="11.549999999999999">
      <c r="A149" s="988"/>
      <c r="B149" s="1637"/>
      <c r="C149" s="1637"/>
      <c r="D149" s="352"/>
      <c r="J149" s="1642"/>
      <c r="K149" s="1642"/>
      <c r="L149" s="1642"/>
      <c r="M149" s="1642"/>
      <c r="N149" s="1642"/>
      <c r="O149" s="1642"/>
      <c r="P149" s="1642"/>
      <c r="Q149" s="1642"/>
      <c r="R149" s="1642"/>
      <c r="S149" s="1642"/>
      <c r="T149" s="1642"/>
      <c r="U149" s="1642"/>
      <c r="V149" s="1642"/>
      <c r="W149" s="1642"/>
      <c r="X149" s="1642"/>
      <c r="Y149" s="1642"/>
      <c r="Z149" s="1642"/>
      <c r="AA149" s="1642"/>
      <c r="AB149" s="1642"/>
      <c r="AC149" s="1642"/>
      <c r="AD149" s="1642"/>
      <c r="AE149" s="1642"/>
      <c r="AF149" s="1642"/>
      <c r="AG149" s="1642"/>
      <c r="AH149" s="1642"/>
      <c r="AI149" s="1642"/>
      <c r="AJ149" s="1642"/>
      <c r="AK149" s="1642"/>
      <c r="AL149" s="1642"/>
      <c r="AM149" s="1642"/>
      <c r="AN149" s="1642"/>
      <c r="AO149" s="1642"/>
      <c r="AP149" s="1642"/>
      <c r="AQ149" s="1642"/>
      <c r="AR149" s="1642"/>
      <c r="AS149" s="1642"/>
      <c r="AT149" s="1642"/>
      <c r="AU149" s="1642"/>
      <c r="AV149" s="1642"/>
      <c r="AW149" s="1642"/>
      <c r="AX149" s="1642"/>
      <c r="AY149" s="1642"/>
      <c r="AZ149" s="1642"/>
      <c r="BA149" s="1642"/>
      <c r="BB149" s="1642"/>
      <c r="BC149" s="1642"/>
      <c r="BE149" s="1161"/>
      <c r="BF149" s="1637"/>
      <c r="BG149" s="1637"/>
      <c r="BH149" s="1161"/>
      <c r="BI149" s="1161"/>
      <c r="BJ149" s="1161"/>
      <c r="BK149" s="1161"/>
      <c r="BL149" s="1637"/>
      <c r="BM149" s="1161"/>
      <c r="BN149" s="1161"/>
      <c r="BO149" s="545"/>
      <c r="BP149" s="1161"/>
      <c r="BQ149" s="1161"/>
      <c r="BR149" s="1161"/>
      <c r="BS149" s="1161"/>
      <c r="BT149" s="1161"/>
      <c r="BU149" s="1633"/>
      <c r="BV149" s="567"/>
      <c r="BW149" s="567"/>
      <c r="BX149" s="567"/>
      <c r="BY149" s="567"/>
      <c r="BZ149" s="1642">
        <v>11</v>
      </c>
    </row>
    <row s="1642" customFormat="1" customHeight="1" ht="11.549999999999999">
      <c r="A150" s="988"/>
      <c r="B150" s="1637"/>
      <c r="C150" s="1637"/>
      <c r="D150" s="352"/>
      <c r="J150" s="1642"/>
      <c r="K150" s="1642"/>
      <c r="L150" s="1642"/>
      <c r="M150" s="1642"/>
      <c r="N150" s="1642"/>
      <c r="O150" s="1642"/>
      <c r="P150" s="1642"/>
      <c r="Q150" s="1642"/>
      <c r="R150" s="1642"/>
      <c r="S150" s="1642"/>
      <c r="T150" s="1642"/>
      <c r="U150" s="1642"/>
      <c r="V150" s="1642"/>
      <c r="W150" s="1642"/>
      <c r="X150" s="1642"/>
      <c r="Y150" s="1642"/>
      <c r="Z150" s="1642"/>
      <c r="AA150" s="1642"/>
      <c r="AB150" s="1642"/>
      <c r="AC150" s="1642"/>
      <c r="AD150" s="1642"/>
      <c r="AE150" s="1642"/>
      <c r="AF150" s="1642"/>
      <c r="AG150" s="1642"/>
      <c r="AH150" s="1642"/>
      <c r="AI150" s="1642"/>
      <c r="AJ150" s="1642"/>
      <c r="AK150" s="1642"/>
      <c r="AL150" s="1642"/>
      <c r="AM150" s="1642"/>
      <c r="AN150" s="1642"/>
      <c r="AO150" s="1642"/>
      <c r="AP150" s="1642"/>
      <c r="AQ150" s="1642"/>
      <c r="AR150" s="1642"/>
      <c r="AS150" s="1642"/>
      <c r="AT150" s="1642"/>
      <c r="AU150" s="1642"/>
      <c r="AV150" s="1642"/>
      <c r="AW150" s="1642"/>
      <c r="AX150" s="1642"/>
      <c r="AY150" s="1642"/>
      <c r="AZ150" s="1642"/>
      <c r="BA150" s="1642"/>
      <c r="BB150" s="1642"/>
      <c r="BC150" s="1642"/>
      <c r="BE150" s="1161"/>
      <c r="BF150" s="1637"/>
      <c r="BG150" s="1637"/>
      <c r="BH150" s="1161"/>
      <c r="BI150" s="1161"/>
      <c r="BJ150" s="1161"/>
      <c r="BK150" s="1161"/>
      <c r="BL150" s="1637"/>
      <c r="BM150" s="1161"/>
      <c r="BN150" s="1161"/>
      <c r="BO150" s="545"/>
      <c r="BP150" s="1161"/>
      <c r="BQ150" s="1161"/>
      <c r="BR150" s="1161"/>
      <c r="BS150" s="1161"/>
      <c r="BT150" s="1161"/>
      <c r="BU150" s="1633"/>
      <c r="BV150" s="567"/>
      <c r="BW150" s="567"/>
      <c r="BX150" s="567"/>
      <c r="BY150" s="567"/>
      <c r="BZ150" s="1642">
        <v>11</v>
      </c>
    </row>
    <row s="1642" customFormat="1" customHeight="1" ht="11.549999999999999">
      <c r="A151" s="988"/>
      <c r="B151" s="1637"/>
      <c r="C151" s="1637"/>
      <c r="D151" s="352"/>
      <c r="J151" s="1642"/>
      <c r="K151" s="1642"/>
      <c r="L151" s="1642"/>
      <c r="M151" s="1642"/>
      <c r="N151" s="1642"/>
      <c r="O151" s="1642"/>
      <c r="P151" s="1642"/>
      <c r="Q151" s="1642"/>
      <c r="R151" s="1642"/>
      <c r="S151" s="1642"/>
      <c r="T151" s="1642"/>
      <c r="U151" s="1642"/>
      <c r="V151" s="1642"/>
      <c r="W151" s="1642"/>
      <c r="X151" s="1642"/>
      <c r="Y151" s="1642"/>
      <c r="Z151" s="1642"/>
      <c r="AA151" s="1642"/>
      <c r="AB151" s="1642"/>
      <c r="AC151" s="1642"/>
      <c r="AD151" s="1642"/>
      <c r="AE151" s="1642"/>
      <c r="AF151" s="1642"/>
      <c r="AG151" s="1642"/>
      <c r="AH151" s="1642"/>
      <c r="AI151" s="1642"/>
      <c r="AJ151" s="1642"/>
      <c r="AK151" s="1642"/>
      <c r="AL151" s="1642"/>
      <c r="AM151" s="1642"/>
      <c r="AN151" s="1642"/>
      <c r="AO151" s="1642"/>
      <c r="AP151" s="1642"/>
      <c r="AQ151" s="1642"/>
      <c r="AR151" s="1642"/>
      <c r="AS151" s="1642"/>
      <c r="AT151" s="1642"/>
      <c r="AU151" s="1642"/>
      <c r="AV151" s="1642"/>
      <c r="AW151" s="1642"/>
      <c r="AX151" s="1642"/>
      <c r="AY151" s="1642"/>
      <c r="AZ151" s="1642"/>
      <c r="BA151" s="1642"/>
      <c r="BB151" s="1642"/>
      <c r="BC151" s="1642"/>
      <c r="BE151" s="1161"/>
      <c r="BF151" s="1637"/>
      <c r="BG151" s="1637"/>
      <c r="BH151" s="1161"/>
      <c r="BI151" s="1161"/>
      <c r="BJ151" s="1161"/>
      <c r="BK151" s="1161"/>
      <c r="BL151" s="1637"/>
      <c r="BM151" s="1161"/>
      <c r="BN151" s="1161"/>
      <c r="BO151" s="545"/>
      <c r="BP151" s="1161"/>
      <c r="BQ151" s="1161"/>
      <c r="BR151" s="1161"/>
      <c r="BS151" s="1161"/>
      <c r="BT151" s="1161"/>
      <c r="BU151" s="1633"/>
      <c r="BV151" s="567"/>
      <c r="BW151" s="567"/>
      <c r="BX151" s="567"/>
      <c r="BY151" s="567"/>
      <c r="BZ151" s="1642">
        <v>11</v>
      </c>
    </row>
    <row s="1642" customFormat="1" customHeight="1" ht="11.549999999999999">
      <c r="A152" s="988"/>
      <c r="B152" s="1637"/>
      <c r="C152" s="1637"/>
      <c r="D152" s="352"/>
      <c r="J152" s="1642"/>
      <c r="K152" s="1642"/>
      <c r="L152" s="1642"/>
      <c r="M152" s="1642"/>
      <c r="N152" s="1642"/>
      <c r="O152" s="1642"/>
      <c r="P152" s="1642"/>
      <c r="Q152" s="1642"/>
      <c r="R152" s="1642"/>
      <c r="S152" s="1642"/>
      <c r="T152" s="1642"/>
      <c r="U152" s="1642"/>
      <c r="V152" s="1642"/>
      <c r="W152" s="1642"/>
      <c r="X152" s="1642"/>
      <c r="Y152" s="1642"/>
      <c r="Z152" s="1642"/>
      <c r="AA152" s="1642"/>
      <c r="AB152" s="1642"/>
      <c r="AC152" s="1642"/>
      <c r="AD152" s="1642"/>
      <c r="AE152" s="1642"/>
      <c r="AF152" s="1642"/>
      <c r="AG152" s="1642"/>
      <c r="AH152" s="1642"/>
      <c r="AI152" s="1642"/>
      <c r="AJ152" s="1642"/>
      <c r="AK152" s="1642"/>
      <c r="AL152" s="1642"/>
      <c r="AM152" s="1642"/>
      <c r="AN152" s="1642"/>
      <c r="AO152" s="1642"/>
      <c r="AP152" s="1642"/>
      <c r="AQ152" s="1642"/>
      <c r="AR152" s="1642"/>
      <c r="AS152" s="1642"/>
      <c r="AT152" s="1642"/>
      <c r="AU152" s="1642"/>
      <c r="AV152" s="1642"/>
      <c r="AW152" s="1642"/>
      <c r="AX152" s="1642"/>
      <c r="AY152" s="1642"/>
      <c r="AZ152" s="1642"/>
      <c r="BA152" s="1642"/>
      <c r="BB152" s="1642"/>
      <c r="BC152" s="1642"/>
      <c r="BE152" s="1161"/>
      <c r="BF152" s="1637"/>
      <c r="BG152" s="1637"/>
      <c r="BH152" s="1161"/>
      <c r="BI152" s="1161"/>
      <c r="BJ152" s="1161"/>
      <c r="BK152" s="1161"/>
      <c r="BL152" s="1637"/>
      <c r="BM152" s="1161"/>
      <c r="BN152" s="1161"/>
      <c r="BO152" s="545"/>
      <c r="BP152" s="1161"/>
      <c r="BQ152" s="1161"/>
      <c r="BR152" s="1161"/>
      <c r="BS152" s="1161"/>
      <c r="BT152" s="1161"/>
      <c r="BU152" s="1633"/>
      <c r="BV152" s="567"/>
      <c r="BW152" s="567"/>
      <c r="BX152" s="567"/>
      <c r="BY152" s="567"/>
      <c r="BZ152" s="1642">
        <v>11</v>
      </c>
    </row>
    <row s="1642" customFormat="1" customHeight="1" ht="11.549999999999999">
      <c r="A153" s="988"/>
      <c r="B153" s="1637"/>
      <c r="C153" s="1637"/>
      <c r="D153" s="352"/>
      <c r="J153" s="1642"/>
      <c r="K153" s="1642"/>
      <c r="L153" s="1642"/>
      <c r="M153" s="1642"/>
      <c r="N153" s="1642"/>
      <c r="O153" s="1642"/>
      <c r="P153" s="1642"/>
      <c r="Q153" s="1642"/>
      <c r="R153" s="1642"/>
      <c r="S153" s="1642"/>
      <c r="T153" s="1642"/>
      <c r="U153" s="1642"/>
      <c r="V153" s="1642"/>
      <c r="W153" s="1642"/>
      <c r="X153" s="1642"/>
      <c r="Y153" s="1642"/>
      <c r="Z153" s="1642"/>
      <c r="AA153" s="1642"/>
      <c r="AB153" s="1642"/>
      <c r="AC153" s="1642"/>
      <c r="AD153" s="1642"/>
      <c r="AE153" s="1642"/>
      <c r="AF153" s="1642"/>
      <c r="AG153" s="1642"/>
      <c r="AH153" s="1642"/>
      <c r="AI153" s="1642"/>
      <c r="AJ153" s="1642"/>
      <c r="AK153" s="1642"/>
      <c r="AL153" s="1642"/>
      <c r="AM153" s="1642"/>
      <c r="AN153" s="1642"/>
      <c r="AO153" s="1642"/>
      <c r="AP153" s="1642"/>
      <c r="AQ153" s="1642"/>
      <c r="AR153" s="1642"/>
      <c r="AS153" s="1642"/>
      <c r="AT153" s="1642"/>
      <c r="AU153" s="1642"/>
      <c r="AV153" s="1642"/>
      <c r="AW153" s="1642"/>
      <c r="AX153" s="1642"/>
      <c r="AY153" s="1642"/>
      <c r="AZ153" s="1642"/>
      <c r="BA153" s="1642"/>
      <c r="BB153" s="1642"/>
      <c r="BC153" s="1642"/>
      <c r="BE153" s="1161"/>
      <c r="BF153" s="1637"/>
      <c r="BG153" s="1637"/>
      <c r="BH153" s="1161"/>
      <c r="BI153" s="1161"/>
      <c r="BJ153" s="1161"/>
      <c r="BK153" s="1161"/>
      <c r="BL153" s="1637"/>
      <c r="BM153" s="1161"/>
      <c r="BN153" s="1161"/>
      <c r="BO153" s="545"/>
      <c r="BP153" s="1161"/>
      <c r="BQ153" s="1161"/>
      <c r="BR153" s="1161"/>
      <c r="BS153" s="1161"/>
      <c r="BT153" s="1161"/>
      <c r="BU153" s="1633"/>
      <c r="BV153" s="567"/>
      <c r="BW153" s="567"/>
      <c r="BX153" s="567"/>
      <c r="BY153" s="567"/>
      <c r="BZ153" s="1642">
        <v>11</v>
      </c>
    </row>
    <row s="1642" customFormat="1" customHeight="1" ht="11.549999999999999">
      <c r="A154" s="988"/>
      <c r="B154" s="1637"/>
      <c r="C154" s="1637"/>
      <c r="D154" s="352"/>
      <c r="J154" s="1642"/>
      <c r="K154" s="1642"/>
      <c r="L154" s="1642"/>
      <c r="M154" s="1642"/>
      <c r="N154" s="1642"/>
      <c r="O154" s="1642"/>
      <c r="P154" s="1642"/>
      <c r="Q154" s="1642"/>
      <c r="R154" s="1642"/>
      <c r="S154" s="1642"/>
      <c r="T154" s="1642"/>
      <c r="U154" s="1642"/>
      <c r="V154" s="1642"/>
      <c r="W154" s="1642"/>
      <c r="X154" s="1642"/>
      <c r="Y154" s="1642"/>
      <c r="Z154" s="1642"/>
      <c r="AA154" s="1642"/>
      <c r="AB154" s="1642"/>
      <c r="AC154" s="1642"/>
      <c r="AD154" s="1642"/>
      <c r="AE154" s="1642"/>
      <c r="AF154" s="1642"/>
      <c r="AG154" s="1642"/>
      <c r="AH154" s="1642"/>
      <c r="AI154" s="1642"/>
      <c r="AJ154" s="1642"/>
      <c r="AK154" s="1642"/>
      <c r="AL154" s="1642"/>
      <c r="AM154" s="1642"/>
      <c r="AN154" s="1642"/>
      <c r="AO154" s="1642"/>
      <c r="AP154" s="1642"/>
      <c r="AQ154" s="1642"/>
      <c r="AR154" s="1642"/>
      <c r="AS154" s="1642"/>
      <c r="AT154" s="1642"/>
      <c r="AU154" s="1642"/>
      <c r="AV154" s="1642"/>
      <c r="AW154" s="1642"/>
      <c r="AX154" s="1642"/>
      <c r="AY154" s="1642"/>
      <c r="AZ154" s="1642"/>
      <c r="BA154" s="1642"/>
      <c r="BB154" s="1642"/>
      <c r="BC154" s="1642"/>
      <c r="BE154" s="1161"/>
      <c r="BF154" s="1637"/>
      <c r="BG154" s="1637"/>
      <c r="BH154" s="1161"/>
      <c r="BI154" s="1161"/>
      <c r="BJ154" s="1161"/>
      <c r="BK154" s="1161"/>
      <c r="BL154" s="1637"/>
      <c r="BM154" s="1161"/>
      <c r="BN154" s="1161"/>
      <c r="BO154" s="545"/>
      <c r="BP154" s="1161"/>
      <c r="BQ154" s="1161"/>
      <c r="BR154" s="1161"/>
      <c r="BS154" s="1161"/>
      <c r="BT154" s="1161"/>
      <c r="BU154" s="1633"/>
      <c r="BV154" s="567"/>
      <c r="BW154" s="567"/>
      <c r="BX154" s="567"/>
      <c r="BY154" s="567"/>
      <c r="BZ154" s="1642">
        <v>11</v>
      </c>
    </row>
    <row s="1642" customFormat="1" customHeight="1" ht="11.549999999999999">
      <c r="A155" s="988"/>
      <c r="B155" s="1637"/>
      <c r="C155" s="1637"/>
      <c r="D155" s="352"/>
      <c r="J155" s="1642"/>
      <c r="K155" s="1642"/>
      <c r="L155" s="1642"/>
      <c r="M155" s="1642"/>
      <c r="N155" s="1642"/>
      <c r="O155" s="1642"/>
      <c r="P155" s="1642"/>
      <c r="Q155" s="1642"/>
      <c r="R155" s="1642"/>
      <c r="S155" s="1642"/>
      <c r="T155" s="1642"/>
      <c r="U155" s="1642"/>
      <c r="V155" s="1642"/>
      <c r="W155" s="1642"/>
      <c r="X155" s="1642"/>
      <c r="Y155" s="1642"/>
      <c r="Z155" s="1642"/>
      <c r="AA155" s="1642"/>
      <c r="AB155" s="1642"/>
      <c r="AC155" s="1642"/>
      <c r="AD155" s="1642"/>
      <c r="AE155" s="1642"/>
      <c r="AF155" s="1642"/>
      <c r="AG155" s="1642"/>
      <c r="AH155" s="1642"/>
      <c r="AI155" s="1642"/>
      <c r="AJ155" s="1642"/>
      <c r="AK155" s="1642"/>
      <c r="AL155" s="1642"/>
      <c r="AM155" s="1642"/>
      <c r="AN155" s="1642"/>
      <c r="AO155" s="1642"/>
      <c r="AP155" s="1642"/>
      <c r="AQ155" s="1642"/>
      <c r="AR155" s="1642"/>
      <c r="AS155" s="1642"/>
      <c r="AT155" s="1642"/>
      <c r="AU155" s="1642"/>
      <c r="AV155" s="1642"/>
      <c r="AW155" s="1642"/>
      <c r="AX155" s="1642"/>
      <c r="AY155" s="1642"/>
      <c r="AZ155" s="1642"/>
      <c r="BA155" s="1642"/>
      <c r="BB155" s="1642"/>
      <c r="BC155" s="1642"/>
      <c r="BE155" s="1161"/>
      <c r="BF155" s="1637"/>
      <c r="BG155" s="1637"/>
      <c r="BH155" s="1161"/>
      <c r="BI155" s="1161"/>
      <c r="BJ155" s="1161"/>
      <c r="BK155" s="1161"/>
      <c r="BL155" s="1637"/>
      <c r="BM155" s="1161"/>
      <c r="BN155" s="1161"/>
      <c r="BO155" s="545"/>
      <c r="BP155" s="1161"/>
      <c r="BQ155" s="1161"/>
      <c r="BR155" s="1161"/>
      <c r="BS155" s="1161"/>
      <c r="BT155" s="1161"/>
      <c r="BU155" s="1633"/>
      <c r="BV155" s="567"/>
      <c r="BW155" s="567"/>
      <c r="BX155" s="567"/>
      <c r="BY155" s="567"/>
      <c r="BZ155" s="1642">
        <v>11</v>
      </c>
    </row>
    <row s="1642" customFormat="1" customHeight="1" ht="11.549999999999999">
      <c r="A156" s="988"/>
      <c r="B156" s="1637"/>
      <c r="C156" s="1637"/>
      <c r="D156" s="35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D156" s="1642"/>
      <c r="AE156" s="1642"/>
      <c r="AF156" s="1642"/>
      <c r="AG156" s="1642"/>
      <c r="AH156" s="1642"/>
      <c r="AI156" s="1642"/>
      <c r="AJ156" s="1642"/>
      <c r="AK156" s="1642"/>
      <c r="AL156" s="1642"/>
      <c r="AM156" s="1642"/>
      <c r="AN156" s="1642"/>
      <c r="AO156" s="1642"/>
      <c r="AP156" s="1642"/>
      <c r="AQ156" s="1642"/>
      <c r="AR156" s="1642"/>
      <c r="AS156" s="1642"/>
      <c r="AT156" s="1642"/>
      <c r="AU156" s="1642"/>
      <c r="AV156" s="1642"/>
      <c r="AW156" s="1642"/>
      <c r="AX156" s="1642"/>
      <c r="AY156" s="1642"/>
      <c r="AZ156" s="1642"/>
      <c r="BA156" s="1642"/>
      <c r="BB156" s="1642"/>
      <c r="BC156" s="1642"/>
      <c r="BE156" s="1161"/>
      <c r="BF156" s="1637"/>
      <c r="BG156" s="1637"/>
      <c r="BH156" s="1161"/>
      <c r="BI156" s="1161"/>
      <c r="BJ156" s="1161"/>
      <c r="BK156" s="1161"/>
      <c r="BL156" s="1637"/>
      <c r="BM156" s="1161"/>
      <c r="BN156" s="1161"/>
      <c r="BO156" s="545"/>
      <c r="BP156" s="1161"/>
      <c r="BQ156" s="1161"/>
      <c r="BR156" s="1161"/>
      <c r="BS156" s="1161"/>
      <c r="BT156" s="1161"/>
      <c r="BU156" s="1633"/>
      <c r="BV156" s="567"/>
      <c r="BW156" s="567"/>
      <c r="BX156" s="567"/>
      <c r="BY156" s="567"/>
      <c r="BZ156" s="1642">
        <v>11</v>
      </c>
    </row>
    <row s="1642" customFormat="1" customHeight="1" ht="11.549999999999999">
      <c r="A157" s="988"/>
      <c r="B157" s="1637"/>
      <c r="C157" s="1637"/>
      <c r="D157" s="35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D157" s="1642"/>
      <c r="AE157" s="1642"/>
      <c r="AF157" s="1642"/>
      <c r="AG157" s="1642"/>
      <c r="AH157" s="1642"/>
      <c r="AI157" s="1642"/>
      <c r="AJ157" s="1642"/>
      <c r="AK157" s="1642"/>
      <c r="AL157" s="1642"/>
      <c r="AM157" s="1642"/>
      <c r="AN157" s="1642"/>
      <c r="AO157" s="1642"/>
      <c r="AP157" s="1642"/>
      <c r="AQ157" s="1642"/>
      <c r="AR157" s="1642"/>
      <c r="AS157" s="1642"/>
      <c r="AT157" s="1642"/>
      <c r="AU157" s="1642"/>
      <c r="AV157" s="1642"/>
      <c r="AW157" s="1642"/>
      <c r="AX157" s="1642"/>
      <c r="AY157" s="1642"/>
      <c r="AZ157" s="1642"/>
      <c r="BA157" s="1642"/>
      <c r="BB157" s="1642"/>
      <c r="BC157" s="1642"/>
      <c r="BE157" s="1161"/>
      <c r="BF157" s="1637"/>
      <c r="BG157" s="1637"/>
      <c r="BH157" s="1161"/>
      <c r="BI157" s="1161"/>
      <c r="BJ157" s="1161"/>
      <c r="BK157" s="1161"/>
      <c r="BL157" s="1637"/>
      <c r="BM157" s="1161"/>
      <c r="BN157" s="1161"/>
      <c r="BO157" s="545"/>
      <c r="BP157" s="1161"/>
      <c r="BQ157" s="1161"/>
      <c r="BR157" s="1161"/>
      <c r="BS157" s="1161"/>
      <c r="BT157" s="1161"/>
      <c r="BU157" s="1633"/>
      <c r="BV157" s="567"/>
      <c r="BW157" s="567"/>
      <c r="BX157" s="567"/>
      <c r="BY157" s="567"/>
      <c r="BZ157" s="1642">
        <v>11</v>
      </c>
    </row>
    <row s="1642" customFormat="1" customHeight="1" ht="11.549999999999999">
      <c r="A158" s="988"/>
      <c r="B158" s="1637"/>
      <c r="C158" s="1637"/>
      <c r="D158" s="35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D158" s="1642"/>
      <c r="AE158" s="1642"/>
      <c r="AF158" s="1642"/>
      <c r="AG158" s="1642"/>
      <c r="AH158" s="1642"/>
      <c r="AI158" s="1642"/>
      <c r="AJ158" s="1642"/>
      <c r="AK158" s="1642"/>
      <c r="AL158" s="1642"/>
      <c r="AM158" s="1642"/>
      <c r="AN158" s="1642"/>
      <c r="AO158" s="1642"/>
      <c r="AP158" s="1642"/>
      <c r="AQ158" s="1642"/>
      <c r="AR158" s="1642"/>
      <c r="AS158" s="1642"/>
      <c r="AT158" s="1642"/>
      <c r="AU158" s="1642"/>
      <c r="AV158" s="1642"/>
      <c r="AW158" s="1642"/>
      <c r="AX158" s="1642"/>
      <c r="AY158" s="1642"/>
      <c r="AZ158" s="1642"/>
      <c r="BA158" s="1642"/>
      <c r="BB158" s="1642"/>
      <c r="BC158" s="1642"/>
      <c r="BE158" s="1161"/>
      <c r="BF158" s="1637"/>
      <c r="BG158" s="1637"/>
      <c r="BH158" s="1161"/>
      <c r="BI158" s="1161"/>
      <c r="BJ158" s="1161"/>
      <c r="BK158" s="1161"/>
      <c r="BL158" s="1637"/>
      <c r="BM158" s="1161"/>
      <c r="BN158" s="1161"/>
      <c r="BO158" s="545"/>
      <c r="BP158" s="1161"/>
      <c r="BQ158" s="1161"/>
      <c r="BR158" s="1161"/>
      <c r="BS158" s="1161"/>
      <c r="BT158" s="1161"/>
      <c r="BU158" s="1633"/>
      <c r="BV158" s="567"/>
      <c r="BW158" s="567"/>
      <c r="BX158" s="567"/>
      <c r="BY158" s="567"/>
      <c r="BZ158" s="1642">
        <v>11</v>
      </c>
    </row>
    <row s="1642" customFormat="1" customHeight="1" ht="11.549999999999999">
      <c r="A159" s="988"/>
      <c r="B159" s="1637"/>
      <c r="C159" s="1637"/>
      <c r="D159" s="352"/>
      <c r="J159" s="1642"/>
      <c r="K159" s="1642"/>
      <c r="L159" s="1642"/>
      <c r="M159" s="1642"/>
      <c r="N159" s="1642"/>
      <c r="O159" s="1642"/>
      <c r="P159" s="1642"/>
      <c r="Q159" s="1642"/>
      <c r="R159" s="1642"/>
      <c r="S159" s="1642"/>
      <c r="T159" s="1642"/>
      <c r="U159" s="1642"/>
      <c r="V159" s="1642"/>
      <c r="W159" s="1642"/>
      <c r="X159" s="1642"/>
      <c r="Y159" s="1642"/>
      <c r="Z159" s="1642"/>
      <c r="AA159" s="1642"/>
      <c r="AB159" s="1642"/>
      <c r="AC159" s="1642"/>
      <c r="AD159" s="1642"/>
      <c r="AE159" s="1642"/>
      <c r="AF159" s="1642"/>
      <c r="AG159" s="1642"/>
      <c r="AH159" s="1642"/>
      <c r="AI159" s="1642"/>
      <c r="AJ159" s="1642"/>
      <c r="AK159" s="1642"/>
      <c r="AL159" s="1642"/>
      <c r="AM159" s="1642"/>
      <c r="AN159" s="1642"/>
      <c r="AO159" s="1642"/>
      <c r="AP159" s="1642"/>
      <c r="AQ159" s="1642"/>
      <c r="AR159" s="1642"/>
      <c r="AS159" s="1642"/>
      <c r="AT159" s="1642"/>
      <c r="AU159" s="1642"/>
      <c r="AV159" s="1642"/>
      <c r="AW159" s="1642"/>
      <c r="AX159" s="1642"/>
      <c r="AY159" s="1642"/>
      <c r="AZ159" s="1642"/>
      <c r="BA159" s="1642"/>
      <c r="BB159" s="1642"/>
      <c r="BC159" s="1642"/>
      <c r="BE159" s="1161"/>
      <c r="BF159" s="1637"/>
      <c r="BG159" s="1637"/>
      <c r="BH159" s="1161"/>
      <c r="BI159" s="1161"/>
      <c r="BJ159" s="1161"/>
      <c r="BK159" s="1161"/>
      <c r="BL159" s="1637"/>
      <c r="BM159" s="1161"/>
      <c r="BN159" s="1161"/>
      <c r="BO159" s="545"/>
      <c r="BP159" s="1161"/>
      <c r="BQ159" s="1161"/>
      <c r="BR159" s="1161"/>
      <c r="BS159" s="1161"/>
      <c r="BT159" s="1161"/>
      <c r="BU159" s="1633"/>
      <c r="BV159" s="567"/>
      <c r="BW159" s="567"/>
      <c r="BX159" s="567"/>
      <c r="BY159" s="567"/>
      <c r="BZ159" s="1642">
        <v>11</v>
      </c>
    </row>
    <row s="1642" customFormat="1" customHeight="1" ht="11.549999999999999">
      <c r="A160" s="988"/>
      <c r="B160" s="1637"/>
      <c r="C160" s="1637"/>
      <c r="D160" s="35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D160" s="1642"/>
      <c r="AE160" s="1642"/>
      <c r="AF160" s="1642"/>
      <c r="AG160" s="1642"/>
      <c r="AH160" s="1642"/>
      <c r="AI160" s="1642"/>
      <c r="AJ160" s="1642"/>
      <c r="AK160" s="1642"/>
      <c r="AL160" s="1642"/>
      <c r="AM160" s="1642"/>
      <c r="AN160" s="1642"/>
      <c r="AO160" s="1642"/>
      <c r="AP160" s="1642"/>
      <c r="AQ160" s="1642"/>
      <c r="AR160" s="1642"/>
      <c r="AS160" s="1642"/>
      <c r="AT160" s="1642"/>
      <c r="AU160" s="1642"/>
      <c r="AV160" s="1642"/>
      <c r="AW160" s="1642"/>
      <c r="AX160" s="1642"/>
      <c r="AY160" s="1642"/>
      <c r="AZ160" s="1642"/>
      <c r="BA160" s="1642"/>
      <c r="BB160" s="1642"/>
      <c r="BC160" s="1642"/>
      <c r="BE160" s="1161"/>
      <c r="BF160" s="1637"/>
      <c r="BG160" s="1637"/>
      <c r="BH160" s="1161"/>
      <c r="BI160" s="1161"/>
      <c r="BJ160" s="1161"/>
      <c r="BK160" s="1161"/>
      <c r="BL160" s="1637"/>
      <c r="BM160" s="1161"/>
      <c r="BN160" s="1161"/>
      <c r="BO160" s="545"/>
      <c r="BP160" s="1161"/>
      <c r="BQ160" s="1161"/>
      <c r="BR160" s="1161"/>
      <c r="BS160" s="1161"/>
      <c r="BT160" s="1161"/>
      <c r="BU160" s="1633"/>
      <c r="BV160" s="567"/>
      <c r="BW160" s="567"/>
      <c r="BX160" s="567"/>
      <c r="BY160" s="567"/>
      <c r="BZ160" s="1642">
        <v>11</v>
      </c>
    </row>
    <row s="1642" customFormat="1" customHeight="1" ht="11.549999999999999">
      <c r="A161" s="988"/>
      <c r="B161" s="1637"/>
      <c r="C161" s="1637"/>
      <c r="D161" s="35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D161" s="1642"/>
      <c r="AE161" s="1642"/>
      <c r="AF161" s="1642"/>
      <c r="AG161" s="1642"/>
      <c r="AH161" s="1642"/>
      <c r="AI161" s="1642"/>
      <c r="AJ161" s="1642"/>
      <c r="AK161" s="1642"/>
      <c r="AL161" s="1642"/>
      <c r="AM161" s="1642"/>
      <c r="AN161" s="1642"/>
      <c r="AO161" s="1642"/>
      <c r="AP161" s="1642"/>
      <c r="AQ161" s="1642"/>
      <c r="AR161" s="1642"/>
      <c r="AS161" s="1642"/>
      <c r="AT161" s="1642"/>
      <c r="AU161" s="1642"/>
      <c r="AV161" s="1642"/>
      <c r="AW161" s="1642"/>
      <c r="AX161" s="1642"/>
      <c r="AY161" s="1642"/>
      <c r="AZ161" s="1642"/>
      <c r="BA161" s="1642"/>
      <c r="BB161" s="1642"/>
      <c r="BC161" s="1642"/>
      <c r="BE161" s="1161"/>
      <c r="BF161" s="1637"/>
      <c r="BG161" s="1637"/>
      <c r="BH161" s="1161"/>
      <c r="BI161" s="1161"/>
      <c r="BJ161" s="1161"/>
      <c r="BK161" s="1161"/>
      <c r="BL161" s="1637"/>
      <c r="BM161" s="1161"/>
      <c r="BN161" s="1161"/>
      <c r="BO161" s="545"/>
      <c r="BP161" s="1161"/>
      <c r="BQ161" s="1161"/>
      <c r="BR161" s="1161"/>
      <c r="BS161" s="1161"/>
      <c r="BT161" s="1161"/>
      <c r="BU161" s="1633"/>
      <c r="BV161" s="567"/>
      <c r="BW161" s="567"/>
      <c r="BX161" s="567"/>
      <c r="BY161" s="567"/>
      <c r="BZ161" s="1642">
        <v>11</v>
      </c>
    </row>
    <row s="1642" customFormat="1" customHeight="1" ht="11.549999999999999">
      <c r="A162" s="988"/>
      <c r="B162" s="1637"/>
      <c r="C162" s="1637"/>
      <c r="D162" s="35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D162" s="1642"/>
      <c r="AE162" s="1642"/>
      <c r="AF162" s="1642"/>
      <c r="AG162" s="1642"/>
      <c r="AH162" s="1642"/>
      <c r="AI162" s="1642"/>
      <c r="AJ162" s="1642"/>
      <c r="AK162" s="1642"/>
      <c r="AL162" s="1642"/>
      <c r="AM162" s="1642"/>
      <c r="AN162" s="1642"/>
      <c r="AO162" s="1642"/>
      <c r="AP162" s="1642"/>
      <c r="AQ162" s="1642"/>
      <c r="AR162" s="1642"/>
      <c r="AS162" s="1642"/>
      <c r="AT162" s="1642"/>
      <c r="AU162" s="1642"/>
      <c r="AV162" s="1642"/>
      <c r="AW162" s="1642"/>
      <c r="AX162" s="1642"/>
      <c r="AY162" s="1642"/>
      <c r="AZ162" s="1642"/>
      <c r="BA162" s="1642"/>
      <c r="BB162" s="1642"/>
      <c r="BC162" s="1642"/>
      <c r="BE162" s="1161"/>
      <c r="BF162" s="1637"/>
      <c r="BG162" s="1637"/>
      <c r="BH162" s="1161"/>
      <c r="BI162" s="1161"/>
      <c r="BJ162" s="1161"/>
      <c r="BK162" s="1161"/>
      <c r="BL162" s="1637"/>
      <c r="BM162" s="1161"/>
      <c r="BN162" s="1161"/>
      <c r="BO162" s="545"/>
      <c r="BP162" s="1161"/>
      <c r="BQ162" s="1161"/>
      <c r="BR162" s="1161"/>
      <c r="BS162" s="1161"/>
      <c r="BT162" s="1161"/>
      <c r="BU162" s="1633"/>
      <c r="BV162" s="567"/>
      <c r="BW162" s="567"/>
      <c r="BX162" s="567"/>
      <c r="BY162" s="567"/>
      <c r="BZ162" s="1642">
        <v>11</v>
      </c>
    </row>
    <row s="1642" customFormat="1" customHeight="1" ht="11.549999999999999">
      <c r="A163" s="988"/>
      <c r="B163" s="1637"/>
      <c r="C163" s="1637"/>
      <c r="D163" s="352"/>
      <c r="J163" s="1642"/>
      <c r="K163" s="1642"/>
      <c r="L163" s="1642"/>
      <c r="M163" s="1642"/>
      <c r="N163" s="1642"/>
      <c r="O163" s="1642"/>
      <c r="P163" s="1642"/>
      <c r="Q163" s="1642"/>
      <c r="R163" s="1642"/>
      <c r="S163" s="1642"/>
      <c r="T163" s="1642"/>
      <c r="U163" s="1642"/>
      <c r="V163" s="1642"/>
      <c r="W163" s="1642"/>
      <c r="X163" s="1642"/>
      <c r="Y163" s="1642"/>
      <c r="Z163" s="1642"/>
      <c r="AA163" s="1642"/>
      <c r="AB163" s="1642"/>
      <c r="AC163" s="1642"/>
      <c r="AD163" s="1642"/>
      <c r="AE163" s="1642"/>
      <c r="AF163" s="1642"/>
      <c r="AG163" s="1642"/>
      <c r="AH163" s="1642"/>
      <c r="AI163" s="1642"/>
      <c r="AJ163" s="1642"/>
      <c r="AK163" s="1642"/>
      <c r="AL163" s="1642"/>
      <c r="AM163" s="1642"/>
      <c r="AN163" s="1642"/>
      <c r="AO163" s="1642"/>
      <c r="AP163" s="1642"/>
      <c r="AQ163" s="1642"/>
      <c r="AR163" s="1642"/>
      <c r="AS163" s="1642"/>
      <c r="AT163" s="1642"/>
      <c r="AU163" s="1642"/>
      <c r="AV163" s="1642"/>
      <c r="AW163" s="1642"/>
      <c r="AX163" s="1642"/>
      <c r="AY163" s="1642"/>
      <c r="AZ163" s="1642"/>
      <c r="BA163" s="1642"/>
      <c r="BB163" s="1642"/>
      <c r="BC163" s="1642"/>
      <c r="BE163" s="1161"/>
      <c r="BF163" s="1637"/>
      <c r="BG163" s="1637"/>
      <c r="BH163" s="1161"/>
      <c r="BI163" s="1161"/>
      <c r="BJ163" s="1161"/>
      <c r="BK163" s="1161"/>
      <c r="BL163" s="1637"/>
      <c r="BM163" s="1161"/>
      <c r="BN163" s="1161"/>
      <c r="BO163" s="545"/>
      <c r="BP163" s="1161"/>
      <c r="BQ163" s="1161"/>
      <c r="BR163" s="1161"/>
      <c r="BS163" s="1161"/>
      <c r="BT163" s="1161"/>
      <c r="BU163" s="1633"/>
      <c r="BV163" s="567"/>
      <c r="BW163" s="567"/>
      <c r="BX163" s="567"/>
      <c r="BY163" s="567"/>
      <c r="BZ163" s="1642">
        <v>11</v>
      </c>
    </row>
    <row s="1642" customFormat="1" customHeight="1" ht="11.549999999999999">
      <c r="A164" s="988"/>
      <c r="B164" s="1637"/>
      <c r="C164" s="1637"/>
      <c r="D164" s="35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D164" s="1642"/>
      <c r="AE164" s="1642"/>
      <c r="AF164" s="1642"/>
      <c r="AG164" s="1642"/>
      <c r="AH164" s="1642"/>
      <c r="AI164" s="1642"/>
      <c r="AJ164" s="1642"/>
      <c r="AK164" s="1642"/>
      <c r="AL164" s="1642"/>
      <c r="AM164" s="1642"/>
      <c r="AN164" s="1642"/>
      <c r="AO164" s="1642"/>
      <c r="AP164" s="1642"/>
      <c r="AQ164" s="1642"/>
      <c r="AR164" s="1642"/>
      <c r="AS164" s="1642"/>
      <c r="AT164" s="1642"/>
      <c r="AU164" s="1642"/>
      <c r="AV164" s="1642"/>
      <c r="AW164" s="1642"/>
      <c r="AX164" s="1642"/>
      <c r="AY164" s="1642"/>
      <c r="AZ164" s="1642"/>
      <c r="BA164" s="1642"/>
      <c r="BB164" s="1642"/>
      <c r="BC164" s="1642"/>
      <c r="BE164" s="1161"/>
      <c r="BF164" s="1637"/>
      <c r="BG164" s="1637"/>
      <c r="BH164" s="1161"/>
      <c r="BI164" s="1161"/>
      <c r="BJ164" s="1161"/>
      <c r="BK164" s="1161"/>
      <c r="BL164" s="1637"/>
      <c r="BM164" s="1161"/>
      <c r="BN164" s="1161"/>
      <c r="BO164" s="545"/>
      <c r="BP164" s="1161"/>
      <c r="BQ164" s="1161"/>
      <c r="BR164" s="1161"/>
      <c r="BS164" s="1161"/>
      <c r="BT164" s="1161"/>
      <c r="BU164" s="1633"/>
      <c r="BV164" s="567"/>
      <c r="BW164" s="567"/>
      <c r="BX164" s="567"/>
      <c r="BY164" s="567"/>
      <c r="BZ164" s="1642">
        <v>11</v>
      </c>
    </row>
    <row s="1642" customFormat="1" customHeight="1" ht="11.549999999999999">
      <c r="A165" s="988"/>
      <c r="B165" s="1637"/>
      <c r="C165" s="1637"/>
      <c r="D165" s="35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D165" s="1642"/>
      <c r="AE165" s="1642"/>
      <c r="AF165" s="1642"/>
      <c r="AG165" s="1642"/>
      <c r="AH165" s="1642"/>
      <c r="AI165" s="1642"/>
      <c r="AJ165" s="1642"/>
      <c r="AK165" s="1642"/>
      <c r="AL165" s="1642"/>
      <c r="AM165" s="1642"/>
      <c r="AN165" s="1642"/>
      <c r="AO165" s="1642"/>
      <c r="AP165" s="1642"/>
      <c r="AQ165" s="1642"/>
      <c r="AR165" s="1642"/>
      <c r="AS165" s="1642"/>
      <c r="AT165" s="1642"/>
      <c r="AU165" s="1642"/>
      <c r="AV165" s="1642"/>
      <c r="AW165" s="1642"/>
      <c r="AX165" s="1642"/>
      <c r="AY165" s="1642"/>
      <c r="AZ165" s="1642"/>
      <c r="BA165" s="1642"/>
      <c r="BB165" s="1642"/>
      <c r="BC165" s="1642"/>
      <c r="BE165" s="1161"/>
      <c r="BF165" s="1637"/>
      <c r="BG165" s="1637"/>
      <c r="BH165" s="1161"/>
      <c r="BI165" s="1161"/>
      <c r="BJ165" s="1161"/>
      <c r="BK165" s="1161"/>
      <c r="BL165" s="1637"/>
      <c r="BM165" s="1161"/>
      <c r="BN165" s="1161"/>
      <c r="BO165" s="545"/>
      <c r="BP165" s="1161"/>
      <c r="BQ165" s="1161"/>
      <c r="BR165" s="1161"/>
      <c r="BS165" s="1161"/>
      <c r="BT165" s="1161"/>
      <c r="BU165" s="1633"/>
      <c r="BV165" s="567"/>
      <c r="BW165" s="567"/>
      <c r="BX165" s="567"/>
      <c r="BY165" s="567"/>
      <c r="BZ165" s="1642">
        <v>11</v>
      </c>
    </row>
    <row s="1642" customFormat="1" customHeight="1" ht="11.549999999999999">
      <c r="A166" s="988"/>
      <c r="B166" s="1637"/>
      <c r="C166" s="1637"/>
      <c r="D166" s="35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D166" s="1642"/>
      <c r="AE166" s="1642"/>
      <c r="AF166" s="1642"/>
      <c r="AG166" s="1642"/>
      <c r="AH166" s="1642"/>
      <c r="AI166" s="1642"/>
      <c r="AJ166" s="1642"/>
      <c r="AK166" s="1642"/>
      <c r="AL166" s="1642"/>
      <c r="AM166" s="1642"/>
      <c r="AN166" s="1642"/>
      <c r="AO166" s="1642"/>
      <c r="AP166" s="1642"/>
      <c r="AQ166" s="1642"/>
      <c r="AR166" s="1642"/>
      <c r="AS166" s="1642"/>
      <c r="AT166" s="1642"/>
      <c r="AU166" s="1642"/>
      <c r="AV166" s="1642"/>
      <c r="AW166" s="1642"/>
      <c r="AX166" s="1642"/>
      <c r="AY166" s="1642"/>
      <c r="AZ166" s="1642"/>
      <c r="BA166" s="1642"/>
      <c r="BB166" s="1642"/>
      <c r="BC166" s="1642"/>
      <c r="BE166" s="1161"/>
      <c r="BF166" s="1637"/>
      <c r="BG166" s="1637"/>
      <c r="BH166" s="1161"/>
      <c r="BI166" s="1161"/>
      <c r="BJ166" s="1161"/>
      <c r="BK166" s="1161"/>
      <c r="BL166" s="1637"/>
      <c r="BM166" s="1161"/>
      <c r="BN166" s="1161"/>
      <c r="BO166" s="545"/>
      <c r="BP166" s="1161"/>
      <c r="BQ166" s="1161"/>
      <c r="BR166" s="1161"/>
      <c r="BS166" s="1161"/>
      <c r="BT166" s="1161"/>
      <c r="BU166" s="1633"/>
      <c r="BV166" s="567"/>
      <c r="BW166" s="567"/>
      <c r="BX166" s="567"/>
      <c r="BY166" s="567"/>
      <c r="BZ166" s="1642">
        <v>11</v>
      </c>
    </row>
    <row s="1642" customFormat="1" customHeight="1" ht="11.549999999999999">
      <c r="A167" s="988"/>
      <c r="B167" s="1637"/>
      <c r="C167" s="1637"/>
      <c r="D167" s="352"/>
      <c r="J167" s="1642"/>
      <c r="K167" s="1642"/>
      <c r="L167" s="1642"/>
      <c r="M167" s="1642"/>
      <c r="N167" s="1642"/>
      <c r="O167" s="1642"/>
      <c r="P167" s="1642"/>
      <c r="Q167" s="1642"/>
      <c r="R167" s="1642"/>
      <c r="S167" s="1642"/>
      <c r="T167" s="1642"/>
      <c r="U167" s="1642"/>
      <c r="V167" s="1642"/>
      <c r="W167" s="1642"/>
      <c r="X167" s="1642"/>
      <c r="Y167" s="1642"/>
      <c r="Z167" s="1642"/>
      <c r="AA167" s="1642"/>
      <c r="AB167" s="1642"/>
      <c r="AC167" s="1642"/>
      <c r="AD167" s="1642"/>
      <c r="AE167" s="1642"/>
      <c r="AF167" s="1642"/>
      <c r="AG167" s="1642"/>
      <c r="AH167" s="1642"/>
      <c r="AI167" s="1642"/>
      <c r="AJ167" s="1642"/>
      <c r="AK167" s="1642"/>
      <c r="AL167" s="1642"/>
      <c r="AM167" s="1642"/>
      <c r="AN167" s="1642"/>
      <c r="AO167" s="1642"/>
      <c r="AP167" s="1642"/>
      <c r="AQ167" s="1642"/>
      <c r="AR167" s="1642"/>
      <c r="AS167" s="1642"/>
      <c r="AT167" s="1642"/>
      <c r="AU167" s="1642"/>
      <c r="AV167" s="1642"/>
      <c r="AW167" s="1642"/>
      <c r="AX167" s="1642"/>
      <c r="AY167" s="1642"/>
      <c r="AZ167" s="1642"/>
      <c r="BA167" s="1642"/>
      <c r="BB167" s="1642"/>
      <c r="BC167" s="1642"/>
      <c r="BE167" s="1161"/>
      <c r="BF167" s="1637"/>
      <c r="BG167" s="1637"/>
      <c r="BH167" s="1161"/>
      <c r="BI167" s="1161"/>
      <c r="BJ167" s="1161"/>
      <c r="BK167" s="1161"/>
      <c r="BL167" s="1637"/>
      <c r="BM167" s="1161"/>
      <c r="BN167" s="1161"/>
      <c r="BO167" s="545"/>
      <c r="BP167" s="1161"/>
      <c r="BQ167" s="1161"/>
      <c r="BR167" s="1161"/>
      <c r="BS167" s="1161"/>
      <c r="BT167" s="1161"/>
      <c r="BU167" s="1633"/>
      <c r="BV167" s="567"/>
      <c r="BW167" s="567"/>
      <c r="BX167" s="567"/>
      <c r="BY167" s="567"/>
      <c r="BZ167" s="1642">
        <v>11</v>
      </c>
    </row>
    <row s="1642" customFormat="1" customHeight="1" ht="11.549999999999999">
      <c r="A168" s="988"/>
      <c r="B168" s="1637"/>
      <c r="C168" s="1637"/>
      <c r="D168" s="35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D168" s="1642"/>
      <c r="AE168" s="1642"/>
      <c r="AF168" s="1642"/>
      <c r="AG168" s="1642"/>
      <c r="AH168" s="1642"/>
      <c r="AI168" s="1642"/>
      <c r="AJ168" s="1642"/>
      <c r="AK168" s="1642"/>
      <c r="AL168" s="1642"/>
      <c r="AM168" s="1642"/>
      <c r="AN168" s="1642"/>
      <c r="AO168" s="1642"/>
      <c r="AP168" s="1642"/>
      <c r="AQ168" s="1642"/>
      <c r="AR168" s="1642"/>
      <c r="AS168" s="1642"/>
      <c r="AT168" s="1642"/>
      <c r="AU168" s="1642"/>
      <c r="AV168" s="1642"/>
      <c r="AW168" s="1642"/>
      <c r="AX168" s="1642"/>
      <c r="AY168" s="1642"/>
      <c r="AZ168" s="1642"/>
      <c r="BA168" s="1642"/>
      <c r="BB168" s="1642"/>
      <c r="BC168" s="1642"/>
      <c r="BE168" s="1161"/>
      <c r="BF168" s="1637"/>
      <c r="BG168" s="1637"/>
      <c r="BH168" s="1161"/>
      <c r="BI168" s="1161"/>
      <c r="BJ168" s="1161"/>
      <c r="BK168" s="1161"/>
      <c r="BL168" s="1637"/>
      <c r="BM168" s="1161"/>
      <c r="BN168" s="1161"/>
      <c r="BO168" s="545"/>
      <c r="BP168" s="1161"/>
      <c r="BQ168" s="1161"/>
      <c r="BR168" s="1161"/>
      <c r="BS168" s="1161"/>
      <c r="BT168" s="1161"/>
      <c r="BU168" s="1633"/>
      <c r="BV168" s="567"/>
      <c r="BW168" s="567"/>
      <c r="BX168" s="567"/>
      <c r="BY168" s="567"/>
      <c r="BZ168" s="1642">
        <v>11</v>
      </c>
    </row>
    <row s="1642" customFormat="1" customHeight="1" ht="11.549999999999999">
      <c r="A169" s="988"/>
      <c r="B169" s="1637"/>
      <c r="C169" s="1637"/>
      <c r="D169" s="35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D169" s="1642"/>
      <c r="AE169" s="1642"/>
      <c r="AF169" s="1642"/>
      <c r="AG169" s="1642"/>
      <c r="AH169" s="1642"/>
      <c r="AI169" s="1642"/>
      <c r="AJ169" s="1642"/>
      <c r="AK169" s="1642"/>
      <c r="AL169" s="1642"/>
      <c r="AM169" s="1642"/>
      <c r="AN169" s="1642"/>
      <c r="AO169" s="1642"/>
      <c r="AP169" s="1642"/>
      <c r="AQ169" s="1642"/>
      <c r="AR169" s="1642"/>
      <c r="AS169" s="1642"/>
      <c r="AT169" s="1642"/>
      <c r="AU169" s="1642"/>
      <c r="AV169" s="1642"/>
      <c r="AW169" s="1642"/>
      <c r="AX169" s="1642"/>
      <c r="AY169" s="1642"/>
      <c r="AZ169" s="1642"/>
      <c r="BA169" s="1642"/>
      <c r="BB169" s="1642"/>
      <c r="BC169" s="1642"/>
      <c r="BE169" s="1161"/>
      <c r="BF169" s="1637"/>
      <c r="BG169" s="1637"/>
      <c r="BH169" s="1161"/>
      <c r="BI169" s="1161"/>
      <c r="BJ169" s="1161"/>
      <c r="BK169" s="1161"/>
      <c r="BL169" s="1637"/>
      <c r="BM169" s="1161"/>
      <c r="BN169" s="1161"/>
      <c r="BO169" s="545"/>
      <c r="BP169" s="1161"/>
      <c r="BQ169" s="1161"/>
      <c r="BR169" s="1161"/>
      <c r="BS169" s="1161"/>
      <c r="BT169" s="1161"/>
      <c r="BU169" s="1633"/>
      <c r="BV169" s="567"/>
      <c r="BW169" s="567"/>
      <c r="BX169" s="567"/>
      <c r="BY169" s="567"/>
      <c r="BZ169" s="1642">
        <v>11</v>
      </c>
    </row>
    <row s="1642" customFormat="1" customHeight="1" ht="11.549999999999999">
      <c r="A170" s="988"/>
      <c r="B170" s="1637"/>
      <c r="C170" s="1637"/>
      <c r="D170" s="35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D170" s="1642"/>
      <c r="AE170" s="1642"/>
      <c r="AF170" s="1642"/>
      <c r="AG170" s="1642"/>
      <c r="AH170" s="1642"/>
      <c r="AI170" s="1642"/>
      <c r="AJ170" s="1642"/>
      <c r="AK170" s="1642"/>
      <c r="AL170" s="1642"/>
      <c r="AM170" s="1642"/>
      <c r="AN170" s="1642"/>
      <c r="AO170" s="1642"/>
      <c r="AP170" s="1642"/>
      <c r="AQ170" s="1642"/>
      <c r="AR170" s="1642"/>
      <c r="AS170" s="1642"/>
      <c r="AT170" s="1642"/>
      <c r="AU170" s="1642"/>
      <c r="AV170" s="1642"/>
      <c r="AW170" s="1642"/>
      <c r="AX170" s="1642"/>
      <c r="AY170" s="1642"/>
      <c r="AZ170" s="1642"/>
      <c r="BA170" s="1642"/>
      <c r="BB170" s="1642"/>
      <c r="BC170" s="1642"/>
      <c r="BE170" s="1161"/>
      <c r="BF170" s="1637"/>
      <c r="BG170" s="1637"/>
      <c r="BH170" s="1161"/>
      <c r="BI170" s="1161"/>
      <c r="BJ170" s="1161"/>
      <c r="BK170" s="1161"/>
      <c r="BL170" s="1637"/>
      <c r="BM170" s="1161"/>
      <c r="BN170" s="1161"/>
      <c r="BO170" s="545"/>
      <c r="BP170" s="1161"/>
      <c r="BQ170" s="1161"/>
      <c r="BR170" s="1161"/>
      <c r="BS170" s="1161"/>
      <c r="BT170" s="1161"/>
      <c r="BU170" s="1633"/>
      <c r="BV170" s="567"/>
      <c r="BW170" s="567"/>
      <c r="BX170" s="567"/>
      <c r="BY170" s="567"/>
      <c r="BZ170" s="1642">
        <v>11</v>
      </c>
    </row>
    <row s="1642" customFormat="1" customHeight="1" ht="11.549999999999999">
      <c r="A171" s="988"/>
      <c r="B171" s="1637"/>
      <c r="C171" s="1637"/>
      <c r="D171" s="352"/>
      <c r="J171" s="1642"/>
      <c r="K171" s="1642"/>
      <c r="L171" s="1642"/>
      <c r="M171" s="1642"/>
      <c r="N171" s="1642"/>
      <c r="O171" s="1642"/>
      <c r="P171" s="1642"/>
      <c r="Q171" s="1642"/>
      <c r="R171" s="1642"/>
      <c r="S171" s="1642"/>
      <c r="T171" s="1642"/>
      <c r="U171" s="1642"/>
      <c r="V171" s="1642"/>
      <c r="W171" s="1642"/>
      <c r="X171" s="1642"/>
      <c r="Y171" s="1642"/>
      <c r="Z171" s="1642"/>
      <c r="AA171" s="1642"/>
      <c r="AB171" s="1642"/>
      <c r="AC171" s="1642"/>
      <c r="AD171" s="1642"/>
      <c r="AE171" s="1642"/>
      <c r="AF171" s="1642"/>
      <c r="AG171" s="1642"/>
      <c r="AH171" s="1642"/>
      <c r="AI171" s="1642"/>
      <c r="AJ171" s="1642"/>
      <c r="AK171" s="1642"/>
      <c r="AL171" s="1642"/>
      <c r="AM171" s="1642"/>
      <c r="AN171" s="1642"/>
      <c r="AO171" s="1642"/>
      <c r="AP171" s="1642"/>
      <c r="AQ171" s="1642"/>
      <c r="AR171" s="1642"/>
      <c r="AS171" s="1642"/>
      <c r="AT171" s="1642"/>
      <c r="AU171" s="1642"/>
      <c r="AV171" s="1642"/>
      <c r="AW171" s="1642"/>
      <c r="AX171" s="1642"/>
      <c r="AY171" s="1642"/>
      <c r="AZ171" s="1642"/>
      <c r="BA171" s="1642"/>
      <c r="BB171" s="1642"/>
      <c r="BC171" s="1642"/>
      <c r="BE171" s="1161"/>
      <c r="BF171" s="1637"/>
      <c r="BG171" s="1637"/>
      <c r="BH171" s="1161"/>
      <c r="BI171" s="1161"/>
      <c r="BJ171" s="1161"/>
      <c r="BK171" s="1161"/>
      <c r="BL171" s="1637"/>
      <c r="BM171" s="1161"/>
      <c r="BN171" s="1161"/>
      <c r="BO171" s="545"/>
      <c r="BP171" s="1161"/>
      <c r="BQ171" s="1161"/>
      <c r="BR171" s="1161"/>
      <c r="BS171" s="1161"/>
      <c r="BT171" s="1161"/>
      <c r="BU171" s="1633"/>
      <c r="BV171" s="567"/>
      <c r="BW171" s="567"/>
      <c r="BX171" s="567"/>
      <c r="BY171" s="567"/>
      <c r="BZ171" s="1642">
        <v>11</v>
      </c>
    </row>
    <row s="1642" customFormat="1" customHeight="1" ht="11.549999999999999">
      <c r="A172" s="988"/>
      <c r="B172" s="1637"/>
      <c r="C172" s="1637"/>
      <c r="D172" s="35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D172" s="1642"/>
      <c r="AE172" s="1642"/>
      <c r="AF172" s="1642"/>
      <c r="AG172" s="1642"/>
      <c r="AH172" s="1642"/>
      <c r="AI172" s="1642"/>
      <c r="AJ172" s="1642"/>
      <c r="AK172" s="1642"/>
      <c r="AL172" s="1642"/>
      <c r="AM172" s="1642"/>
      <c r="AN172" s="1642"/>
      <c r="AO172" s="1642"/>
      <c r="AP172" s="1642"/>
      <c r="AQ172" s="1642"/>
      <c r="AR172" s="1642"/>
      <c r="AS172" s="1642"/>
      <c r="AT172" s="1642"/>
      <c r="AU172" s="1642"/>
      <c r="AV172" s="1642"/>
      <c r="AW172" s="1642"/>
      <c r="AX172" s="1642"/>
      <c r="AY172" s="1642"/>
      <c r="AZ172" s="1642"/>
      <c r="BA172" s="1642"/>
      <c r="BB172" s="1642"/>
      <c r="BC172" s="1642"/>
      <c r="BE172" s="1161"/>
      <c r="BF172" s="1637"/>
      <c r="BG172" s="1637"/>
      <c r="BH172" s="1161"/>
      <c r="BI172" s="1161"/>
      <c r="BJ172" s="1161"/>
      <c r="BK172" s="1161"/>
      <c r="BL172" s="1637"/>
      <c r="BM172" s="1161"/>
      <c r="BN172" s="1161"/>
      <c r="BO172" s="545"/>
      <c r="BP172" s="1161"/>
      <c r="BQ172" s="1161"/>
      <c r="BR172" s="1161"/>
      <c r="BS172" s="1161"/>
      <c r="BT172" s="1161"/>
      <c r="BU172" s="1633"/>
      <c r="BV172" s="567"/>
      <c r="BW172" s="567"/>
      <c r="BX172" s="567"/>
      <c r="BY172" s="567"/>
      <c r="BZ172" s="1642">
        <v>11</v>
      </c>
    </row>
    <row s="1642" customFormat="1" customHeight="1" ht="11.549999999999999">
      <c r="A173" s="988"/>
      <c r="B173" s="1637"/>
      <c r="C173" s="1637"/>
      <c r="D173" s="35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D173" s="1642"/>
      <c r="AE173" s="1642"/>
      <c r="AF173" s="1642"/>
      <c r="AG173" s="1642"/>
      <c r="AH173" s="1642"/>
      <c r="AI173" s="1642"/>
      <c r="AJ173" s="1642"/>
      <c r="AK173" s="1642"/>
      <c r="AL173" s="1642"/>
      <c r="AM173" s="1642"/>
      <c r="AN173" s="1642"/>
      <c r="AO173" s="1642"/>
      <c r="AP173" s="1642"/>
      <c r="AQ173" s="1642"/>
      <c r="AR173" s="1642"/>
      <c r="AS173" s="1642"/>
      <c r="AT173" s="1642"/>
      <c r="AU173" s="1642"/>
      <c r="AV173" s="1642"/>
      <c r="AW173" s="1642"/>
      <c r="AX173" s="1642"/>
      <c r="AY173" s="1642"/>
      <c r="AZ173" s="1642"/>
      <c r="BA173" s="1642"/>
      <c r="BB173" s="1642"/>
      <c r="BC173" s="1642"/>
      <c r="BE173" s="1161"/>
      <c r="BF173" s="1637"/>
      <c r="BG173" s="1637"/>
      <c r="BH173" s="1161"/>
      <c r="BI173" s="1161"/>
      <c r="BJ173" s="1161"/>
      <c r="BK173" s="1161"/>
      <c r="BL173" s="1637"/>
      <c r="BM173" s="1161"/>
      <c r="BN173" s="1161"/>
      <c r="BO173" s="545"/>
      <c r="BP173" s="1161"/>
      <c r="BQ173" s="1161"/>
      <c r="BR173" s="1161"/>
      <c r="BS173" s="1161"/>
      <c r="BT173" s="1161"/>
      <c r="BU173" s="1633"/>
      <c r="BV173" s="567"/>
      <c r="BW173" s="567"/>
      <c r="BX173" s="567"/>
      <c r="BY173" s="567"/>
      <c r="BZ173" s="1642">
        <v>11</v>
      </c>
    </row>
    <row s="1642" customFormat="1" customHeight="1" ht="11.549999999999999">
      <c r="A174" s="988"/>
      <c r="B174" s="1637"/>
      <c r="C174" s="1637"/>
      <c r="D174" s="35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D174" s="1642"/>
      <c r="AE174" s="1642"/>
      <c r="AF174" s="1642"/>
      <c r="AG174" s="1642"/>
      <c r="AH174" s="1642"/>
      <c r="AI174" s="1642"/>
      <c r="AJ174" s="1642"/>
      <c r="AK174" s="1642"/>
      <c r="AL174" s="1642"/>
      <c r="AM174" s="1642"/>
      <c r="AN174" s="1642"/>
      <c r="AO174" s="1642"/>
      <c r="AP174" s="1642"/>
      <c r="AQ174" s="1642"/>
      <c r="AR174" s="1642"/>
      <c r="AS174" s="1642"/>
      <c r="AT174" s="1642"/>
      <c r="AU174" s="1642"/>
      <c r="AV174" s="1642"/>
      <c r="AW174" s="1642"/>
      <c r="AX174" s="1642"/>
      <c r="AY174" s="1642"/>
      <c r="AZ174" s="1642"/>
      <c r="BA174" s="1642"/>
      <c r="BB174" s="1642"/>
      <c r="BC174" s="1642"/>
      <c r="BE174" s="1161"/>
      <c r="BF174" s="1637"/>
      <c r="BG174" s="1637"/>
      <c r="BH174" s="1161"/>
      <c r="BI174" s="1161"/>
      <c r="BJ174" s="1161"/>
      <c r="BK174" s="1161"/>
      <c r="BL174" s="1637"/>
      <c r="BM174" s="1161"/>
      <c r="BN174" s="1161"/>
      <c r="BO174" s="545"/>
      <c r="BP174" s="1161"/>
      <c r="BQ174" s="1161"/>
      <c r="BR174" s="1161"/>
      <c r="BS174" s="1161"/>
      <c r="BT174" s="1161"/>
      <c r="BU174" s="1633"/>
      <c r="BV174" s="567"/>
      <c r="BW174" s="567"/>
      <c r="BX174" s="567"/>
      <c r="BY174" s="567"/>
      <c r="BZ174" s="1642">
        <v>11</v>
      </c>
    </row>
    <row s="1642" customFormat="1" customHeight="1" ht="11.549999999999999">
      <c r="A175" s="988"/>
      <c r="B175" s="1637"/>
      <c r="C175" s="1637"/>
      <c r="D175" s="352"/>
      <c r="J175" s="1642"/>
      <c r="K175" s="1642"/>
      <c r="L175" s="1642"/>
      <c r="M175" s="1642"/>
      <c r="N175" s="1642"/>
      <c r="O175" s="1642"/>
      <c r="P175" s="1642"/>
      <c r="Q175" s="1642"/>
      <c r="R175" s="1642"/>
      <c r="S175" s="1642"/>
      <c r="T175" s="1642"/>
      <c r="U175" s="1642"/>
      <c r="V175" s="1642"/>
      <c r="W175" s="1642"/>
      <c r="X175" s="1642"/>
      <c r="Y175" s="1642"/>
      <c r="Z175" s="1642"/>
      <c r="AA175" s="1642"/>
      <c r="AB175" s="1642"/>
      <c r="AC175" s="1642"/>
      <c r="AD175" s="1642"/>
      <c r="AE175" s="1642"/>
      <c r="AF175" s="1642"/>
      <c r="AG175" s="1642"/>
      <c r="AH175" s="1642"/>
      <c r="AI175" s="1642"/>
      <c r="AJ175" s="1642"/>
      <c r="AK175" s="1642"/>
      <c r="AL175" s="1642"/>
      <c r="AM175" s="1642"/>
      <c r="AN175" s="1642"/>
      <c r="AO175" s="1642"/>
      <c r="AP175" s="1642"/>
      <c r="AQ175" s="1642"/>
      <c r="AR175" s="1642"/>
      <c r="AS175" s="1642"/>
      <c r="AT175" s="1642"/>
      <c r="AU175" s="1642"/>
      <c r="AV175" s="1642"/>
      <c r="AW175" s="1642"/>
      <c r="AX175" s="1642"/>
      <c r="AY175" s="1642"/>
      <c r="AZ175" s="1642"/>
      <c r="BA175" s="1642"/>
      <c r="BB175" s="1642"/>
      <c r="BC175" s="1642"/>
      <c r="BE175" s="1161"/>
      <c r="BF175" s="1637"/>
      <c r="BG175" s="1637"/>
      <c r="BH175" s="1161"/>
      <c r="BI175" s="1161"/>
      <c r="BJ175" s="1161"/>
      <c r="BK175" s="1161"/>
      <c r="BL175" s="1637"/>
      <c r="BM175" s="1161"/>
      <c r="BN175" s="1161"/>
      <c r="BO175" s="545"/>
      <c r="BP175" s="1161"/>
      <c r="BQ175" s="1161"/>
      <c r="BR175" s="1161"/>
      <c r="BS175" s="1161"/>
      <c r="BT175" s="1161"/>
      <c r="BU175" s="1633"/>
      <c r="BV175" s="567"/>
      <c r="BW175" s="567"/>
      <c r="BX175" s="567"/>
      <c r="BY175" s="567"/>
      <c r="BZ175" s="1642">
        <v>11</v>
      </c>
    </row>
    <row s="1642" customFormat="1" customHeight="1" ht="11.549999999999999">
      <c r="A176" s="988"/>
      <c r="B176" s="1637"/>
      <c r="C176" s="1637"/>
      <c r="D176" s="35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D176" s="1642"/>
      <c r="AE176" s="1642"/>
      <c r="AF176" s="1642"/>
      <c r="AG176" s="1642"/>
      <c r="AH176" s="1642"/>
      <c r="AI176" s="1642"/>
      <c r="AJ176" s="1642"/>
      <c r="AK176" s="1642"/>
      <c r="AL176" s="1642"/>
      <c r="AM176" s="1642"/>
      <c r="AN176" s="1642"/>
      <c r="AO176" s="1642"/>
      <c r="AP176" s="1642"/>
      <c r="AQ176" s="1642"/>
      <c r="AR176" s="1642"/>
      <c r="AS176" s="1642"/>
      <c r="AT176" s="1642"/>
      <c r="AU176" s="1642"/>
      <c r="AV176" s="1642"/>
      <c r="AW176" s="1642"/>
      <c r="AX176" s="1642"/>
      <c r="AY176" s="1642"/>
      <c r="AZ176" s="1642"/>
      <c r="BA176" s="1642"/>
      <c r="BB176" s="1642"/>
      <c r="BC176" s="1642"/>
      <c r="BE176" s="1161"/>
      <c r="BF176" s="1637"/>
      <c r="BG176" s="1637"/>
      <c r="BH176" s="1161"/>
      <c r="BI176" s="1161"/>
      <c r="BJ176" s="1161"/>
      <c r="BK176" s="1161"/>
      <c r="BL176" s="1637"/>
      <c r="BM176" s="1161"/>
      <c r="BN176" s="1161"/>
      <c r="BO176" s="545"/>
      <c r="BP176" s="1161"/>
      <c r="BQ176" s="1161"/>
      <c r="BR176" s="1161"/>
      <c r="BS176" s="1161"/>
      <c r="BT176" s="1161"/>
      <c r="BU176" s="1633"/>
      <c r="BV176" s="567"/>
      <c r="BW176" s="567"/>
      <c r="BX176" s="567"/>
      <c r="BY176" s="567"/>
      <c r="BZ176" s="1642">
        <v>11</v>
      </c>
    </row>
    <row s="1642" customFormat="1" customHeight="1" ht="11.549999999999999">
      <c r="A177" s="988"/>
      <c r="B177" s="1637"/>
      <c r="C177" s="1637"/>
      <c r="D177" s="35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D177" s="1642"/>
      <c r="AE177" s="1642"/>
      <c r="AF177" s="1642"/>
      <c r="AG177" s="1642"/>
      <c r="AH177" s="1642"/>
      <c r="AI177" s="1642"/>
      <c r="AJ177" s="1642"/>
      <c r="AK177" s="1642"/>
      <c r="AL177" s="1642"/>
      <c r="AM177" s="1642"/>
      <c r="AN177" s="1642"/>
      <c r="AO177" s="1642"/>
      <c r="AP177" s="1642"/>
      <c r="AQ177" s="1642"/>
      <c r="AR177" s="1642"/>
      <c r="AS177" s="1642"/>
      <c r="AT177" s="1642"/>
      <c r="AU177" s="1642"/>
      <c r="AV177" s="1642"/>
      <c r="AW177" s="1642"/>
      <c r="AX177" s="1642"/>
      <c r="AY177" s="1642"/>
      <c r="AZ177" s="1642"/>
      <c r="BA177" s="1642"/>
      <c r="BB177" s="1642"/>
      <c r="BC177" s="1642"/>
      <c r="BE177" s="1161"/>
      <c r="BF177" s="1637"/>
      <c r="BG177" s="1637"/>
      <c r="BH177" s="1161"/>
      <c r="BI177" s="1161"/>
      <c r="BJ177" s="1161"/>
      <c r="BK177" s="1161"/>
      <c r="BL177" s="1637"/>
      <c r="BM177" s="1161"/>
      <c r="BN177" s="1161"/>
      <c r="BO177" s="545"/>
      <c r="BP177" s="1161"/>
      <c r="BQ177" s="1161"/>
      <c r="BR177" s="1161"/>
      <c r="BS177" s="1161"/>
      <c r="BT177" s="1161"/>
      <c r="BU177" s="1633"/>
      <c r="BV177" s="567"/>
      <c r="BW177" s="567"/>
      <c r="BX177" s="567"/>
      <c r="BY177" s="567"/>
      <c r="BZ177" s="1642">
        <v>11</v>
      </c>
    </row>
    <row s="1642" customFormat="1" customHeight="1" ht="11.549999999999999">
      <c r="A178" s="988"/>
      <c r="B178" s="1637"/>
      <c r="C178" s="1637"/>
      <c r="D178" s="352"/>
      <c r="J178" s="1642"/>
      <c r="K178" s="1642"/>
      <c r="L178" s="1642"/>
      <c r="M178" s="1642"/>
      <c r="N178" s="1642"/>
      <c r="O178" s="1642"/>
      <c r="P178" s="1642"/>
      <c r="Q178" s="1642"/>
      <c r="R178" s="1642"/>
      <c r="S178" s="1642"/>
      <c r="T178" s="1642"/>
      <c r="U178" s="1642"/>
      <c r="V178" s="1642"/>
      <c r="W178" s="1642"/>
      <c r="X178" s="1642"/>
      <c r="Y178" s="1642"/>
      <c r="Z178" s="1642"/>
      <c r="AA178" s="1642"/>
      <c r="AB178" s="1642"/>
      <c r="AC178" s="1642"/>
      <c r="AD178" s="1642"/>
      <c r="AE178" s="1642"/>
      <c r="AF178" s="1642"/>
      <c r="AG178" s="1642"/>
      <c r="AH178" s="1642"/>
      <c r="AI178" s="1642"/>
      <c r="AJ178" s="1642"/>
      <c r="AK178" s="1642"/>
      <c r="AL178" s="1642"/>
      <c r="AM178" s="1642"/>
      <c r="AN178" s="1642"/>
      <c r="AO178" s="1642"/>
      <c r="AP178" s="1642"/>
      <c r="AQ178" s="1642"/>
      <c r="AR178" s="1642"/>
      <c r="AS178" s="1642"/>
      <c r="AT178" s="1642"/>
      <c r="AU178" s="1642"/>
      <c r="AV178" s="1642"/>
      <c r="AW178" s="1642"/>
      <c r="AX178" s="1642"/>
      <c r="AY178" s="1642"/>
      <c r="AZ178" s="1642"/>
      <c r="BA178" s="1642"/>
      <c r="BB178" s="1642"/>
      <c r="BC178" s="1642"/>
      <c r="BE178" s="1161"/>
      <c r="BF178" s="1637"/>
      <c r="BG178" s="1637"/>
      <c r="BH178" s="1161"/>
      <c r="BI178" s="1161"/>
      <c r="BJ178" s="1161"/>
      <c r="BK178" s="1161"/>
      <c r="BL178" s="1637"/>
      <c r="BM178" s="1161"/>
      <c r="BN178" s="1161"/>
      <c r="BO178" s="545"/>
      <c r="BP178" s="1161"/>
      <c r="BQ178" s="1161"/>
      <c r="BR178" s="1161"/>
      <c r="BS178" s="1161"/>
      <c r="BT178" s="1161"/>
      <c r="BU178" s="1633"/>
      <c r="BV178" s="567"/>
      <c r="BW178" s="567"/>
      <c r="BX178" s="567"/>
      <c r="BY178" s="567"/>
      <c r="BZ178" s="1642">
        <v>11</v>
      </c>
    </row>
    <row s="1642" customFormat="1" customHeight="1" ht="11.549999999999999">
      <c r="A179" s="988"/>
      <c r="B179" s="1637"/>
      <c r="C179" s="1637"/>
      <c r="D179" s="35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D179" s="1642"/>
      <c r="AE179" s="1642"/>
      <c r="AF179" s="1642"/>
      <c r="AG179" s="1642"/>
      <c r="AH179" s="1642"/>
      <c r="AI179" s="1642"/>
      <c r="AJ179" s="1642"/>
      <c r="AK179" s="1642"/>
      <c r="AL179" s="1642"/>
      <c r="AM179" s="1642"/>
      <c r="AN179" s="1642"/>
      <c r="AO179" s="1642"/>
      <c r="AP179" s="1642"/>
      <c r="AQ179" s="1642"/>
      <c r="AR179" s="1642"/>
      <c r="AS179" s="1642"/>
      <c r="AT179" s="1642"/>
      <c r="AU179" s="1642"/>
      <c r="AV179" s="1642"/>
      <c r="AW179" s="1642"/>
      <c r="AX179" s="1642"/>
      <c r="AY179" s="1642"/>
      <c r="AZ179" s="1642"/>
      <c r="BA179" s="1642"/>
      <c r="BB179" s="1642"/>
      <c r="BC179" s="1642"/>
      <c r="BE179" s="1161"/>
      <c r="BF179" s="1637"/>
      <c r="BG179" s="1637"/>
      <c r="BH179" s="1161"/>
      <c r="BI179" s="1161"/>
      <c r="BJ179" s="1161"/>
      <c r="BK179" s="1161"/>
      <c r="BL179" s="1637"/>
      <c r="BM179" s="1161"/>
      <c r="BN179" s="1161"/>
      <c r="BO179" s="545"/>
      <c r="BP179" s="1161"/>
      <c r="BQ179" s="1161"/>
      <c r="BR179" s="1161"/>
      <c r="BS179" s="1161"/>
      <c r="BT179" s="1161"/>
      <c r="BU179" s="1633"/>
      <c r="BV179" s="567"/>
      <c r="BW179" s="567"/>
      <c r="BX179" s="567"/>
      <c r="BY179" s="567"/>
      <c r="BZ179" s="1642">
        <v>11</v>
      </c>
    </row>
    <row s="1642" customFormat="1" customHeight="1" ht="11.549999999999999">
      <c r="A180" s="988"/>
      <c r="B180" s="1637"/>
      <c r="C180" s="1637"/>
      <c r="D180" s="35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D180" s="1642"/>
      <c r="AE180" s="1642"/>
      <c r="AF180" s="1642"/>
      <c r="AG180" s="1642"/>
      <c r="AH180" s="1642"/>
      <c r="AI180" s="1642"/>
      <c r="AJ180" s="1642"/>
      <c r="AK180" s="1642"/>
      <c r="AL180" s="1642"/>
      <c r="AM180" s="1642"/>
      <c r="AN180" s="1642"/>
      <c r="AO180" s="1642"/>
      <c r="AP180" s="1642"/>
      <c r="AQ180" s="1642"/>
      <c r="AR180" s="1642"/>
      <c r="AS180" s="1642"/>
      <c r="AT180" s="1642"/>
      <c r="AU180" s="1642"/>
      <c r="AV180" s="1642"/>
      <c r="AW180" s="1642"/>
      <c r="AX180" s="1642"/>
      <c r="AY180" s="1642"/>
      <c r="AZ180" s="1642"/>
      <c r="BA180" s="1642"/>
      <c r="BB180" s="1642"/>
      <c r="BC180" s="1642"/>
      <c r="BE180" s="1161"/>
      <c r="BF180" s="1637"/>
      <c r="BG180" s="1637"/>
      <c r="BH180" s="1161"/>
      <c r="BI180" s="1161"/>
      <c r="BJ180" s="1161"/>
      <c r="BK180" s="1161"/>
      <c r="BL180" s="1637"/>
      <c r="BM180" s="1161"/>
      <c r="BN180" s="1161"/>
      <c r="BO180" s="545"/>
      <c r="BP180" s="1161"/>
      <c r="BQ180" s="1161"/>
      <c r="BR180" s="1161"/>
      <c r="BS180" s="1161"/>
      <c r="BT180" s="1161"/>
      <c r="BU180" s="1633"/>
      <c r="BV180" s="567"/>
      <c r="BW180" s="567"/>
      <c r="BX180" s="567"/>
      <c r="BY180" s="567"/>
      <c r="BZ180" s="1642">
        <v>11</v>
      </c>
    </row>
    <row s="1642" customFormat="1" customHeight="1" ht="11.549999999999999">
      <c r="A181" s="988"/>
      <c r="B181" s="1637"/>
      <c r="C181" s="1637"/>
      <c r="D181" s="352"/>
      <c r="J181" s="1642"/>
      <c r="K181" s="1642"/>
      <c r="L181" s="1642"/>
      <c r="M181" s="1642"/>
      <c r="N181" s="1642"/>
      <c r="O181" s="1642"/>
      <c r="P181" s="1642"/>
      <c r="Q181" s="1642"/>
      <c r="R181" s="1642"/>
      <c r="S181" s="1642"/>
      <c r="T181" s="1642"/>
      <c r="U181" s="1642"/>
      <c r="V181" s="1642"/>
      <c r="W181" s="1642"/>
      <c r="X181" s="1642"/>
      <c r="Y181" s="1642"/>
      <c r="Z181" s="1642"/>
      <c r="AA181" s="1642"/>
      <c r="AB181" s="1642"/>
      <c r="AC181" s="1642"/>
      <c r="AD181" s="1642"/>
      <c r="AE181" s="1642"/>
      <c r="AF181" s="1642"/>
      <c r="AG181" s="1642"/>
      <c r="AH181" s="1642"/>
      <c r="AI181" s="1642"/>
      <c r="AJ181" s="1642"/>
      <c r="AK181" s="1642"/>
      <c r="AL181" s="1642"/>
      <c r="AM181" s="1642"/>
      <c r="AN181" s="1642"/>
      <c r="AO181" s="1642"/>
      <c r="AP181" s="1642"/>
      <c r="AQ181" s="1642"/>
      <c r="AR181" s="1642"/>
      <c r="AS181" s="1642"/>
      <c r="AT181" s="1642"/>
      <c r="AU181" s="1642"/>
      <c r="AV181" s="1642"/>
      <c r="AW181" s="1642"/>
      <c r="AX181" s="1642"/>
      <c r="AY181" s="1642"/>
      <c r="AZ181" s="1642"/>
      <c r="BA181" s="1642"/>
      <c r="BB181" s="1642"/>
      <c r="BC181" s="1642"/>
      <c r="BE181" s="1161"/>
      <c r="BF181" s="1637"/>
      <c r="BG181" s="1637"/>
      <c r="BH181" s="1161"/>
      <c r="BI181" s="1161"/>
      <c r="BJ181" s="1161"/>
      <c r="BK181" s="1161"/>
      <c r="BL181" s="1637"/>
      <c r="BM181" s="1161"/>
      <c r="BN181" s="1161"/>
      <c r="BO181" s="545"/>
      <c r="BP181" s="1161"/>
      <c r="BQ181" s="1161"/>
      <c r="BR181" s="1161"/>
      <c r="BS181" s="1161"/>
      <c r="BT181" s="1161"/>
      <c r="BU181" s="1633"/>
      <c r="BV181" s="567"/>
      <c r="BW181" s="567"/>
      <c r="BX181" s="567"/>
      <c r="BY181" s="567"/>
      <c r="BZ181" s="1642">
        <v>11</v>
      </c>
    </row>
    <row s="1642" customFormat="1" customHeight="1" ht="11.549999999999999">
      <c r="A182" s="988"/>
      <c r="B182" s="1637"/>
      <c r="C182" s="1637"/>
      <c r="D182" s="352"/>
      <c r="J182" s="1642"/>
      <c r="K182" s="1642"/>
      <c r="L182" s="1642"/>
      <c r="M182" s="1642"/>
      <c r="N182" s="1642"/>
      <c r="O182" s="1642"/>
      <c r="P182" s="1642"/>
      <c r="Q182" s="1642"/>
      <c r="R182" s="1642"/>
      <c r="S182" s="1642"/>
      <c r="T182" s="1642"/>
      <c r="U182" s="1642"/>
      <c r="V182" s="1642"/>
      <c r="W182" s="1642"/>
      <c r="X182" s="1642"/>
      <c r="Y182" s="1642"/>
      <c r="Z182" s="1642"/>
      <c r="AA182" s="1642"/>
      <c r="AB182" s="1642"/>
      <c r="AC182" s="1642"/>
      <c r="AD182" s="1642"/>
      <c r="AE182" s="1642"/>
      <c r="AF182" s="1642"/>
      <c r="AG182" s="1642"/>
      <c r="AH182" s="1642"/>
      <c r="AI182" s="1642"/>
      <c r="AJ182" s="1642"/>
      <c r="AK182" s="1642"/>
      <c r="AL182" s="1642"/>
      <c r="AM182" s="1642"/>
      <c r="AN182" s="1642"/>
      <c r="AO182" s="1642"/>
      <c r="AP182" s="1642"/>
      <c r="AQ182" s="1642"/>
      <c r="AR182" s="1642"/>
      <c r="AS182" s="1642"/>
      <c r="AT182" s="1642"/>
      <c r="AU182" s="1642"/>
      <c r="AV182" s="1642"/>
      <c r="AW182" s="1642"/>
      <c r="AX182" s="1642"/>
      <c r="AY182" s="1642"/>
      <c r="AZ182" s="1642"/>
      <c r="BA182" s="1642"/>
      <c r="BB182" s="1642"/>
      <c r="BC182" s="1642"/>
      <c r="BE182" s="1161"/>
      <c r="BF182" s="1637"/>
      <c r="BG182" s="1637"/>
      <c r="BH182" s="1161"/>
      <c r="BI182" s="1161"/>
      <c r="BJ182" s="1161"/>
      <c r="BK182" s="1161"/>
      <c r="BL182" s="1637"/>
      <c r="BM182" s="1161"/>
      <c r="BN182" s="1161"/>
      <c r="BO182" s="545"/>
      <c r="BP182" s="1161"/>
      <c r="BQ182" s="1161"/>
      <c r="BR182" s="1161"/>
      <c r="BS182" s="1161"/>
      <c r="BT182" s="1161"/>
      <c r="BU182" s="1633"/>
      <c r="BV182" s="567"/>
      <c r="BW182" s="567"/>
      <c r="BX182" s="567"/>
      <c r="BY182" s="567"/>
      <c r="BZ182" s="1642">
        <v>11</v>
      </c>
    </row>
    <row s="1642" customFormat="1" customHeight="1" ht="11.549999999999999">
      <c r="A183" s="988"/>
      <c r="B183" s="1637"/>
      <c r="C183" s="1637"/>
      <c r="D183" s="352"/>
      <c r="J183" s="1642"/>
      <c r="K183" s="1642"/>
      <c r="L183" s="1642"/>
      <c r="M183" s="1642"/>
      <c r="N183" s="1642"/>
      <c r="O183" s="1642"/>
      <c r="P183" s="1642"/>
      <c r="Q183" s="1642"/>
      <c r="R183" s="1642"/>
      <c r="S183" s="1642"/>
      <c r="T183" s="1642"/>
      <c r="U183" s="1642"/>
      <c r="V183" s="1642"/>
      <c r="W183" s="1642"/>
      <c r="X183" s="1642"/>
      <c r="Y183" s="1642"/>
      <c r="Z183" s="1642"/>
      <c r="AA183" s="1642"/>
      <c r="AB183" s="1642"/>
      <c r="AC183" s="1642"/>
      <c r="AD183" s="1642"/>
      <c r="AE183" s="1642"/>
      <c r="AF183" s="1642"/>
      <c r="AG183" s="1642"/>
      <c r="AH183" s="1642"/>
      <c r="AI183" s="1642"/>
      <c r="AJ183" s="1642"/>
      <c r="AK183" s="1642"/>
      <c r="AL183" s="1642"/>
      <c r="AM183" s="1642"/>
      <c r="AN183" s="1642"/>
      <c r="AO183" s="1642"/>
      <c r="AP183" s="1642"/>
      <c r="AQ183" s="1642"/>
      <c r="AR183" s="1642"/>
      <c r="AS183" s="1642"/>
      <c r="AT183" s="1642"/>
      <c r="AU183" s="1642"/>
      <c r="AV183" s="1642"/>
      <c r="AW183" s="1642"/>
      <c r="AX183" s="1642"/>
      <c r="AY183" s="1642"/>
      <c r="AZ183" s="1642"/>
      <c r="BA183" s="1642"/>
      <c r="BB183" s="1642"/>
      <c r="BC183" s="1642"/>
      <c r="BE183" s="1161"/>
      <c r="BF183" s="1637"/>
      <c r="BG183" s="1637"/>
      <c r="BH183" s="1161"/>
      <c r="BI183" s="1161"/>
      <c r="BJ183" s="1161"/>
      <c r="BK183" s="1161"/>
      <c r="BL183" s="1637"/>
      <c r="BM183" s="1161"/>
      <c r="BN183" s="1161"/>
      <c r="BO183" s="545"/>
      <c r="BP183" s="1161"/>
      <c r="BQ183" s="1161"/>
      <c r="BR183" s="1161"/>
      <c r="BS183" s="1161"/>
      <c r="BT183" s="1161"/>
      <c r="BU183" s="1633"/>
      <c r="BV183" s="567"/>
      <c r="BW183" s="567"/>
      <c r="BX183" s="567"/>
      <c r="BY183" s="567"/>
      <c r="BZ183" s="1642">
        <v>11</v>
      </c>
    </row>
    <row s="1642" customFormat="1" customHeight="1" ht="11.549999999999999">
      <c r="A184" s="988"/>
      <c r="B184" s="1637"/>
      <c r="C184" s="1637"/>
      <c r="D184" s="352"/>
      <c r="J184" s="1642"/>
      <c r="K184" s="1642"/>
      <c r="L184" s="1642"/>
      <c r="M184" s="1642"/>
      <c r="N184" s="1642"/>
      <c r="O184" s="1642"/>
      <c r="P184" s="1642"/>
      <c r="Q184" s="1642"/>
      <c r="R184" s="1642"/>
      <c r="S184" s="1642"/>
      <c r="T184" s="1642"/>
      <c r="U184" s="1642"/>
      <c r="V184" s="1642"/>
      <c r="W184" s="1642"/>
      <c r="X184" s="1642"/>
      <c r="Y184" s="1642"/>
      <c r="Z184" s="1642"/>
      <c r="AA184" s="1642"/>
      <c r="AB184" s="1642"/>
      <c r="AC184" s="1642"/>
      <c r="AD184" s="1642"/>
      <c r="AE184" s="1642"/>
      <c r="AF184" s="1642"/>
      <c r="AG184" s="1642"/>
      <c r="AH184" s="1642"/>
      <c r="AI184" s="1642"/>
      <c r="AJ184" s="1642"/>
      <c r="AK184" s="1642"/>
      <c r="AL184" s="1642"/>
      <c r="AM184" s="1642"/>
      <c r="AN184" s="1642"/>
      <c r="AO184" s="1642"/>
      <c r="AP184" s="1642"/>
      <c r="AQ184" s="1642"/>
      <c r="AR184" s="1642"/>
      <c r="AS184" s="1642"/>
      <c r="AT184" s="1642"/>
      <c r="AU184" s="1642"/>
      <c r="AV184" s="1642"/>
      <c r="AW184" s="1642"/>
      <c r="AX184" s="1642"/>
      <c r="AY184" s="1642"/>
      <c r="AZ184" s="1642"/>
      <c r="BA184" s="1642"/>
      <c r="BB184" s="1642"/>
      <c r="BC184" s="1642"/>
      <c r="BE184" s="1161"/>
      <c r="BF184" s="1637"/>
      <c r="BG184" s="1637"/>
      <c r="BH184" s="1161"/>
      <c r="BI184" s="1161"/>
      <c r="BJ184" s="1161"/>
      <c r="BK184" s="1161"/>
      <c r="BL184" s="1637"/>
      <c r="BM184" s="1161"/>
      <c r="BN184" s="1161"/>
      <c r="BO184" s="545"/>
      <c r="BP184" s="1161"/>
      <c r="BQ184" s="1161"/>
      <c r="BR184" s="1161"/>
      <c r="BS184" s="1161"/>
      <c r="BT184" s="1161"/>
      <c r="BU184" s="1633"/>
      <c r="BV184" s="567"/>
      <c r="BW184" s="567"/>
      <c r="BX184" s="567"/>
      <c r="BY184" s="567"/>
      <c r="BZ184" s="1642">
        <v>11</v>
      </c>
    </row>
    <row s="1642" customFormat="1" customHeight="1" ht="11.549999999999999">
      <c r="A185" s="988"/>
      <c r="B185" s="1637"/>
      <c r="C185" s="1637"/>
      <c r="D185" s="352"/>
      <c r="J185" s="1642"/>
      <c r="K185" s="1642"/>
      <c r="L185" s="1642"/>
      <c r="M185" s="1642"/>
      <c r="N185" s="1642"/>
      <c r="O185" s="1642"/>
      <c r="P185" s="1642"/>
      <c r="Q185" s="1642"/>
      <c r="R185" s="1642"/>
      <c r="S185" s="1642"/>
      <c r="T185" s="1642"/>
      <c r="U185" s="1642"/>
      <c r="V185" s="1642"/>
      <c r="W185" s="1642"/>
      <c r="X185" s="1642"/>
      <c r="Y185" s="1642"/>
      <c r="Z185" s="1642"/>
      <c r="AA185" s="1642"/>
      <c r="AB185" s="1642"/>
      <c r="AC185" s="1642"/>
      <c r="AD185" s="1642"/>
      <c r="AE185" s="1642"/>
      <c r="AF185" s="1642"/>
      <c r="AG185" s="1642"/>
      <c r="AH185" s="1642"/>
      <c r="AI185" s="1642"/>
      <c r="AJ185" s="1642"/>
      <c r="AK185" s="1642"/>
      <c r="AL185" s="1642"/>
      <c r="AM185" s="1642"/>
      <c r="AN185" s="1642"/>
      <c r="AO185" s="1642"/>
      <c r="AP185" s="1642"/>
      <c r="AQ185" s="1642"/>
      <c r="AR185" s="1642"/>
      <c r="AS185" s="1642"/>
      <c r="AT185" s="1642"/>
      <c r="AU185" s="1642"/>
      <c r="AV185" s="1642"/>
      <c r="AW185" s="1642"/>
      <c r="AX185" s="1642"/>
      <c r="AY185" s="1642"/>
      <c r="AZ185" s="1642"/>
      <c r="BA185" s="1642"/>
      <c r="BB185" s="1642"/>
      <c r="BC185" s="1642"/>
      <c r="BE185" s="1161"/>
      <c r="BF185" s="1637"/>
      <c r="BG185" s="1637"/>
      <c r="BH185" s="1161"/>
      <c r="BI185" s="1161"/>
      <c r="BJ185" s="1161"/>
      <c r="BK185" s="1161"/>
      <c r="BL185" s="1637"/>
      <c r="BM185" s="1161"/>
      <c r="BN185" s="1161"/>
      <c r="BO185" s="545"/>
      <c r="BP185" s="1161"/>
      <c r="BQ185" s="1161"/>
      <c r="BR185" s="1161"/>
      <c r="BS185" s="1161"/>
      <c r="BT185" s="1161"/>
      <c r="BU185" s="1633"/>
      <c r="BV185" s="567"/>
      <c r="BW185" s="567"/>
      <c r="BX185" s="567"/>
      <c r="BY185" s="567"/>
      <c r="BZ185" s="1642">
        <v>11</v>
      </c>
    </row>
    <row s="1642" customFormat="1" customHeight="1" ht="11.549999999999999">
      <c r="A186" s="988"/>
      <c r="B186" s="1637"/>
      <c r="C186" s="1637"/>
      <c r="D186" s="352"/>
      <c r="J186" s="1642"/>
      <c r="K186" s="1642"/>
      <c r="L186" s="1642"/>
      <c r="M186" s="1642"/>
      <c r="N186" s="1642"/>
      <c r="O186" s="1642"/>
      <c r="P186" s="1642"/>
      <c r="Q186" s="1642"/>
      <c r="R186" s="1642"/>
      <c r="S186" s="1642"/>
      <c r="T186" s="1642"/>
      <c r="U186" s="1642"/>
      <c r="V186" s="1642"/>
      <c r="W186" s="1642"/>
      <c r="X186" s="1642"/>
      <c r="Y186" s="1642"/>
      <c r="Z186" s="1642"/>
      <c r="AA186" s="1642"/>
      <c r="AB186" s="1642"/>
      <c r="AC186" s="1642"/>
      <c r="AD186" s="1642"/>
      <c r="AE186" s="1642"/>
      <c r="AF186" s="1642"/>
      <c r="AG186" s="1642"/>
      <c r="AH186" s="1642"/>
      <c r="AI186" s="1642"/>
      <c r="AJ186" s="1642"/>
      <c r="AK186" s="1642"/>
      <c r="AL186" s="1642"/>
      <c r="AM186" s="1642"/>
      <c r="AN186" s="1642"/>
      <c r="AO186" s="1642"/>
      <c r="AP186" s="1642"/>
      <c r="AQ186" s="1642"/>
      <c r="AR186" s="1642"/>
      <c r="AS186" s="1642"/>
      <c r="AT186" s="1642"/>
      <c r="AU186" s="1642"/>
      <c r="AV186" s="1642"/>
      <c r="AW186" s="1642"/>
      <c r="AX186" s="1642"/>
      <c r="AY186" s="1642"/>
      <c r="AZ186" s="1642"/>
      <c r="BA186" s="1642"/>
      <c r="BB186" s="1642"/>
      <c r="BC186" s="1642"/>
      <c r="BE186" s="1161"/>
      <c r="BF186" s="1637"/>
      <c r="BG186" s="1637"/>
      <c r="BH186" s="1161"/>
      <c r="BI186" s="1161"/>
      <c r="BJ186" s="1161"/>
      <c r="BK186" s="1161"/>
      <c r="BL186" s="1637"/>
      <c r="BM186" s="1161"/>
      <c r="BN186" s="1161"/>
      <c r="BO186" s="545"/>
      <c r="BP186" s="1161"/>
      <c r="BQ186" s="1161"/>
      <c r="BR186" s="1161"/>
      <c r="BS186" s="1161"/>
      <c r="BT186" s="1161"/>
      <c r="BU186" s="1633"/>
      <c r="BV186" s="567"/>
      <c r="BW186" s="567"/>
      <c r="BX186" s="567"/>
      <c r="BY186" s="567"/>
      <c r="BZ186" s="1642">
        <v>11</v>
      </c>
    </row>
    <row s="1642" customFormat="1" customHeight="1" ht="11.549999999999999">
      <c r="A187" s="988"/>
      <c r="B187" s="1637"/>
      <c r="C187" s="1637"/>
      <c r="D187" s="352"/>
      <c r="J187" s="1642"/>
      <c r="K187" s="1642"/>
      <c r="L187" s="1642"/>
      <c r="M187" s="1642"/>
      <c r="N187" s="1642"/>
      <c r="O187" s="1642"/>
      <c r="P187" s="1642"/>
      <c r="Q187" s="1642"/>
      <c r="R187" s="1642"/>
      <c r="S187" s="1642"/>
      <c r="T187" s="1642"/>
      <c r="U187" s="1642"/>
      <c r="V187" s="1642"/>
      <c r="W187" s="1642"/>
      <c r="X187" s="1642"/>
      <c r="Y187" s="1642"/>
      <c r="Z187" s="1642"/>
      <c r="AA187" s="1642"/>
      <c r="AB187" s="1642"/>
      <c r="AC187" s="1642"/>
      <c r="AD187" s="1642"/>
      <c r="AE187" s="1642"/>
      <c r="AF187" s="1642"/>
      <c r="AG187" s="1642"/>
      <c r="AH187" s="1642"/>
      <c r="AI187" s="1642"/>
      <c r="AJ187" s="1642"/>
      <c r="AK187" s="1642"/>
      <c r="AL187" s="1642"/>
      <c r="AM187" s="1642"/>
      <c r="AN187" s="1642"/>
      <c r="AO187" s="1642"/>
      <c r="AP187" s="1642"/>
      <c r="AQ187" s="1642"/>
      <c r="AR187" s="1642"/>
      <c r="AS187" s="1642"/>
      <c r="AT187" s="1642"/>
      <c r="AU187" s="1642"/>
      <c r="AV187" s="1642"/>
      <c r="AW187" s="1642"/>
      <c r="AX187" s="1642"/>
      <c r="AY187" s="1642"/>
      <c r="AZ187" s="1642"/>
      <c r="BA187" s="1642"/>
      <c r="BB187" s="1642"/>
      <c r="BC187" s="1642"/>
      <c r="BE187" s="1161"/>
      <c r="BF187" s="1637"/>
      <c r="BG187" s="1637"/>
      <c r="BH187" s="1161"/>
      <c r="BI187" s="1161"/>
      <c r="BJ187" s="1161"/>
      <c r="BK187" s="1161"/>
      <c r="BL187" s="1637"/>
      <c r="BM187" s="1161"/>
      <c r="BN187" s="1161"/>
      <c r="BO187" s="545"/>
      <c r="BP187" s="1161"/>
      <c r="BQ187" s="1161"/>
      <c r="BR187" s="1161"/>
      <c r="BS187" s="1161"/>
      <c r="BT187" s="1161"/>
      <c r="BU187" s="1633"/>
      <c r="BV187" s="567"/>
      <c r="BW187" s="567"/>
      <c r="BX187" s="567"/>
      <c r="BY187" s="567"/>
      <c r="BZ187" s="1642">
        <v>11</v>
      </c>
    </row>
    <row s="1642" customFormat="1" customHeight="1" ht="11.549999999999999">
      <c r="A188" s="988"/>
      <c r="B188" s="1637"/>
      <c r="C188" s="1637"/>
      <c r="D188" s="352"/>
      <c r="J188" s="1642"/>
      <c r="K188" s="1642"/>
      <c r="L188" s="1642"/>
      <c r="M188" s="1642"/>
      <c r="N188" s="1642"/>
      <c r="O188" s="1642"/>
      <c r="P188" s="1642"/>
      <c r="Q188" s="1642"/>
      <c r="R188" s="1642"/>
      <c r="S188" s="1642"/>
      <c r="T188" s="1642"/>
      <c r="U188" s="1642"/>
      <c r="V188" s="1642"/>
      <c r="W188" s="1642"/>
      <c r="X188" s="1642"/>
      <c r="Y188" s="1642"/>
      <c r="Z188" s="1642"/>
      <c r="AA188" s="1642"/>
      <c r="AB188" s="1642"/>
      <c r="AC188" s="1642"/>
      <c r="AD188" s="1642"/>
      <c r="AE188" s="1642"/>
      <c r="AF188" s="1642"/>
      <c r="AG188" s="1642"/>
      <c r="AH188" s="1642"/>
      <c r="AI188" s="1642"/>
      <c r="AJ188" s="1642"/>
      <c r="AK188" s="1642"/>
      <c r="AL188" s="1642"/>
      <c r="AM188" s="1642"/>
      <c r="AN188" s="1642"/>
      <c r="AO188" s="1642"/>
      <c r="AP188" s="1642"/>
      <c r="AQ188" s="1642"/>
      <c r="AR188" s="1642"/>
      <c r="AS188" s="1642"/>
      <c r="AT188" s="1642"/>
      <c r="AU188" s="1642"/>
      <c r="AV188" s="1642"/>
      <c r="AW188" s="1642"/>
      <c r="AX188" s="1642"/>
      <c r="AY188" s="1642"/>
      <c r="AZ188" s="1642"/>
      <c r="BA188" s="1642"/>
      <c r="BB188" s="1642"/>
      <c r="BC188" s="1642"/>
      <c r="BE188" s="1161"/>
      <c r="BF188" s="1637"/>
      <c r="BG188" s="1637"/>
      <c r="BH188" s="1161"/>
      <c r="BI188" s="1161"/>
      <c r="BJ188" s="1161"/>
      <c r="BK188" s="1161"/>
      <c r="BL188" s="1637"/>
      <c r="BM188" s="1161"/>
      <c r="BN188" s="1161"/>
      <c r="BO188" s="545"/>
      <c r="BP188" s="1161"/>
      <c r="BQ188" s="1161"/>
      <c r="BR188" s="1161"/>
      <c r="BS188" s="1161"/>
      <c r="BT188" s="1161"/>
      <c r="BU188" s="1633"/>
      <c r="BV188" s="567"/>
      <c r="BW188" s="567"/>
      <c r="BX188" s="567"/>
      <c r="BY188" s="567"/>
      <c r="BZ188" s="1642">
        <v>11</v>
      </c>
    </row>
    <row s="1642" customFormat="1" customHeight="1" ht="11.549999999999999">
      <c r="A189" s="988"/>
      <c r="B189" s="1637"/>
      <c r="C189" s="1637"/>
      <c r="D189" s="352"/>
      <c r="J189" s="1642"/>
      <c r="K189" s="1642"/>
      <c r="L189" s="1642"/>
      <c r="M189" s="1642"/>
      <c r="N189" s="1642"/>
      <c r="O189" s="1642"/>
      <c r="P189" s="1642"/>
      <c r="Q189" s="1642"/>
      <c r="R189" s="1642"/>
      <c r="S189" s="1642"/>
      <c r="T189" s="1642"/>
      <c r="U189" s="1642"/>
      <c r="V189" s="1642"/>
      <c r="W189" s="1642"/>
      <c r="X189" s="1642"/>
      <c r="Y189" s="1642"/>
      <c r="Z189" s="1642"/>
      <c r="AA189" s="1642"/>
      <c r="AB189" s="1642"/>
      <c r="AC189" s="1642"/>
      <c r="AD189" s="1642"/>
      <c r="AE189" s="1642"/>
      <c r="AF189" s="1642"/>
      <c r="AG189" s="1642"/>
      <c r="AH189" s="1642"/>
      <c r="AI189" s="1642"/>
      <c r="AJ189" s="1642"/>
      <c r="AK189" s="1642"/>
      <c r="AL189" s="1642"/>
      <c r="AM189" s="1642"/>
      <c r="AN189" s="1642"/>
      <c r="AO189" s="1642"/>
      <c r="AP189" s="1642"/>
      <c r="AQ189" s="1642"/>
      <c r="AR189" s="1642"/>
      <c r="AS189" s="1642"/>
      <c r="AT189" s="1642"/>
      <c r="AU189" s="1642"/>
      <c r="AV189" s="1642"/>
      <c r="AW189" s="1642"/>
      <c r="AX189" s="1642"/>
      <c r="AY189" s="1642"/>
      <c r="AZ189" s="1642"/>
      <c r="BA189" s="1642"/>
      <c r="BB189" s="1642"/>
      <c r="BC189" s="1642"/>
      <c r="BE189" s="1161"/>
      <c r="BF189" s="1637"/>
      <c r="BG189" s="1637"/>
      <c r="BH189" s="1161"/>
      <c r="BI189" s="1161"/>
      <c r="BJ189" s="1161"/>
      <c r="BK189" s="1161"/>
      <c r="BL189" s="1637"/>
      <c r="BM189" s="1161"/>
      <c r="BN189" s="1161"/>
      <c r="BO189" s="545"/>
      <c r="BP189" s="1161"/>
      <c r="BQ189" s="1161"/>
      <c r="BR189" s="1161"/>
      <c r="BS189" s="1161"/>
      <c r="BT189" s="1161"/>
      <c r="BU189" s="1633"/>
      <c r="BV189" s="567"/>
      <c r="BW189" s="567"/>
      <c r="BX189" s="567"/>
      <c r="BY189" s="567"/>
      <c r="BZ189" s="1642">
        <v>11</v>
      </c>
    </row>
    <row s="1642" customFormat="1" customHeight="1" ht="11.549999999999999">
      <c r="A190" s="988"/>
      <c r="B190" s="1637"/>
      <c r="C190" s="1637"/>
      <c r="D190" s="352"/>
      <c r="J190" s="1642"/>
      <c r="K190" s="1642"/>
      <c r="L190" s="1642"/>
      <c r="M190" s="1642"/>
      <c r="N190" s="1642"/>
      <c r="O190" s="1642"/>
      <c r="P190" s="1642"/>
      <c r="Q190" s="1642"/>
      <c r="R190" s="1642"/>
      <c r="S190" s="1642"/>
      <c r="T190" s="1642"/>
      <c r="U190" s="1642"/>
      <c r="V190" s="1642"/>
      <c r="W190" s="1642"/>
      <c r="X190" s="1642"/>
      <c r="Y190" s="1642"/>
      <c r="Z190" s="1642"/>
      <c r="AA190" s="1642"/>
      <c r="AB190" s="1642"/>
      <c r="AC190" s="1642"/>
      <c r="AD190" s="1642"/>
      <c r="AE190" s="1642"/>
      <c r="AF190" s="1642"/>
      <c r="AG190" s="1642"/>
      <c r="AH190" s="1642"/>
      <c r="AI190" s="1642"/>
      <c r="AJ190" s="1642"/>
      <c r="AK190" s="1642"/>
      <c r="AL190" s="1642"/>
      <c r="AM190" s="1642"/>
      <c r="AN190" s="1642"/>
      <c r="AO190" s="1642"/>
      <c r="AP190" s="1642"/>
      <c r="AQ190" s="1642"/>
      <c r="AR190" s="1642"/>
      <c r="AS190" s="1642"/>
      <c r="AT190" s="1642"/>
      <c r="AU190" s="1642"/>
      <c r="AV190" s="1642"/>
      <c r="AW190" s="1642"/>
      <c r="AX190" s="1642"/>
      <c r="AY190" s="1642"/>
      <c r="AZ190" s="1642"/>
      <c r="BA190" s="1642"/>
      <c r="BB190" s="1642"/>
      <c r="BC190" s="1642"/>
      <c r="BE190" s="1161"/>
      <c r="BF190" s="1637"/>
      <c r="BG190" s="1637"/>
      <c r="BH190" s="1161"/>
      <c r="BI190" s="1161"/>
      <c r="BJ190" s="1161"/>
      <c r="BK190" s="1161"/>
      <c r="BL190" s="1637"/>
      <c r="BM190" s="1161"/>
      <c r="BN190" s="1161"/>
      <c r="BO190" s="545"/>
      <c r="BP190" s="1161"/>
      <c r="BQ190" s="1161"/>
      <c r="BR190" s="1161"/>
      <c r="BS190" s="1161"/>
      <c r="BT190" s="1161"/>
      <c r="BU190" s="1633"/>
      <c r="BV190" s="567"/>
      <c r="BW190" s="567"/>
      <c r="BX190" s="567"/>
      <c r="BY190" s="567"/>
      <c r="BZ190" s="1642">
        <v>11</v>
      </c>
    </row>
    <row s="1642" customFormat="1" customHeight="1" ht="11.549999999999999">
      <c r="A191" s="988"/>
      <c r="B191" s="1637"/>
      <c r="C191" s="1637"/>
      <c r="D191" s="352"/>
      <c r="J191" s="1642"/>
      <c r="K191" s="1642"/>
      <c r="L191" s="1642"/>
      <c r="M191" s="1642"/>
      <c r="N191" s="1642"/>
      <c r="O191" s="1642"/>
      <c r="P191" s="1642"/>
      <c r="Q191" s="1642"/>
      <c r="R191" s="1642"/>
      <c r="S191" s="1642"/>
      <c r="T191" s="1642"/>
      <c r="U191" s="1642"/>
      <c r="V191" s="1642"/>
      <c r="W191" s="1642"/>
      <c r="X191" s="1642"/>
      <c r="Y191" s="1642"/>
      <c r="Z191" s="1642"/>
      <c r="AA191" s="1642"/>
      <c r="AB191" s="1642"/>
      <c r="AC191" s="1642"/>
      <c r="AD191" s="1642"/>
      <c r="AE191" s="1642"/>
      <c r="AF191" s="1642"/>
      <c r="AG191" s="1642"/>
      <c r="AH191" s="1642"/>
      <c r="AI191" s="1642"/>
      <c r="AJ191" s="1642"/>
      <c r="AK191" s="1642"/>
      <c r="AL191" s="1642"/>
      <c r="AM191" s="1642"/>
      <c r="AN191" s="1642"/>
      <c r="AO191" s="1642"/>
      <c r="AP191" s="1642"/>
      <c r="AQ191" s="1642"/>
      <c r="AR191" s="1642"/>
      <c r="AS191" s="1642"/>
      <c r="AT191" s="1642"/>
      <c r="AU191" s="1642"/>
      <c r="AV191" s="1642"/>
      <c r="AW191" s="1642"/>
      <c r="AX191" s="1642"/>
      <c r="AY191" s="1642"/>
      <c r="AZ191" s="1642"/>
      <c r="BA191" s="1642"/>
      <c r="BB191" s="1642"/>
      <c r="BC191" s="1642"/>
      <c r="BE191" s="1161"/>
      <c r="BF191" s="1637"/>
      <c r="BG191" s="1637"/>
      <c r="BH191" s="1161"/>
      <c r="BI191" s="1161"/>
      <c r="BJ191" s="1161"/>
      <c r="BK191" s="1161"/>
      <c r="BL191" s="1637"/>
      <c r="BM191" s="1161"/>
      <c r="BN191" s="1161"/>
      <c r="BO191" s="545"/>
      <c r="BP191" s="1161"/>
      <c r="BQ191" s="1161"/>
      <c r="BR191" s="1161"/>
      <c r="BS191" s="1161"/>
      <c r="BT191" s="1161"/>
      <c r="BU191" s="1633"/>
      <c r="BV191" s="567"/>
      <c r="BW191" s="567"/>
      <c r="BX191" s="567"/>
      <c r="BY191" s="567"/>
      <c r="BZ191" s="1642">
        <v>11</v>
      </c>
    </row>
    <row s="1642" customFormat="1" customHeight="1" ht="11.549999999999999">
      <c r="A192" s="988"/>
      <c r="B192" s="1637"/>
      <c r="C192" s="1637"/>
      <c r="D192" s="352"/>
      <c r="J192" s="1642"/>
      <c r="K192" s="1642"/>
      <c r="L192" s="1642"/>
      <c r="M192" s="1642"/>
      <c r="N192" s="1642"/>
      <c r="O192" s="1642"/>
      <c r="P192" s="1642"/>
      <c r="Q192" s="1642"/>
      <c r="R192" s="1642"/>
      <c r="S192" s="1642"/>
      <c r="T192" s="1642"/>
      <c r="U192" s="1642"/>
      <c r="V192" s="1642"/>
      <c r="W192" s="1642"/>
      <c r="X192" s="1642"/>
      <c r="Y192" s="1642"/>
      <c r="Z192" s="1642"/>
      <c r="AA192" s="1642"/>
      <c r="AB192" s="1642"/>
      <c r="AC192" s="1642"/>
      <c r="AD192" s="1642"/>
      <c r="AE192" s="1642"/>
      <c r="AF192" s="1642"/>
      <c r="AG192" s="1642"/>
      <c r="AH192" s="1642"/>
      <c r="AI192" s="1642"/>
      <c r="AJ192" s="1642"/>
      <c r="AK192" s="1642"/>
      <c r="AL192" s="1642"/>
      <c r="AM192" s="1642"/>
      <c r="AN192" s="1642"/>
      <c r="AO192" s="1642"/>
      <c r="AP192" s="1642"/>
      <c r="AQ192" s="1642"/>
      <c r="AR192" s="1642"/>
      <c r="AS192" s="1642"/>
      <c r="AT192" s="1642"/>
      <c r="AU192" s="1642"/>
      <c r="AV192" s="1642"/>
      <c r="AW192" s="1642"/>
      <c r="AX192" s="1642"/>
      <c r="AY192" s="1642"/>
      <c r="AZ192" s="1642"/>
      <c r="BA192" s="1642"/>
      <c r="BB192" s="1642"/>
      <c r="BC192" s="1642"/>
      <c r="BE192" s="1161"/>
      <c r="BF192" s="1637"/>
      <c r="BG192" s="1637"/>
      <c r="BH192" s="1161"/>
      <c r="BI192" s="1161"/>
      <c r="BJ192" s="1161"/>
      <c r="BK192" s="1161"/>
      <c r="BL192" s="1637"/>
      <c r="BM192" s="1161"/>
      <c r="BN192" s="1161"/>
      <c r="BO192" s="545"/>
      <c r="BP192" s="1161"/>
      <c r="BQ192" s="1161"/>
      <c r="BR192" s="1161"/>
      <c r="BS192" s="1161"/>
      <c r="BT192" s="1161"/>
      <c r="BU192" s="1633"/>
      <c r="BV192" s="567"/>
      <c r="BW192" s="567"/>
      <c r="BX192" s="567"/>
      <c r="BY192" s="567"/>
      <c r="BZ192" s="1642">
        <v>11</v>
      </c>
    </row>
    <row s="1642" customFormat="1" customHeight="1" ht="11.549999999999999">
      <c r="A193" s="988"/>
      <c r="B193" s="1637"/>
      <c r="C193" s="1637"/>
      <c r="D193" s="352"/>
      <c r="J193" s="1642"/>
      <c r="K193" s="1642"/>
      <c r="L193" s="1642"/>
      <c r="M193" s="1642"/>
      <c r="N193" s="1642"/>
      <c r="O193" s="1642"/>
      <c r="P193" s="1642"/>
      <c r="Q193" s="1642"/>
      <c r="R193" s="1642"/>
      <c r="S193" s="1642"/>
      <c r="T193" s="1642"/>
      <c r="U193" s="1642"/>
      <c r="V193" s="1642"/>
      <c r="W193" s="1642"/>
      <c r="X193" s="1642"/>
      <c r="Y193" s="1642"/>
      <c r="Z193" s="1642"/>
      <c r="AA193" s="1642"/>
      <c r="AB193" s="1642"/>
      <c r="AC193" s="1642"/>
      <c r="AD193" s="1642"/>
      <c r="AE193" s="1642"/>
      <c r="AF193" s="1642"/>
      <c r="AG193" s="1642"/>
      <c r="AH193" s="1642"/>
      <c r="AI193" s="1642"/>
      <c r="AJ193" s="1642"/>
      <c r="AK193" s="1642"/>
      <c r="AL193" s="1642"/>
      <c r="AM193" s="1642"/>
      <c r="AN193" s="1642"/>
      <c r="AO193" s="1642"/>
      <c r="AP193" s="1642"/>
      <c r="AQ193" s="1642"/>
      <c r="AR193" s="1642"/>
      <c r="AS193" s="1642"/>
      <c r="AT193" s="1642"/>
      <c r="AU193" s="1642"/>
      <c r="AV193" s="1642"/>
      <c r="AW193" s="1642"/>
      <c r="AX193" s="1642"/>
      <c r="AY193" s="1642"/>
      <c r="AZ193" s="1642"/>
      <c r="BA193" s="1642"/>
      <c r="BB193" s="1642"/>
      <c r="BC193" s="1642"/>
      <c r="BE193" s="1161"/>
      <c r="BF193" s="1637"/>
      <c r="BG193" s="1637"/>
      <c r="BH193" s="1161"/>
      <c r="BI193" s="1161"/>
      <c r="BJ193" s="1161"/>
      <c r="BK193" s="1161"/>
      <c r="BL193" s="1637"/>
      <c r="BM193" s="1161"/>
      <c r="BN193" s="1161"/>
      <c r="BO193" s="545"/>
      <c r="BP193" s="1161"/>
      <c r="BQ193" s="1161"/>
      <c r="BR193" s="1161"/>
      <c r="BS193" s="1161"/>
      <c r="BT193" s="1161"/>
      <c r="BU193" s="1633"/>
      <c r="BV193" s="567"/>
      <c r="BW193" s="567"/>
      <c r="BX193" s="567"/>
      <c r="BY193" s="567"/>
      <c r="BZ193" s="1642">
        <v>11</v>
      </c>
    </row>
    <row s="1642" customFormat="1" customHeight="1" ht="11.549999999999999">
      <c r="A194" s="988"/>
      <c r="B194" s="1637"/>
      <c r="C194" s="1637"/>
      <c r="D194" s="352"/>
      <c r="J194" s="1642"/>
      <c r="K194" s="1642"/>
      <c r="L194" s="1642"/>
      <c r="M194" s="1642"/>
      <c r="N194" s="1642"/>
      <c r="O194" s="1642"/>
      <c r="P194" s="1642"/>
      <c r="Q194" s="1642"/>
      <c r="R194" s="1642"/>
      <c r="S194" s="1642"/>
      <c r="T194" s="1642"/>
      <c r="U194" s="1642"/>
      <c r="V194" s="1642"/>
      <c r="W194" s="1642"/>
      <c r="X194" s="1642"/>
      <c r="Y194" s="1642"/>
      <c r="Z194" s="1642"/>
      <c r="AA194" s="1642"/>
      <c r="AB194" s="1642"/>
      <c r="AC194" s="1642"/>
      <c r="AD194" s="1642"/>
      <c r="AE194" s="1642"/>
      <c r="AF194" s="1642"/>
      <c r="AG194" s="1642"/>
      <c r="AH194" s="1642"/>
      <c r="AI194" s="1642"/>
      <c r="AJ194" s="1642"/>
      <c r="AK194" s="1642"/>
      <c r="AL194" s="1642"/>
      <c r="AM194" s="1642"/>
      <c r="AN194" s="1642"/>
      <c r="AO194" s="1642"/>
      <c r="AP194" s="1642"/>
      <c r="AQ194" s="1642"/>
      <c r="AR194" s="1642"/>
      <c r="AS194" s="1642"/>
      <c r="AT194" s="1642"/>
      <c r="AU194" s="1642"/>
      <c r="AV194" s="1642"/>
      <c r="AW194" s="1642"/>
      <c r="AX194" s="1642"/>
      <c r="AY194" s="1642"/>
      <c r="AZ194" s="1642"/>
      <c r="BA194" s="1642"/>
      <c r="BB194" s="1642"/>
      <c r="BC194" s="1642"/>
      <c r="BE194" s="1161"/>
      <c r="BF194" s="1637"/>
      <c r="BG194" s="1637"/>
      <c r="BH194" s="1161"/>
      <c r="BI194" s="1161"/>
      <c r="BJ194" s="1161"/>
      <c r="BK194" s="1161"/>
      <c r="BL194" s="1637"/>
      <c r="BM194" s="1161"/>
      <c r="BN194" s="1161"/>
      <c r="BO194" s="545"/>
      <c r="BP194" s="1161"/>
      <c r="BQ194" s="1161"/>
      <c r="BR194" s="1161"/>
      <c r="BS194" s="1161"/>
      <c r="BT194" s="1161"/>
      <c r="BU194" s="1633"/>
      <c r="BV194" s="567"/>
      <c r="BW194" s="567"/>
      <c r="BX194" s="567"/>
      <c r="BY194" s="567"/>
      <c r="BZ194" s="1642">
        <v>11</v>
      </c>
    </row>
    <row s="1642" customFormat="1" customHeight="1" ht="11.549999999999999">
      <c r="A195" s="988"/>
      <c r="B195" s="1637"/>
      <c r="C195" s="1637"/>
      <c r="D195" s="352"/>
      <c r="J195" s="1642"/>
      <c r="K195" s="1642"/>
      <c r="L195" s="1642"/>
      <c r="M195" s="1642"/>
      <c r="N195" s="1642"/>
      <c r="O195" s="1642"/>
      <c r="P195" s="1642"/>
      <c r="Q195" s="1642"/>
      <c r="R195" s="1642"/>
      <c r="S195" s="1642"/>
      <c r="T195" s="1642"/>
      <c r="U195" s="1642"/>
      <c r="V195" s="1642"/>
      <c r="W195" s="1642"/>
      <c r="X195" s="1642"/>
      <c r="Y195" s="1642"/>
      <c r="Z195" s="1642"/>
      <c r="AA195" s="1642"/>
      <c r="AB195" s="1642"/>
      <c r="AC195" s="1642"/>
      <c r="AD195" s="1642"/>
      <c r="AE195" s="1642"/>
      <c r="AF195" s="1642"/>
      <c r="AG195" s="1642"/>
      <c r="AH195" s="1642"/>
      <c r="AI195" s="1642"/>
      <c r="AJ195" s="1642"/>
      <c r="AK195" s="1642"/>
      <c r="AL195" s="1642"/>
      <c r="AM195" s="1642"/>
      <c r="AN195" s="1642"/>
      <c r="AO195" s="1642"/>
      <c r="AP195" s="1642"/>
      <c r="AQ195" s="1642"/>
      <c r="AR195" s="1642"/>
      <c r="AS195" s="1642"/>
      <c r="AT195" s="1642"/>
      <c r="AU195" s="1642"/>
      <c r="AV195" s="1642"/>
      <c r="AW195" s="1642"/>
      <c r="AX195" s="1642"/>
      <c r="AY195" s="1642"/>
      <c r="AZ195" s="1642"/>
      <c r="BA195" s="1642"/>
      <c r="BB195" s="1642"/>
      <c r="BC195" s="1642"/>
      <c r="BE195" s="1161"/>
      <c r="BF195" s="1637"/>
      <c r="BG195" s="1637"/>
      <c r="BH195" s="1161"/>
      <c r="BI195" s="1161"/>
      <c r="BJ195" s="1161"/>
      <c r="BK195" s="1161"/>
      <c r="BL195" s="1637"/>
      <c r="BM195" s="1161"/>
      <c r="BN195" s="1161"/>
      <c r="BO195" s="545"/>
      <c r="BP195" s="1161"/>
      <c r="BQ195" s="1161"/>
      <c r="BR195" s="1161"/>
      <c r="BS195" s="1161"/>
      <c r="BT195" s="1161"/>
      <c r="BU195" s="1633"/>
      <c r="BV195" s="567"/>
      <c r="BW195" s="567"/>
      <c r="BX195" s="567"/>
      <c r="BY195" s="567"/>
      <c r="BZ195" s="1642">
        <v>11</v>
      </c>
    </row>
    <row customHeight="1" ht="11.549999999999999">
      <c r="J196" s="1636"/>
      <c r="K196" s="1636"/>
      <c r="L196" s="1636"/>
      <c r="M196" s="1636"/>
      <c r="N196" s="1636"/>
      <c r="O196" s="1636"/>
      <c r="P196" s="1636"/>
      <c r="Q196" s="1636"/>
      <c r="R196" s="1636"/>
      <c r="S196" s="1636"/>
      <c r="T196" s="1636"/>
      <c r="U196" s="1636"/>
      <c r="V196" s="1636"/>
      <c r="W196" s="1636"/>
      <c r="X196" s="1636"/>
      <c r="Y196" s="1636"/>
      <c r="Z196" s="1636"/>
      <c r="AA196" s="1636"/>
      <c r="AB196" s="1636"/>
      <c r="AC196" s="1636"/>
      <c r="AD196" s="1636"/>
      <c r="AE196" s="1636"/>
      <c r="AF196" s="1636"/>
      <c r="AG196" s="1636"/>
      <c r="AH196" s="1636"/>
      <c r="AI196" s="1636"/>
      <c r="AJ196" s="1636"/>
      <c r="AK196" s="1636"/>
      <c r="AL196" s="1636"/>
      <c r="AM196" s="1636"/>
      <c r="AN196" s="1636"/>
      <c r="AO196" s="1636"/>
      <c r="AP196" s="1636"/>
      <c r="AQ196" s="1636"/>
      <c r="AR196" s="1636"/>
      <c r="AS196" s="1636"/>
      <c r="AT196" s="1636"/>
      <c r="AU196" s="1636"/>
      <c r="AV196" s="1636"/>
      <c r="AW196" s="1636"/>
      <c r="AX196" s="1636"/>
      <c r="AY196" s="1636"/>
      <c r="AZ196" s="1636"/>
      <c r="BA196" s="1636"/>
      <c r="BB196" s="1636"/>
      <c r="BC196" s="1636"/>
      <c r="BZ196" s="1632">
        <v>11</v>
      </c>
    </row>
    <row customHeight="1" ht="11.549999999999999">
      <c r="J197" s="1636"/>
      <c r="K197" s="1636"/>
      <c r="L197" s="1636"/>
      <c r="M197" s="1636"/>
      <c r="N197" s="1636"/>
      <c r="O197" s="1636"/>
      <c r="P197" s="1636"/>
      <c r="Q197" s="1636"/>
      <c r="R197" s="1636"/>
      <c r="S197" s="1636"/>
      <c r="T197" s="1636"/>
      <c r="U197" s="1636"/>
      <c r="V197" s="1636"/>
      <c r="W197" s="1636"/>
      <c r="X197" s="1636"/>
      <c r="Y197" s="1636"/>
      <c r="Z197" s="1636"/>
      <c r="AA197" s="1636"/>
      <c r="AB197" s="1636"/>
      <c r="AC197" s="1636"/>
      <c r="AD197" s="1636"/>
      <c r="AE197" s="1636"/>
      <c r="AF197" s="1636"/>
      <c r="AG197" s="1636"/>
      <c r="AH197" s="1636"/>
      <c r="AI197" s="1636"/>
      <c r="AJ197" s="1636"/>
      <c r="AK197" s="1636"/>
      <c r="AL197" s="1636"/>
      <c r="AM197" s="1636"/>
      <c r="AN197" s="1636"/>
      <c r="AO197" s="1636"/>
      <c r="AP197" s="1636"/>
      <c r="AQ197" s="1636"/>
      <c r="AR197" s="1636"/>
      <c r="AS197" s="1636"/>
      <c r="AT197" s="1636"/>
      <c r="AU197" s="1636"/>
      <c r="AV197" s="1636"/>
      <c r="AW197" s="1636"/>
      <c r="AX197" s="1636"/>
      <c r="AY197" s="1636"/>
      <c r="AZ197" s="1636"/>
      <c r="BA197" s="1636"/>
      <c r="BB197" s="1636"/>
      <c r="BC197" s="1636"/>
      <c r="BZ197" s="1632">
        <v>11</v>
      </c>
    </row>
    <row customHeight="1" ht="11.549999999999999">
      <c r="J198" s="1636"/>
      <c r="K198" s="1636"/>
      <c r="L198" s="1636"/>
      <c r="M198" s="1636"/>
      <c r="N198" s="1636"/>
      <c r="O198" s="1636"/>
      <c r="P198" s="1636"/>
      <c r="Q198" s="1636"/>
      <c r="R198" s="1636"/>
      <c r="S198" s="1636"/>
      <c r="T198" s="1636"/>
      <c r="U198" s="1636"/>
      <c r="V198" s="1636"/>
      <c r="W198" s="1636"/>
      <c r="X198" s="1636"/>
      <c r="Y198" s="1636"/>
      <c r="Z198" s="1636"/>
      <c r="AA198" s="1636"/>
      <c r="AB198" s="1636"/>
      <c r="AC198" s="1636"/>
      <c r="AD198" s="1636"/>
      <c r="AE198" s="1636"/>
      <c r="AF198" s="1636"/>
      <c r="AG198" s="1636"/>
      <c r="AH198" s="1636"/>
      <c r="AI198" s="1636"/>
      <c r="AJ198" s="1636"/>
      <c r="AK198" s="1636"/>
      <c r="AL198" s="1636"/>
      <c r="AM198" s="1636"/>
      <c r="AN198" s="1636"/>
      <c r="AO198" s="1636"/>
      <c r="AP198" s="1636"/>
      <c r="AQ198" s="1636"/>
      <c r="AR198" s="1636"/>
      <c r="AS198" s="1636"/>
      <c r="AT198" s="1636"/>
      <c r="AU198" s="1636"/>
      <c r="AV198" s="1636"/>
      <c r="AW198" s="1636"/>
      <c r="AX198" s="1636"/>
      <c r="AY198" s="1636"/>
      <c r="AZ198" s="1636"/>
      <c r="BA198" s="1636"/>
      <c r="BB198" s="1636"/>
      <c r="BC198" s="1636"/>
      <c r="BZ198" s="1632">
        <v>11</v>
      </c>
    </row>
    <row customHeight="1" ht="11.549999999999999">
      <c r="A199" s="991"/>
      <c r="B199" s="1632"/>
      <c r="D199" s="1632"/>
      <c r="J199" s="1636"/>
      <c r="K199" s="1636"/>
      <c r="L199" s="1636"/>
      <c r="M199" s="1636"/>
      <c r="N199" s="1636"/>
      <c r="O199" s="1636"/>
      <c r="P199" s="1636"/>
      <c r="Q199" s="1636"/>
      <c r="R199" s="1636"/>
      <c r="S199" s="1636"/>
      <c r="T199" s="1636"/>
      <c r="U199" s="1636"/>
      <c r="V199" s="1636"/>
      <c r="W199" s="1636"/>
      <c r="X199" s="1636"/>
      <c r="Y199" s="1636"/>
      <c r="Z199" s="1636"/>
      <c r="AA199" s="1636"/>
      <c r="AB199" s="1636"/>
      <c r="AC199" s="1636"/>
      <c r="AD199" s="1636"/>
      <c r="AE199" s="1636"/>
      <c r="AF199" s="1636"/>
      <c r="AG199" s="1636"/>
      <c r="AH199" s="1636"/>
      <c r="AI199" s="1636"/>
      <c r="AJ199" s="1636"/>
      <c r="AK199" s="1636"/>
      <c r="AL199" s="1636"/>
      <c r="AM199" s="1636"/>
      <c r="AN199" s="1636"/>
      <c r="AO199" s="1636"/>
      <c r="AP199" s="1636"/>
      <c r="AQ199" s="1636"/>
      <c r="AR199" s="1636"/>
      <c r="AS199" s="1636"/>
      <c r="AT199" s="1636"/>
      <c r="AU199" s="1636"/>
      <c r="AV199" s="1636"/>
      <c r="AW199" s="1636"/>
      <c r="AX199" s="1636"/>
      <c r="AY199" s="1636"/>
      <c r="AZ199" s="1636"/>
      <c r="BA199" s="1636"/>
      <c r="BB199" s="1636"/>
      <c r="BC199" s="1636"/>
      <c r="BE199" s="1632"/>
      <c r="BH199" s="1632"/>
      <c r="BI199" s="1632"/>
      <c r="BJ199" s="1632"/>
      <c r="BK199" s="1632"/>
      <c r="BM199" s="1632"/>
      <c r="BN199" s="1632"/>
      <c r="BO199" s="1632"/>
      <c r="BP199" s="1632"/>
      <c r="BQ199" s="1632"/>
      <c r="BR199" s="1632"/>
      <c r="BS199" s="1632"/>
      <c r="BT199" s="1632"/>
      <c r="BU199" s="1632"/>
      <c r="BV199" s="1632"/>
      <c r="BW199" s="1632"/>
      <c r="BX199" s="1632"/>
      <c r="BY199" s="1632"/>
      <c r="BZ199" s="1632">
        <v>11</v>
      </c>
    </row>
    <row customHeight="1" ht="11.549999999999999">
      <c r="A200" s="991"/>
      <c r="B200" s="1632"/>
      <c r="D200" s="1632"/>
      <c r="J200" s="1636"/>
      <c r="K200" s="1636"/>
      <c r="L200" s="1636"/>
      <c r="M200" s="1636"/>
      <c r="N200" s="1636"/>
      <c r="O200" s="1636"/>
      <c r="P200" s="1636"/>
      <c r="Q200" s="1636"/>
      <c r="R200" s="1636"/>
      <c r="S200" s="1636"/>
      <c r="T200" s="1636"/>
      <c r="U200" s="1636"/>
      <c r="V200" s="1636"/>
      <c r="W200" s="1636"/>
      <c r="X200" s="1636"/>
      <c r="Y200" s="1636"/>
      <c r="Z200" s="1636"/>
      <c r="AA200" s="1636"/>
      <c r="AB200" s="1636"/>
      <c r="AC200" s="1636"/>
      <c r="AD200" s="1636"/>
      <c r="AE200" s="1636"/>
      <c r="AF200" s="1636"/>
      <c r="AG200" s="1636"/>
      <c r="AH200" s="1636"/>
      <c r="AI200" s="1636"/>
      <c r="AJ200" s="1636"/>
      <c r="AK200" s="1636"/>
      <c r="AL200" s="1636"/>
      <c r="AM200" s="1636"/>
      <c r="AN200" s="1636"/>
      <c r="AO200" s="1636"/>
      <c r="AP200" s="1636"/>
      <c r="AQ200" s="1636"/>
      <c r="AR200" s="1636"/>
      <c r="AS200" s="1636"/>
      <c r="AT200" s="1636"/>
      <c r="AU200" s="1636"/>
      <c r="AV200" s="1636"/>
      <c r="AW200" s="1636"/>
      <c r="AX200" s="1636"/>
      <c r="AY200" s="1636"/>
      <c r="AZ200" s="1636"/>
      <c r="BA200" s="1636"/>
      <c r="BB200" s="1636"/>
      <c r="BC200" s="1636"/>
      <c r="BE200" s="1632"/>
      <c r="BH200" s="1632"/>
      <c r="BI200" s="1632"/>
      <c r="BJ200" s="1632"/>
      <c r="BK200" s="1632"/>
      <c r="BM200" s="1632"/>
      <c r="BN200" s="1632"/>
      <c r="BO200" s="1632"/>
      <c r="BP200" s="1632"/>
      <c r="BQ200" s="1632"/>
      <c r="BR200" s="1632"/>
      <c r="BS200" s="1632"/>
      <c r="BT200" s="1632"/>
      <c r="BU200" s="1632"/>
      <c r="BV200" s="1632"/>
      <c r="BW200" s="1632"/>
      <c r="BX200" s="1632"/>
      <c r="BY200" s="1632"/>
      <c r="BZ200" s="1632">
        <v>11</v>
      </c>
    </row>
    <row customHeight="1" ht="11.549999999999999">
      <c r="A201" s="991"/>
      <c r="B201" s="1632"/>
      <c r="D201" s="1632"/>
      <c r="J201" s="1636"/>
      <c r="K201" s="1636"/>
      <c r="L201" s="1636"/>
      <c r="M201" s="1636"/>
      <c r="N201" s="1636"/>
      <c r="O201" s="1636"/>
      <c r="P201" s="1636"/>
      <c r="Q201" s="1636"/>
      <c r="R201" s="1636"/>
      <c r="S201" s="1636"/>
      <c r="T201" s="1636"/>
      <c r="U201" s="1636"/>
      <c r="V201" s="1636"/>
      <c r="W201" s="1636"/>
      <c r="X201" s="1636"/>
      <c r="Y201" s="1636"/>
      <c r="Z201" s="1636"/>
      <c r="AA201" s="1636"/>
      <c r="AB201" s="1636"/>
      <c r="AC201" s="1636"/>
      <c r="AD201" s="1636"/>
      <c r="AE201" s="1636"/>
      <c r="AF201" s="1636"/>
      <c r="AG201" s="1636"/>
      <c r="AH201" s="1636"/>
      <c r="AI201" s="1636"/>
      <c r="AJ201" s="1636"/>
      <c r="AK201" s="1636"/>
      <c r="AL201" s="1636"/>
      <c r="AM201" s="1636"/>
      <c r="AN201" s="1636"/>
      <c r="AO201" s="1636"/>
      <c r="AP201" s="1636"/>
      <c r="AQ201" s="1636"/>
      <c r="AR201" s="1636"/>
      <c r="AS201" s="1636"/>
      <c r="AT201" s="1636"/>
      <c r="AU201" s="1636"/>
      <c r="AV201" s="1636"/>
      <c r="AW201" s="1636"/>
      <c r="AX201" s="1636"/>
      <c r="AY201" s="1636"/>
      <c r="AZ201" s="1636"/>
      <c r="BA201" s="1636"/>
      <c r="BB201" s="1636"/>
      <c r="BC201" s="1636"/>
      <c r="BE201" s="1632"/>
      <c r="BH201" s="1632"/>
      <c r="BI201" s="1632"/>
      <c r="BJ201" s="1632"/>
      <c r="BK201" s="1632"/>
      <c r="BM201" s="1632"/>
      <c r="BN201" s="1632"/>
      <c r="BO201" s="1632"/>
      <c r="BP201" s="1632"/>
      <c r="BQ201" s="1632"/>
      <c r="BR201" s="1632"/>
      <c r="BS201" s="1632"/>
      <c r="BT201" s="1632"/>
      <c r="BU201" s="1632"/>
      <c r="BV201" s="1632"/>
      <c r="BW201" s="1632"/>
      <c r="BX201" s="1632"/>
      <c r="BY201" s="1632"/>
      <c r="BZ201" s="1632">
        <v>11</v>
      </c>
    </row>
    <row customHeight="1" ht="11.549999999999999">
      <c r="A202" s="991"/>
      <c r="B202" s="1632"/>
      <c r="D202" s="1632"/>
      <c r="J202" s="1636"/>
      <c r="K202" s="1636"/>
      <c r="L202" s="1636"/>
      <c r="M202" s="1636"/>
      <c r="N202" s="1636"/>
      <c r="O202" s="1636"/>
      <c r="P202" s="1636"/>
      <c r="Q202" s="1636"/>
      <c r="R202" s="1636"/>
      <c r="S202" s="1636"/>
      <c r="T202" s="1636"/>
      <c r="U202" s="1636"/>
      <c r="V202" s="1636"/>
      <c r="W202" s="1636"/>
      <c r="X202" s="1636"/>
      <c r="Y202" s="1636"/>
      <c r="Z202" s="1636"/>
      <c r="AA202" s="1636"/>
      <c r="AB202" s="1636"/>
      <c r="AC202" s="1636"/>
      <c r="AD202" s="1636"/>
      <c r="AE202" s="1636"/>
      <c r="AF202" s="1636"/>
      <c r="AG202" s="1636"/>
      <c r="AH202" s="1636"/>
      <c r="AI202" s="1636"/>
      <c r="AJ202" s="1636"/>
      <c r="AK202" s="1636"/>
      <c r="AL202" s="1636"/>
      <c r="AM202" s="1636"/>
      <c r="AN202" s="1636"/>
      <c r="AO202" s="1636"/>
      <c r="AP202" s="1636"/>
      <c r="AQ202" s="1636"/>
      <c r="AR202" s="1636"/>
      <c r="AS202" s="1636"/>
      <c r="AT202" s="1636"/>
      <c r="AU202" s="1636"/>
      <c r="AV202" s="1636"/>
      <c r="AW202" s="1636"/>
      <c r="AX202" s="1636"/>
      <c r="AY202" s="1636"/>
      <c r="AZ202" s="1636"/>
      <c r="BA202" s="1636"/>
      <c r="BB202" s="1636"/>
      <c r="BC202" s="1636"/>
      <c r="BE202" s="1632"/>
      <c r="BH202" s="1632"/>
      <c r="BI202" s="1632"/>
      <c r="BJ202" s="1632"/>
      <c r="BK202" s="1632"/>
      <c r="BM202" s="1632"/>
      <c r="BN202" s="1632"/>
      <c r="BO202" s="1632"/>
      <c r="BP202" s="1632"/>
      <c r="BQ202" s="1632"/>
      <c r="BR202" s="1632"/>
      <c r="BS202" s="1632"/>
      <c r="BT202" s="1632"/>
      <c r="BU202" s="1632"/>
      <c r="BV202" s="1632"/>
      <c r="BW202" s="1632"/>
      <c r="BX202" s="1632"/>
      <c r="BY202" s="1632"/>
      <c r="BZ202" s="1632">
        <v>11</v>
      </c>
    </row>
    <row customHeight="1" ht="11.549999999999999">
      <c r="A203" s="991"/>
      <c r="B203" s="1632"/>
      <c r="D203" s="1632"/>
      <c r="J203" s="1636"/>
      <c r="K203" s="1636"/>
      <c r="L203" s="1636"/>
      <c r="M203" s="1636"/>
      <c r="N203" s="1636"/>
      <c r="O203" s="1636"/>
      <c r="P203" s="1636"/>
      <c r="Q203" s="1636"/>
      <c r="R203" s="1636"/>
      <c r="S203" s="1636"/>
      <c r="T203" s="1636"/>
      <c r="U203" s="1636"/>
      <c r="V203" s="1636"/>
      <c r="W203" s="1636"/>
      <c r="X203" s="1636"/>
      <c r="Y203" s="1636"/>
      <c r="Z203" s="1636"/>
      <c r="AA203" s="1636"/>
      <c r="AB203" s="1636"/>
      <c r="AC203" s="1636"/>
      <c r="AD203" s="1636"/>
      <c r="AE203" s="1636"/>
      <c r="AF203" s="1636"/>
      <c r="AG203" s="1636"/>
      <c r="AH203" s="1636"/>
      <c r="AI203" s="1636"/>
      <c r="AJ203" s="1636"/>
      <c r="AK203" s="1636"/>
      <c r="AL203" s="1636"/>
      <c r="AM203" s="1636"/>
      <c r="AN203" s="1636"/>
      <c r="AO203" s="1636"/>
      <c r="AP203" s="1636"/>
      <c r="AQ203" s="1636"/>
      <c r="AR203" s="1636"/>
      <c r="AS203" s="1636"/>
      <c r="AT203" s="1636"/>
      <c r="AU203" s="1636"/>
      <c r="AV203" s="1636"/>
      <c r="AW203" s="1636"/>
      <c r="AX203" s="1636"/>
      <c r="AY203" s="1636"/>
      <c r="AZ203" s="1636"/>
      <c r="BA203" s="1636"/>
      <c r="BB203" s="1636"/>
      <c r="BC203" s="1636"/>
      <c r="BE203" s="1632"/>
      <c r="BH203" s="1632"/>
      <c r="BI203" s="1632"/>
      <c r="BJ203" s="1632"/>
      <c r="BK203" s="1632"/>
      <c r="BM203" s="1632"/>
      <c r="BN203" s="1632"/>
      <c r="BO203" s="1632"/>
      <c r="BP203" s="1632"/>
      <c r="BQ203" s="1632"/>
      <c r="BR203" s="1632"/>
      <c r="BS203" s="1632"/>
      <c r="BT203" s="1632"/>
      <c r="BU203" s="1632"/>
      <c r="BV203" s="1632"/>
      <c r="BW203" s="1632"/>
      <c r="BX203" s="1632"/>
      <c r="BY203" s="1632"/>
      <c r="BZ203" s="1632">
        <v>11</v>
      </c>
    </row>
    <row customHeight="1" ht="11.549999999999999">
      <c r="A204" s="991"/>
      <c r="B204" s="1632"/>
      <c r="D204" s="1632"/>
      <c r="J204" s="1636"/>
      <c r="K204" s="1636"/>
      <c r="L204" s="1636"/>
      <c r="M204" s="1636"/>
      <c r="N204" s="1636"/>
      <c r="O204" s="1636"/>
      <c r="P204" s="1636"/>
      <c r="Q204" s="1636"/>
      <c r="R204" s="1636"/>
      <c r="S204" s="1636"/>
      <c r="T204" s="1636"/>
      <c r="U204" s="1636"/>
      <c r="V204" s="1636"/>
      <c r="W204" s="1636"/>
      <c r="X204" s="1636"/>
      <c r="Y204" s="1636"/>
      <c r="Z204" s="1636"/>
      <c r="AA204" s="1636"/>
      <c r="AB204" s="1636"/>
      <c r="AC204" s="1636"/>
      <c r="AD204" s="1636"/>
      <c r="AE204" s="1636"/>
      <c r="AF204" s="1636"/>
      <c r="AG204" s="1636"/>
      <c r="AH204" s="1636"/>
      <c r="AI204" s="1636"/>
      <c r="AJ204" s="1636"/>
      <c r="AK204" s="1636"/>
      <c r="AL204" s="1636"/>
      <c r="AM204" s="1636"/>
      <c r="AN204" s="1636"/>
      <c r="AO204" s="1636"/>
      <c r="AP204" s="1636"/>
      <c r="AQ204" s="1636"/>
      <c r="AR204" s="1636"/>
      <c r="AS204" s="1636"/>
      <c r="AT204" s="1636"/>
      <c r="AU204" s="1636"/>
      <c r="AV204" s="1636"/>
      <c r="AW204" s="1636"/>
      <c r="AX204" s="1636"/>
      <c r="AY204" s="1636"/>
      <c r="AZ204" s="1636"/>
      <c r="BA204" s="1636"/>
      <c r="BB204" s="1636"/>
      <c r="BC204" s="1636"/>
      <c r="BE204" s="1632"/>
      <c r="BH204" s="1632"/>
      <c r="BI204" s="1632"/>
      <c r="BJ204" s="1632"/>
      <c r="BK204" s="1632"/>
      <c r="BM204" s="1632"/>
      <c r="BN204" s="1632"/>
      <c r="BO204" s="1632"/>
      <c r="BP204" s="1632"/>
      <c r="BQ204" s="1632"/>
      <c r="BR204" s="1632"/>
      <c r="BS204" s="1632"/>
      <c r="BT204" s="1632"/>
      <c r="BU204" s="1632"/>
      <c r="BV204" s="1632"/>
      <c r="BW204" s="1632"/>
      <c r="BX204" s="1632"/>
      <c r="BY204" s="1632"/>
      <c r="BZ204" s="1632">
        <v>11</v>
      </c>
    </row>
    <row customHeight="1" ht="11.549999999999999">
      <c r="A205" s="991"/>
      <c r="B205" s="1632"/>
      <c r="D205" s="1632"/>
      <c r="J205" s="1636"/>
      <c r="K205" s="1636"/>
      <c r="L205" s="1636"/>
      <c r="M205" s="1636"/>
      <c r="N205" s="1636"/>
      <c r="O205" s="1636"/>
      <c r="P205" s="1636"/>
      <c r="Q205" s="1636"/>
      <c r="R205" s="1636"/>
      <c r="S205" s="1636"/>
      <c r="T205" s="1636"/>
      <c r="U205" s="1636"/>
      <c r="V205" s="1636"/>
      <c r="W205" s="1636"/>
      <c r="X205" s="1636"/>
      <c r="Y205" s="1636"/>
      <c r="Z205" s="1636"/>
      <c r="AA205" s="1636"/>
      <c r="AB205" s="1636"/>
      <c r="AC205" s="1636"/>
      <c r="AD205" s="1636"/>
      <c r="AE205" s="1636"/>
      <c r="AF205" s="1636"/>
      <c r="AG205" s="1636"/>
      <c r="AH205" s="1636"/>
      <c r="AI205" s="1636"/>
      <c r="AJ205" s="1636"/>
      <c r="AK205" s="1636"/>
      <c r="AL205" s="1636"/>
      <c r="AM205" s="1636"/>
      <c r="AN205" s="1636"/>
      <c r="AO205" s="1636"/>
      <c r="AP205" s="1636"/>
      <c r="AQ205" s="1636"/>
      <c r="AR205" s="1636"/>
      <c r="AS205" s="1636"/>
      <c r="AT205" s="1636"/>
      <c r="AU205" s="1636"/>
      <c r="AV205" s="1636"/>
      <c r="AW205" s="1636"/>
      <c r="AX205" s="1636"/>
      <c r="AY205" s="1636"/>
      <c r="AZ205" s="1636"/>
      <c r="BA205" s="1636"/>
      <c r="BB205" s="1636"/>
      <c r="BC205" s="1636"/>
      <c r="BE205" s="1632"/>
      <c r="BH205" s="1632"/>
      <c r="BI205" s="1632"/>
      <c r="BJ205" s="1632"/>
      <c r="BK205" s="1632"/>
      <c r="BM205" s="1632"/>
      <c r="BN205" s="1632"/>
      <c r="BO205" s="1632"/>
      <c r="BP205" s="1632"/>
      <c r="BQ205" s="1632"/>
      <c r="BR205" s="1632"/>
      <c r="BS205" s="1632"/>
      <c r="BT205" s="1632"/>
      <c r="BU205" s="1632"/>
      <c r="BV205" s="1632"/>
      <c r="BW205" s="1632"/>
      <c r="BX205" s="1632"/>
      <c r="BY205" s="1632"/>
      <c r="BZ205" s="1632">
        <v>11</v>
      </c>
    </row>
    <row customHeight="1" ht="11.549999999999999">
      <c r="A206" s="991"/>
      <c r="B206" s="1632"/>
      <c r="D206" s="1632"/>
      <c r="J206" s="1636"/>
      <c r="K206" s="1636"/>
      <c r="L206" s="1636"/>
      <c r="M206" s="1636"/>
      <c r="N206" s="1636"/>
      <c r="O206" s="1636"/>
      <c r="P206" s="1636"/>
      <c r="Q206" s="1636"/>
      <c r="R206" s="1636"/>
      <c r="S206" s="1636"/>
      <c r="T206" s="1636"/>
      <c r="U206" s="1636"/>
      <c r="V206" s="1636"/>
      <c r="W206" s="1636"/>
      <c r="X206" s="1636"/>
      <c r="Y206" s="1636"/>
      <c r="Z206" s="1636"/>
      <c r="AA206" s="1636"/>
      <c r="AB206" s="1636"/>
      <c r="AC206" s="1636"/>
      <c r="AD206" s="1636"/>
      <c r="AE206" s="1636"/>
      <c r="AF206" s="1636"/>
      <c r="AG206" s="1636"/>
      <c r="AH206" s="1636"/>
      <c r="AI206" s="1636"/>
      <c r="AJ206" s="1636"/>
      <c r="AK206" s="1636"/>
      <c r="AL206" s="1636"/>
      <c r="AM206" s="1636"/>
      <c r="AN206" s="1636"/>
      <c r="AO206" s="1636"/>
      <c r="AP206" s="1636"/>
      <c r="AQ206" s="1636"/>
      <c r="AR206" s="1636"/>
      <c r="AS206" s="1636"/>
      <c r="AT206" s="1636"/>
      <c r="AU206" s="1636"/>
      <c r="AV206" s="1636"/>
      <c r="AW206" s="1636"/>
      <c r="AX206" s="1636"/>
      <c r="AY206" s="1636"/>
      <c r="AZ206" s="1636"/>
      <c r="BA206" s="1636"/>
      <c r="BB206" s="1636"/>
      <c r="BC206" s="1636"/>
      <c r="BE206" s="1632"/>
      <c r="BH206" s="1632"/>
      <c r="BI206" s="1632"/>
      <c r="BJ206" s="1632"/>
      <c r="BK206" s="1632"/>
      <c r="BM206" s="1632"/>
      <c r="BN206" s="1632"/>
      <c r="BO206" s="1632"/>
      <c r="BP206" s="1632"/>
      <c r="BQ206" s="1632"/>
      <c r="BR206" s="1632"/>
      <c r="BS206" s="1632"/>
      <c r="BT206" s="1632"/>
      <c r="BU206" s="1632"/>
      <c r="BV206" s="1632"/>
      <c r="BW206" s="1632"/>
      <c r="BX206" s="1632"/>
      <c r="BY206" s="1632"/>
      <c r="BZ206" s="1632">
        <v>11</v>
      </c>
    </row>
    <row customHeight="1" ht="11.549999999999999">
      <c r="A207" s="991"/>
      <c r="B207" s="1632"/>
      <c r="D207" s="1632"/>
      <c r="J207" s="1636"/>
      <c r="K207" s="1636"/>
      <c r="L207" s="1636"/>
      <c r="M207" s="1636"/>
      <c r="N207" s="1636"/>
      <c r="O207" s="1636"/>
      <c r="P207" s="1636"/>
      <c r="Q207" s="1636"/>
      <c r="R207" s="1636"/>
      <c r="S207" s="1636"/>
      <c r="T207" s="1636"/>
      <c r="U207" s="1636"/>
      <c r="V207" s="1636"/>
      <c r="W207" s="1636"/>
      <c r="X207" s="1636"/>
      <c r="Y207" s="1636"/>
      <c r="Z207" s="1636"/>
      <c r="AA207" s="1636"/>
      <c r="AB207" s="1636"/>
      <c r="AC207" s="1636"/>
      <c r="AD207" s="1636"/>
      <c r="AE207" s="1636"/>
      <c r="AF207" s="1636"/>
      <c r="AG207" s="1636"/>
      <c r="AH207" s="1636"/>
      <c r="AI207" s="1636"/>
      <c r="AJ207" s="1636"/>
      <c r="AK207" s="1636"/>
      <c r="AL207" s="1636"/>
      <c r="AM207" s="1636"/>
      <c r="AN207" s="1636"/>
      <c r="AO207" s="1636"/>
      <c r="AP207" s="1636"/>
      <c r="AQ207" s="1636"/>
      <c r="AR207" s="1636"/>
      <c r="AS207" s="1636"/>
      <c r="AT207" s="1636"/>
      <c r="AU207" s="1636"/>
      <c r="AV207" s="1636"/>
      <c r="AW207" s="1636"/>
      <c r="AX207" s="1636"/>
      <c r="AY207" s="1636"/>
      <c r="AZ207" s="1636"/>
      <c r="BA207" s="1636"/>
      <c r="BB207" s="1636"/>
      <c r="BC207" s="1636"/>
      <c r="BE207" s="1632"/>
      <c r="BH207" s="1632"/>
      <c r="BI207" s="1632"/>
      <c r="BJ207" s="1632"/>
      <c r="BK207" s="1632"/>
      <c r="BM207" s="1632"/>
      <c r="BN207" s="1632"/>
      <c r="BO207" s="1632"/>
      <c r="BP207" s="1632"/>
      <c r="BQ207" s="1632"/>
      <c r="BR207" s="1632"/>
      <c r="BS207" s="1632"/>
      <c r="BT207" s="1632"/>
      <c r="BU207" s="1632"/>
      <c r="BV207" s="1632"/>
      <c r="BW207" s="1632"/>
      <c r="BX207" s="1632"/>
      <c r="BY207" s="1632"/>
      <c r="BZ207" s="1632">
        <v>11</v>
      </c>
    </row>
    <row customHeight="1" ht="11.549999999999999">
      <c r="A208" s="991"/>
      <c r="B208" s="1632"/>
      <c r="D208" s="1632"/>
      <c r="J208" s="1636"/>
      <c r="K208" s="1636"/>
      <c r="L208" s="1636"/>
      <c r="M208" s="1636"/>
      <c r="N208" s="1636"/>
      <c r="O208" s="1636"/>
      <c r="P208" s="1636"/>
      <c r="Q208" s="1636"/>
      <c r="R208" s="1636"/>
      <c r="S208" s="1636"/>
      <c r="T208" s="1636"/>
      <c r="U208" s="1636"/>
      <c r="V208" s="1636"/>
      <c r="W208" s="1636"/>
      <c r="X208" s="1636"/>
      <c r="Y208" s="1636"/>
      <c r="Z208" s="1636"/>
      <c r="AA208" s="1636"/>
      <c r="AB208" s="1636"/>
      <c r="AC208" s="1636"/>
      <c r="AD208" s="1636"/>
      <c r="AE208" s="1636"/>
      <c r="AF208" s="1636"/>
      <c r="AG208" s="1636"/>
      <c r="AH208" s="1636"/>
      <c r="AI208" s="1636"/>
      <c r="AJ208" s="1636"/>
      <c r="AK208" s="1636"/>
      <c r="AL208" s="1636"/>
      <c r="AM208" s="1636"/>
      <c r="AN208" s="1636"/>
      <c r="AO208" s="1636"/>
      <c r="AP208" s="1636"/>
      <c r="AQ208" s="1636"/>
      <c r="AR208" s="1636"/>
      <c r="AS208" s="1636"/>
      <c r="AT208" s="1636"/>
      <c r="AU208" s="1636"/>
      <c r="AV208" s="1636"/>
      <c r="AW208" s="1636"/>
      <c r="AX208" s="1636"/>
      <c r="AY208" s="1636"/>
      <c r="AZ208" s="1636"/>
      <c r="BA208" s="1636"/>
      <c r="BB208" s="1636"/>
      <c r="BC208" s="1636"/>
      <c r="BE208" s="1632"/>
      <c r="BH208" s="1632"/>
      <c r="BI208" s="1632"/>
      <c r="BJ208" s="1632"/>
      <c r="BK208" s="1632"/>
      <c r="BM208" s="1632"/>
      <c r="BN208" s="1632"/>
      <c r="BO208" s="1632"/>
      <c r="BP208" s="1632"/>
      <c r="BQ208" s="1632"/>
      <c r="BR208" s="1632"/>
      <c r="BS208" s="1632"/>
      <c r="BT208" s="1632"/>
      <c r="BU208" s="1632"/>
      <c r="BV208" s="1632"/>
      <c r="BW208" s="1632"/>
      <c r="BX208" s="1632"/>
      <c r="BY208" s="1632"/>
      <c r="BZ208" s="1632">
        <v>11</v>
      </c>
    </row>
    <row customHeight="1" ht="11.549999999999999">
      <c r="A209" s="991"/>
      <c r="B209" s="1632"/>
      <c r="D209" s="1632"/>
      <c r="J209" s="1636"/>
      <c r="K209" s="1636"/>
      <c r="L209" s="1636"/>
      <c r="M209" s="1636"/>
      <c r="N209" s="1636"/>
      <c r="O209" s="1636"/>
      <c r="P209" s="1636"/>
      <c r="Q209" s="1636"/>
      <c r="R209" s="1636"/>
      <c r="S209" s="1636"/>
      <c r="T209" s="1636"/>
      <c r="U209" s="1636"/>
      <c r="V209" s="1636"/>
      <c r="W209" s="1636"/>
      <c r="X209" s="1636"/>
      <c r="Y209" s="1636"/>
      <c r="Z209" s="1636"/>
      <c r="AA209" s="1636"/>
      <c r="AB209" s="1636"/>
      <c r="AC209" s="1636"/>
      <c r="AD209" s="1636"/>
      <c r="AE209" s="1636"/>
      <c r="AF209" s="1636"/>
      <c r="AG209" s="1636"/>
      <c r="AH209" s="1636"/>
      <c r="AI209" s="1636"/>
      <c r="AJ209" s="1636"/>
      <c r="AK209" s="1636"/>
      <c r="AL209" s="1636"/>
      <c r="AM209" s="1636"/>
      <c r="AN209" s="1636"/>
      <c r="AO209" s="1636"/>
      <c r="AP209" s="1636"/>
      <c r="AQ209" s="1636"/>
      <c r="AR209" s="1636"/>
      <c r="AS209" s="1636"/>
      <c r="AT209" s="1636"/>
      <c r="AU209" s="1636"/>
      <c r="AV209" s="1636"/>
      <c r="AW209" s="1636"/>
      <c r="AX209" s="1636"/>
      <c r="AY209" s="1636"/>
      <c r="AZ209" s="1636"/>
      <c r="BA209" s="1636"/>
      <c r="BB209" s="1636"/>
      <c r="BC209" s="1636"/>
      <c r="BE209" s="1632"/>
      <c r="BH209" s="1632"/>
      <c r="BI209" s="1632"/>
      <c r="BJ209" s="1632"/>
      <c r="BK209" s="1632"/>
      <c r="BM209" s="1632"/>
      <c r="BN209" s="1632"/>
      <c r="BO209" s="1632"/>
      <c r="BP209" s="1632"/>
      <c r="BQ209" s="1632"/>
      <c r="BR209" s="1632"/>
      <c r="BS209" s="1632"/>
      <c r="BT209" s="1632"/>
      <c r="BU209" s="1632"/>
      <c r="BV209" s="1632"/>
      <c r="BW209" s="1632"/>
      <c r="BX209" s="1632"/>
      <c r="BY209" s="1632"/>
      <c r="BZ209" s="1632">
        <v>11</v>
      </c>
    </row>
    <row customHeight="1" ht="11.25" hidden="1">
      <c r="A210" s="988" t="s">
        <v>81</v>
      </c>
      <c r="B210" s="1161">
        <v>0</v>
      </c>
      <c r="C210" s="1637">
        <v>0</v>
      </c>
      <c r="D210" s="1636">
        <v>3</v>
      </c>
      <c r="E210" s="1632">
        <v>7</v>
      </c>
      <c r="F210" s="1632">
        <v>54</v>
      </c>
      <c r="G210" s="1632">
        <v>10</v>
      </c>
      <c r="H210" s="1632">
        <v>0</v>
      </c>
      <c r="I210" s="1632">
        <v>40</v>
      </c>
      <c r="J210" s="1636">
        <v>0</v>
      </c>
      <c r="K210" s="1636">
        <v>0</v>
      </c>
      <c r="L210" s="1636">
        <v>0</v>
      </c>
      <c r="M210" s="1636">
        <v>0</v>
      </c>
      <c r="N210" s="1636">
        <v>0</v>
      </c>
      <c r="O210" s="1636">
        <v>0</v>
      </c>
      <c r="P210" s="1636">
        <v>0</v>
      </c>
      <c r="Q210" s="1636">
        <v>0</v>
      </c>
      <c r="R210" s="1636">
        <v>0</v>
      </c>
      <c r="S210" s="1636">
        <v>0</v>
      </c>
      <c r="T210" s="1636">
        <v>0</v>
      </c>
      <c r="U210" s="1636">
        <v>0</v>
      </c>
      <c r="V210" s="1636">
        <v>0</v>
      </c>
      <c r="W210" s="1636">
        <v>0</v>
      </c>
      <c r="X210" s="1636">
        <v>0</v>
      </c>
      <c r="Y210" s="1636">
        <v>0</v>
      </c>
      <c r="Z210" s="1636">
        <v>0</v>
      </c>
      <c r="AA210" s="1636">
        <v>0</v>
      </c>
      <c r="AB210" s="1636">
        <v>0</v>
      </c>
      <c r="AC210" s="1636">
        <v>0</v>
      </c>
      <c r="AD210" s="1636">
        <v>0</v>
      </c>
      <c r="AE210" s="1636">
        <v>0</v>
      </c>
      <c r="AF210" s="1636">
        <v>0</v>
      </c>
      <c r="AG210" s="1636">
        <v>0</v>
      </c>
      <c r="AH210" s="1636">
        <v>0</v>
      </c>
      <c r="AI210" s="1636">
        <v>0</v>
      </c>
      <c r="AJ210" s="1636">
        <v>0</v>
      </c>
      <c r="AK210" s="1636">
        <v>0</v>
      </c>
      <c r="AL210" s="1636">
        <v>0</v>
      </c>
      <c r="AM210" s="1636">
        <v>0</v>
      </c>
      <c r="AN210" s="1636">
        <v>0</v>
      </c>
      <c r="AO210" s="1636">
        <v>0</v>
      </c>
      <c r="AP210" s="1636">
        <v>0</v>
      </c>
      <c r="AQ210" s="1636">
        <v>0</v>
      </c>
      <c r="AR210" s="1636">
        <v>0</v>
      </c>
      <c r="AS210" s="1636">
        <v>0</v>
      </c>
      <c r="AT210" s="1636">
        <v>0</v>
      </c>
      <c r="AU210" s="1636">
        <v>0</v>
      </c>
      <c r="AV210" s="1636">
        <v>0</v>
      </c>
      <c r="AW210" s="1636">
        <v>0</v>
      </c>
      <c r="AX210" s="1636">
        <v>0</v>
      </c>
      <c r="AY210" s="1636">
        <v>0</v>
      </c>
      <c r="AZ210" s="1636">
        <v>0</v>
      </c>
      <c r="BA210" s="1636">
        <v>0</v>
      </c>
      <c r="BB210" s="1636">
        <v>0</v>
      </c>
      <c r="BC210" s="1636">
        <v>0</v>
      </c>
      <c r="BD210" s="1632">
        <v>102</v>
      </c>
      <c r="BE210" s="1161">
        <v>9</v>
      </c>
      <c r="BF210" s="1637">
        <v>5</v>
      </c>
      <c r="BG210" s="1637">
        <v>3</v>
      </c>
      <c r="BH210" s="1161">
        <v>3</v>
      </c>
      <c r="BI210" s="1161">
        <v>3</v>
      </c>
      <c r="BJ210" s="1161">
        <v>3</v>
      </c>
      <c r="BK210" s="1161">
        <v>3</v>
      </c>
      <c r="BL210" s="1637">
        <v>10</v>
      </c>
      <c r="BM210" s="1161">
        <v>34</v>
      </c>
      <c r="BN210" s="1161">
        <v>9</v>
      </c>
      <c r="BO210" s="545">
        <v>8</v>
      </c>
      <c r="BP210" s="1161">
        <v>8</v>
      </c>
      <c r="BQ210" s="1161">
        <v>8</v>
      </c>
      <c r="BR210" s="1161">
        <v>8</v>
      </c>
      <c r="BS210" s="1161">
        <v>8</v>
      </c>
      <c r="BT210" s="1161">
        <v>8</v>
      </c>
      <c r="BU210" s="1633">
        <v>8</v>
      </c>
      <c r="BV210" s="1633">
        <v>8</v>
      </c>
      <c r="BW210" s="1633">
        <v>8</v>
      </c>
      <c r="BX210" s="1633">
        <v>8</v>
      </c>
      <c r="BY210" s="1633">
        <v>8</v>
      </c>
      <c r="BZ210" s="1632">
        <v>11</v>
      </c>
    </row>
  </sheetData>
  <sheetProtection formatColumns="0" formatRows="0" autoFilter="0" sort="0" insertRows="0" insertColumns="1" deleteRows="0" deleteColumns="0"/>
  <mergeCells count="9">
    <mergeCell ref="F40:G40"/>
    <mergeCell ref="E6:I6"/>
    <mergeCell ref="E7:I7"/>
    <mergeCell ref="F10:G10"/>
    <mergeCell ref="BD10:BD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BC34">
      <formula1>-9.99999999999999E+37</formula1>
      <formula2>9.99999999999999E+37</formula2>
    </dataValidation>
    <dataValidation type="decimal" allowBlank="1" showErrorMessage="1" errorTitle="Ошибка" error="Допускается ввод только действительных чисел!" sqref="H30:BC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BC35">
      <formula1>900</formula1>
    </dataValidation>
    <dataValidation type="decimal" allowBlank="1" showErrorMessage="1" errorTitle="Ошибка" error="Допускается ввод только неотрицательных чисел!" sqref="H31:BC31 H2:BC2 H15:BC15 H17:BC27 H36:BC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BC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20737-BC87-F088-6CFF-0.82961C7A}" mc:Ignorable="x14ac xr xr2 xr3">
  <sheetPr>
    <tabColor theme="9" tint="-0.25"/>
  </sheetPr>
  <dimension ref="A1:DL102"/>
  <sheetViews>
    <sheetView topLeftCell="A1" showGridLines="0" zoomScale="90" workbookViewId="0">
      <selection activeCell="CW1" sqref="CW1:CX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02" style="1636" width="44.00390625" customWidth="1"/>
    <col min="103" max="103" style="1636" width="73.00390625" customWidth="1"/>
    <col min="104" max="104" style="1636" width="3.00390625" customWidth="1"/>
    <col min="105" max="115" style="1636" width="10.00390625" customWidth="1"/>
    <col min="116" max="116" style="1636" width="10.57421875" hidden="1"/>
  </cols>
  <sheetData>
    <row s="1367" customFormat="1" customHeight="1" ht="22.5" hidden="1">
      <c r="A1" s="537"/>
      <c r="B1" s="512"/>
      <c r="G1" s="418">
        <v>4</v>
      </c>
      <c r="I1" s="418">
        <v>4</v>
      </c>
      <c r="K1" s="1367">
        <v>4</v>
      </c>
      <c r="L1" s="1367"/>
      <c r="M1" s="1367">
        <v>4</v>
      </c>
      <c r="N1" s="1367"/>
      <c r="O1" s="1367">
        <v>4</v>
      </c>
      <c r="P1" s="1367"/>
      <c r="Q1" s="1367">
        <v>4</v>
      </c>
      <c r="R1" s="1367"/>
      <c r="S1" s="1367">
        <v>4</v>
      </c>
      <c r="T1" s="1367"/>
      <c r="U1" s="1367">
        <v>4</v>
      </c>
      <c r="V1" s="1367"/>
      <c r="W1" s="1367">
        <v>4</v>
      </c>
      <c r="X1" s="1367"/>
      <c r="Y1" s="1367">
        <v>4</v>
      </c>
      <c r="Z1" s="1367"/>
      <c r="AA1" s="1367">
        <v>4</v>
      </c>
      <c r="AB1" s="1367"/>
      <c r="AC1" s="1367">
        <v>4</v>
      </c>
      <c r="AD1" s="1367"/>
      <c r="AE1" s="1367">
        <v>4</v>
      </c>
      <c r="AF1" s="1367"/>
      <c r="AG1" s="1367">
        <v>4</v>
      </c>
      <c r="AH1" s="1367"/>
      <c r="AI1" s="1367">
        <v>4</v>
      </c>
      <c r="AJ1" s="1367"/>
      <c r="AK1" s="1367">
        <v>4</v>
      </c>
      <c r="AL1" s="1367"/>
      <c r="AM1" s="1367">
        <v>4</v>
      </c>
      <c r="AN1" s="1367"/>
      <c r="AO1" s="1367">
        <v>4</v>
      </c>
      <c r="AP1" s="1367"/>
      <c r="AQ1" s="1367">
        <v>4</v>
      </c>
      <c r="AR1" s="1367"/>
      <c r="AS1" s="1367">
        <v>4</v>
      </c>
      <c r="AT1" s="1367"/>
      <c r="AU1" s="1367">
        <v>4</v>
      </c>
      <c r="AV1" s="1367"/>
      <c r="AW1" s="1367">
        <v>4</v>
      </c>
      <c r="AX1" s="1367"/>
      <c r="AY1" s="1367">
        <v>4</v>
      </c>
      <c r="AZ1" s="1367"/>
      <c r="BA1" s="1367">
        <v>4</v>
      </c>
      <c r="BB1" s="1367"/>
      <c r="BC1" s="1367">
        <v>4</v>
      </c>
      <c r="BD1" s="1367"/>
      <c r="BE1" s="1367">
        <v>4</v>
      </c>
      <c r="BF1" s="1367"/>
      <c r="BG1" s="1367">
        <v>4</v>
      </c>
      <c r="BH1" s="1367"/>
      <c r="BI1" s="1367">
        <v>4</v>
      </c>
      <c r="BJ1" s="1367"/>
      <c r="BK1" s="1367">
        <v>4</v>
      </c>
      <c r="BL1" s="1367"/>
      <c r="BM1" s="1367">
        <v>4</v>
      </c>
      <c r="BN1" s="1367"/>
      <c r="BO1" s="1367">
        <v>4</v>
      </c>
      <c r="BP1" s="1367"/>
      <c r="BQ1" s="1367">
        <v>4</v>
      </c>
      <c r="BR1" s="1367"/>
      <c r="BS1" s="1367">
        <v>4</v>
      </c>
      <c r="BT1" s="1367"/>
      <c r="BU1" s="1367">
        <v>4</v>
      </c>
      <c r="BV1" s="1367"/>
      <c r="BW1" s="1367">
        <v>4</v>
      </c>
      <c r="BX1" s="1367"/>
      <c r="BY1" s="1367">
        <v>4</v>
      </c>
      <c r="BZ1" s="1367"/>
      <c r="CA1" s="1367">
        <v>4</v>
      </c>
      <c r="CB1" s="1367"/>
      <c r="CC1" s="1367">
        <v>4</v>
      </c>
      <c r="CD1" s="1367"/>
      <c r="CE1" s="1367">
        <v>4</v>
      </c>
      <c r="CF1" s="1367"/>
      <c r="CG1" s="1367">
        <v>4</v>
      </c>
      <c r="CH1" s="1367"/>
      <c r="CI1" s="1367">
        <v>4</v>
      </c>
      <c r="CJ1" s="1367"/>
      <c r="CK1" s="1367">
        <v>4</v>
      </c>
      <c r="CL1" s="1367"/>
      <c r="CM1" s="1367">
        <v>4</v>
      </c>
      <c r="CN1" s="1367"/>
      <c r="CO1" s="1367">
        <v>4</v>
      </c>
      <c r="CP1" s="1367"/>
      <c r="CQ1" s="1367">
        <v>4</v>
      </c>
      <c r="CR1" s="1367"/>
      <c r="CS1" s="1367">
        <v>4</v>
      </c>
      <c r="CT1" s="1367"/>
      <c r="CU1" s="1367">
        <v>4</v>
      </c>
      <c r="CV1" s="1367"/>
      <c r="CW1" s="1367">
        <v>4</v>
      </c>
      <c r="CX1" s="1367"/>
      <c r="CY1" s="418" t="s">
        <v>90</v>
      </c>
      <c r="DL1" s="418" t="s">
        <v>14</v>
      </c>
    </row>
    <row customHeight="1" ht="3">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c r="AO2" s="1636"/>
      <c r="AP2" s="1636"/>
      <c r="AQ2" s="1636"/>
      <c r="AR2" s="1636"/>
      <c r="AS2" s="1636"/>
      <c r="AT2" s="1636"/>
      <c r="AU2" s="1636"/>
      <c r="AV2" s="1636"/>
      <c r="AW2" s="1636"/>
      <c r="AX2" s="1636"/>
      <c r="AY2" s="1636"/>
      <c r="AZ2" s="1636"/>
      <c r="BA2" s="1636"/>
      <c r="BB2" s="1636"/>
      <c r="BC2" s="1636"/>
      <c r="BD2" s="1636"/>
      <c r="BE2" s="1636"/>
      <c r="BF2" s="1636"/>
      <c r="BG2" s="1636"/>
      <c r="BH2" s="1636"/>
      <c r="BI2" s="1636"/>
      <c r="BJ2" s="1636"/>
      <c r="BK2" s="1636"/>
      <c r="BL2" s="1636"/>
      <c r="BM2" s="1636"/>
      <c r="BN2" s="1636"/>
      <c r="BO2" s="1636"/>
      <c r="BP2" s="1636"/>
      <c r="BQ2" s="1636"/>
      <c r="BR2" s="1636"/>
      <c r="BS2" s="1636"/>
      <c r="BT2" s="1636"/>
      <c r="BU2" s="1636"/>
      <c r="BV2" s="1636"/>
      <c r="BW2" s="1636"/>
      <c r="BX2" s="1636"/>
      <c r="BY2" s="1636"/>
      <c r="BZ2" s="1636"/>
      <c r="CA2" s="1636"/>
      <c r="CB2" s="1636"/>
      <c r="CC2" s="1636"/>
      <c r="CD2" s="1636"/>
      <c r="CE2" s="1636"/>
      <c r="CF2" s="1636"/>
      <c r="CG2" s="1636"/>
      <c r="CH2" s="1636"/>
      <c r="CI2" s="1636"/>
      <c r="CJ2" s="1636"/>
      <c r="CK2" s="1636"/>
      <c r="CL2" s="1636"/>
      <c r="CM2" s="1636"/>
      <c r="CN2" s="1636"/>
      <c r="CO2" s="1636"/>
      <c r="CP2" s="1636"/>
      <c r="CQ2" s="1636"/>
      <c r="CR2" s="1636"/>
      <c r="CS2" s="1636"/>
      <c r="CT2" s="1636"/>
      <c r="CU2" s="1636"/>
      <c r="CV2" s="1636"/>
      <c r="CW2" s="1636"/>
      <c r="CX2" s="1636"/>
      <c r="DL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K3" s="1636"/>
      <c r="L3" s="1636"/>
      <c r="M3" s="1636"/>
      <c r="N3" s="1636"/>
      <c r="O3" s="1636"/>
      <c r="P3" s="1636"/>
      <c r="Q3" s="1636"/>
      <c r="R3" s="1636"/>
      <c r="S3" s="1636"/>
      <c r="T3" s="1636"/>
      <c r="U3" s="1636"/>
      <c r="V3" s="1636"/>
      <c r="W3" s="1636"/>
      <c r="X3" s="1636"/>
      <c r="Y3" s="1636"/>
      <c r="Z3" s="1636"/>
      <c r="AA3" s="1636"/>
      <c r="AB3" s="1636"/>
      <c r="AC3" s="1636"/>
      <c r="AD3" s="1636"/>
      <c r="AE3" s="1636"/>
      <c r="AF3" s="1636"/>
      <c r="AG3" s="1636"/>
      <c r="AH3" s="1636"/>
      <c r="AI3" s="1636"/>
      <c r="AJ3" s="1636"/>
      <c r="AK3" s="1636"/>
      <c r="AL3" s="1636"/>
      <c r="AM3" s="1636"/>
      <c r="AN3" s="1636"/>
      <c r="AO3" s="1636"/>
      <c r="AP3" s="1636"/>
      <c r="AQ3" s="1636"/>
      <c r="AR3" s="1636"/>
      <c r="AS3" s="1636"/>
      <c r="AT3" s="1636"/>
      <c r="AU3" s="1636"/>
      <c r="AV3" s="1636"/>
      <c r="AW3" s="1636"/>
      <c r="AX3" s="1636"/>
      <c r="AY3" s="1636"/>
      <c r="AZ3" s="1636"/>
      <c r="BA3" s="1636"/>
      <c r="BB3" s="1636"/>
      <c r="BC3" s="1636"/>
      <c r="BD3" s="1636"/>
      <c r="BE3" s="1636"/>
      <c r="BF3" s="1636"/>
      <c r="BG3" s="1636"/>
      <c r="BH3" s="1636"/>
      <c r="BI3" s="1636"/>
      <c r="BJ3" s="1636"/>
      <c r="BK3" s="1636"/>
      <c r="BL3" s="1636"/>
      <c r="BM3" s="1636"/>
      <c r="BN3" s="1636"/>
      <c r="BO3" s="1636"/>
      <c r="BP3" s="1636"/>
      <c r="BQ3" s="1636"/>
      <c r="BR3" s="1636"/>
      <c r="BS3" s="1636"/>
      <c r="BT3" s="1636"/>
      <c r="BU3" s="1636"/>
      <c r="BV3" s="1636"/>
      <c r="BW3" s="1636"/>
      <c r="BX3" s="1636"/>
      <c r="BY3" s="1636"/>
      <c r="BZ3" s="1636"/>
      <c r="CA3" s="1636"/>
      <c r="CB3" s="1636"/>
      <c r="CC3" s="1636"/>
      <c r="CD3" s="1636"/>
      <c r="CE3" s="1636"/>
      <c r="CF3" s="1636"/>
      <c r="CG3" s="1636"/>
      <c r="CH3" s="1636"/>
      <c r="CI3" s="1636"/>
      <c r="CJ3" s="1636"/>
      <c r="CK3" s="1636"/>
      <c r="CL3" s="1636"/>
      <c r="CM3" s="1636"/>
      <c r="CN3" s="1636"/>
      <c r="CO3" s="1636"/>
      <c r="CP3" s="1636"/>
      <c r="CQ3" s="1636"/>
      <c r="CR3" s="1636"/>
      <c r="CS3" s="1636"/>
      <c r="CT3" s="1636"/>
      <c r="CU3" s="1636"/>
      <c r="CV3" s="1636"/>
      <c r="CW3" s="1636"/>
      <c r="CX3" s="1636"/>
      <c r="DL3" s="506">
        <v>75</v>
      </c>
    </row>
    <row s="1636" customFormat="1" customHeight="1" ht="21">
      <c r="A4" s="952"/>
      <c r="B4" s="512"/>
      <c r="D4" s="2215" t="str">
        <f>IF(org=0,"Не определено",org)</f>
        <v>ГУП "Белоблводоканал"</v>
      </c>
      <c r="E4" s="2216"/>
      <c r="F4" s="2217"/>
      <c r="K4" s="1636"/>
      <c r="L4" s="1636"/>
      <c r="M4" s="1636"/>
      <c r="N4" s="1636"/>
      <c r="O4" s="1636"/>
      <c r="P4" s="1636"/>
      <c r="Q4" s="1636"/>
      <c r="R4" s="1636"/>
      <c r="S4" s="1636"/>
      <c r="T4" s="1636"/>
      <c r="U4" s="1636"/>
      <c r="V4" s="1636"/>
      <c r="W4" s="1636"/>
      <c r="X4" s="1636"/>
      <c r="Y4" s="1636"/>
      <c r="Z4" s="1636"/>
      <c r="AA4" s="1636"/>
      <c r="AB4" s="1636"/>
      <c r="AC4" s="1636"/>
      <c r="AD4" s="1636"/>
      <c r="AE4" s="1636"/>
      <c r="AF4" s="1636"/>
      <c r="AG4" s="1636"/>
      <c r="AH4" s="1636"/>
      <c r="AI4" s="1636"/>
      <c r="AJ4" s="1636"/>
      <c r="AK4" s="1636"/>
      <c r="AL4" s="1636"/>
      <c r="AM4" s="1636"/>
      <c r="AN4" s="1636"/>
      <c r="AO4" s="1636"/>
      <c r="AP4" s="1636"/>
      <c r="AQ4" s="1636"/>
      <c r="AR4" s="1636"/>
      <c r="AS4" s="1636"/>
      <c r="AT4" s="1636"/>
      <c r="AU4" s="1636"/>
      <c r="AV4" s="1636"/>
      <c r="AW4" s="1636"/>
      <c r="AX4" s="1636"/>
      <c r="AY4" s="1636"/>
      <c r="AZ4" s="1636"/>
      <c r="BA4" s="1636"/>
      <c r="BB4" s="1636"/>
      <c r="BC4" s="1636"/>
      <c r="BD4" s="1636"/>
      <c r="BE4" s="1636"/>
      <c r="BF4" s="1636"/>
      <c r="BG4" s="1636"/>
      <c r="BH4" s="1636"/>
      <c r="BI4" s="1636"/>
      <c r="BJ4" s="1636"/>
      <c r="BK4" s="1636"/>
      <c r="BL4" s="1636"/>
      <c r="BM4" s="1636"/>
      <c r="BN4" s="1636"/>
      <c r="BO4" s="1636"/>
      <c r="BP4" s="1636"/>
      <c r="BQ4" s="1636"/>
      <c r="BR4" s="1636"/>
      <c r="BS4" s="1636"/>
      <c r="BT4" s="1636"/>
      <c r="BU4" s="1636"/>
      <c r="BV4" s="1636"/>
      <c r="BW4" s="1636"/>
      <c r="BX4" s="1636"/>
      <c r="BY4" s="1636"/>
      <c r="BZ4" s="1636"/>
      <c r="CA4" s="1636"/>
      <c r="CB4" s="1636"/>
      <c r="CC4" s="1636"/>
      <c r="CD4" s="1636"/>
      <c r="CE4" s="1636"/>
      <c r="CF4" s="1636"/>
      <c r="CG4" s="1636"/>
      <c r="CH4" s="1636"/>
      <c r="CI4" s="1636"/>
      <c r="CJ4" s="1636"/>
      <c r="CK4" s="1636"/>
      <c r="CL4" s="1636"/>
      <c r="CM4" s="1636"/>
      <c r="CN4" s="1636"/>
      <c r="CO4" s="1636"/>
      <c r="CP4" s="1636"/>
      <c r="CQ4" s="1636"/>
      <c r="CR4" s="1636"/>
      <c r="CS4" s="1636"/>
      <c r="CT4" s="1636"/>
      <c r="CU4" s="1636"/>
      <c r="CV4" s="1636"/>
      <c r="CW4" s="1636"/>
      <c r="CX4" s="1636"/>
      <c r="DL4" s="759">
        <v>20</v>
      </c>
    </row>
    <row customHeight="1" ht="11.549999999999999">
      <c r="C5" s="510"/>
      <c r="D5" s="589"/>
      <c r="E5" s="589"/>
      <c r="F5" s="589"/>
      <c r="G5" s="589"/>
      <c r="H5" s="753"/>
      <c r="I5" s="589"/>
      <c r="J5" s="753"/>
      <c r="K5" s="1636"/>
      <c r="L5" s="753"/>
      <c r="M5" s="1636"/>
      <c r="N5" s="753"/>
      <c r="O5" s="1636"/>
      <c r="P5" s="753"/>
      <c r="Q5" s="1636"/>
      <c r="R5" s="753"/>
      <c r="S5" s="1636"/>
      <c r="T5" s="753"/>
      <c r="U5" s="1636"/>
      <c r="V5" s="753"/>
      <c r="W5" s="1636"/>
      <c r="X5" s="753"/>
      <c r="Y5" s="1636"/>
      <c r="Z5" s="753"/>
      <c r="AA5" s="1636"/>
      <c r="AB5" s="753"/>
      <c r="AC5" s="1636"/>
      <c r="AD5" s="753"/>
      <c r="AE5" s="1636"/>
      <c r="AF5" s="753"/>
      <c r="AG5" s="1636"/>
      <c r="AH5" s="753"/>
      <c r="AI5" s="1636"/>
      <c r="AJ5" s="753"/>
      <c r="AK5" s="1636"/>
      <c r="AL5" s="753"/>
      <c r="AM5" s="1636"/>
      <c r="AN5" s="753"/>
      <c r="AO5" s="1636"/>
      <c r="AP5" s="753"/>
      <c r="AQ5" s="1636"/>
      <c r="AR5" s="753"/>
      <c r="AS5" s="1636"/>
      <c r="AT5" s="753"/>
      <c r="AU5" s="1636"/>
      <c r="AV5" s="753"/>
      <c r="AW5" s="1636"/>
      <c r="AX5" s="753"/>
      <c r="AY5" s="1636"/>
      <c r="AZ5" s="753"/>
      <c r="BA5" s="1636"/>
      <c r="BB5" s="753"/>
      <c r="BC5" s="1636"/>
      <c r="BD5" s="753"/>
      <c r="BE5" s="1636"/>
      <c r="BF5" s="753"/>
      <c r="BG5" s="1636"/>
      <c r="BH5" s="753"/>
      <c r="BI5" s="1636"/>
      <c r="BJ5" s="753"/>
      <c r="BK5" s="1636"/>
      <c r="BL5" s="753"/>
      <c r="BM5" s="1636"/>
      <c r="BN5" s="753"/>
      <c r="BO5" s="1636"/>
      <c r="BP5" s="753"/>
      <c r="BQ5" s="1636"/>
      <c r="BR5" s="753"/>
      <c r="BS5" s="1636"/>
      <c r="BT5" s="753"/>
      <c r="BU5" s="1636"/>
      <c r="BV5" s="753"/>
      <c r="BW5" s="1636"/>
      <c r="BX5" s="753"/>
      <c r="BY5" s="1636"/>
      <c r="BZ5" s="753"/>
      <c r="CA5" s="1636"/>
      <c r="CB5" s="753"/>
      <c r="CC5" s="1636"/>
      <c r="CD5" s="753"/>
      <c r="CE5" s="1636"/>
      <c r="CF5" s="753"/>
      <c r="CG5" s="1636"/>
      <c r="CH5" s="753"/>
      <c r="CI5" s="1636"/>
      <c r="CJ5" s="753"/>
      <c r="CK5" s="1636"/>
      <c r="CL5" s="753"/>
      <c r="CM5" s="1636"/>
      <c r="CN5" s="753"/>
      <c r="CO5" s="1636"/>
      <c r="CP5" s="753"/>
      <c r="CQ5" s="1636"/>
      <c r="CR5" s="753"/>
      <c r="CS5" s="1636"/>
      <c r="CT5" s="753"/>
      <c r="CU5" s="1636"/>
      <c r="CV5" s="753"/>
      <c r="CW5" s="1636"/>
      <c r="CX5" s="753"/>
      <c r="CY5" s="589"/>
      <c r="DL5" s="506">
        <v>11</v>
      </c>
    </row>
    <row customHeight="1" ht="1.05">
      <c r="C6" s="510"/>
      <c r="D6" s="510"/>
      <c r="E6" s="523"/>
      <c r="F6" s="615"/>
      <c r="G6" s="1023"/>
      <c r="H6" s="1023"/>
      <c r="I6" s="1023" t="s">
        <v>333</v>
      </c>
      <c r="J6" s="1023"/>
      <c r="K6" s="1023" t="s">
        <v>337</v>
      </c>
      <c r="L6" s="1023"/>
      <c r="M6" s="1023" t="s">
        <v>338</v>
      </c>
      <c r="N6" s="1023"/>
      <c r="O6" s="1023" t="s">
        <v>339</v>
      </c>
      <c r="P6" s="1023"/>
      <c r="Q6" s="1023" t="s">
        <v>340</v>
      </c>
      <c r="R6" s="1023"/>
      <c r="S6" s="1023" t="s">
        <v>341</v>
      </c>
      <c r="T6" s="1023"/>
      <c r="U6" s="1023" t="s">
        <v>342</v>
      </c>
      <c r="V6" s="1023"/>
      <c r="W6" s="1023" t="s">
        <v>343</v>
      </c>
      <c r="X6" s="1023"/>
      <c r="Y6" s="1023" t="s">
        <v>344</v>
      </c>
      <c r="Z6" s="1023"/>
      <c r="AA6" s="1023" t="s">
        <v>345</v>
      </c>
      <c r="AB6" s="1023"/>
      <c r="AC6" s="1023" t="s">
        <v>346</v>
      </c>
      <c r="AD6" s="1023"/>
      <c r="AE6" s="1023" t="s">
        <v>347</v>
      </c>
      <c r="AF6" s="1023"/>
      <c r="AG6" s="1023" t="s">
        <v>348</v>
      </c>
      <c r="AH6" s="1023"/>
      <c r="AI6" s="1023" t="s">
        <v>349</v>
      </c>
      <c r="AJ6" s="1023"/>
      <c r="AK6" s="1023" t="s">
        <v>350</v>
      </c>
      <c r="AL6" s="1023"/>
      <c r="AM6" s="1023" t="s">
        <v>351</v>
      </c>
      <c r="AN6" s="1023"/>
      <c r="AO6" s="1023" t="s">
        <v>352</v>
      </c>
      <c r="AP6" s="1023"/>
      <c r="AQ6" s="1023" t="s">
        <v>353</v>
      </c>
      <c r="AR6" s="1023"/>
      <c r="AS6" s="1023" t="s">
        <v>354</v>
      </c>
      <c r="AT6" s="1023"/>
      <c r="AU6" s="1023" t="s">
        <v>355</v>
      </c>
      <c r="AV6" s="1023"/>
      <c r="AW6" s="1023" t="s">
        <v>356</v>
      </c>
      <c r="AX6" s="1023"/>
      <c r="AY6" s="1023" t="s">
        <v>357</v>
      </c>
      <c r="AZ6" s="1023"/>
      <c r="BA6" s="1023" t="s">
        <v>358</v>
      </c>
      <c r="BB6" s="1023"/>
      <c r="BC6" s="1023" t="s">
        <v>359</v>
      </c>
      <c r="BD6" s="1023"/>
      <c r="BE6" s="1023" t="s">
        <v>360</v>
      </c>
      <c r="BF6" s="1023"/>
      <c r="BG6" s="1023" t="s">
        <v>361</v>
      </c>
      <c r="BH6" s="1023"/>
      <c r="BI6" s="1023" t="s">
        <v>362</v>
      </c>
      <c r="BJ6" s="1023"/>
      <c r="BK6" s="1023" t="s">
        <v>363</v>
      </c>
      <c r="BL6" s="1023"/>
      <c r="BM6" s="1023" t="s">
        <v>364</v>
      </c>
      <c r="BN6" s="1023"/>
      <c r="BO6" s="1023" t="s">
        <v>365</v>
      </c>
      <c r="BP6" s="1023"/>
      <c r="BQ6" s="1023" t="s">
        <v>366</v>
      </c>
      <c r="BR6" s="1023"/>
      <c r="BS6" s="1023" t="s">
        <v>367</v>
      </c>
      <c r="BT6" s="1023"/>
      <c r="BU6" s="1023" t="s">
        <v>368</v>
      </c>
      <c r="BV6" s="1023"/>
      <c r="BW6" s="1023" t="s">
        <v>369</v>
      </c>
      <c r="BX6" s="1023"/>
      <c r="BY6" s="1023" t="s">
        <v>370</v>
      </c>
      <c r="BZ6" s="1023"/>
      <c r="CA6" s="1023" t="s">
        <v>371</v>
      </c>
      <c r="CB6" s="1023"/>
      <c r="CC6" s="1023" t="s">
        <v>372</v>
      </c>
      <c r="CD6" s="1023"/>
      <c r="CE6" s="1023" t="s">
        <v>373</v>
      </c>
      <c r="CF6" s="1023"/>
      <c r="CG6" s="1023" t="s">
        <v>374</v>
      </c>
      <c r="CH6" s="1023"/>
      <c r="CI6" s="1023" t="s">
        <v>375</v>
      </c>
      <c r="CJ6" s="1023"/>
      <c r="CK6" s="1023" t="s">
        <v>376</v>
      </c>
      <c r="CL6" s="1023"/>
      <c r="CM6" s="1023" t="s">
        <v>377</v>
      </c>
      <c r="CN6" s="1023"/>
      <c r="CO6" s="1023" t="s">
        <v>378</v>
      </c>
      <c r="CP6" s="1023"/>
      <c r="CQ6" s="1023" t="s">
        <v>379</v>
      </c>
      <c r="CR6" s="1023"/>
      <c r="CS6" s="1023" t="s">
        <v>380</v>
      </c>
      <c r="CT6" s="1023"/>
      <c r="CU6" s="1023" t="s">
        <v>381</v>
      </c>
      <c r="CV6" s="1023"/>
      <c r="CW6" s="1023" t="s">
        <v>382</v>
      </c>
      <c r="CX6" s="1023"/>
      <c r="DL6" s="506">
        <v>1</v>
      </c>
    </row>
    <row customHeight="1" ht="11.549999999999999">
      <c r="D7" s="712"/>
      <c r="E7" s="2368" t="s">
        <v>324</v>
      </c>
      <c r="F7" s="2369"/>
      <c r="G7" s="2394" t="str">
        <f>IF(G6="","",INDEX(DIFFERENTIATION_UNMERGE_VD,MATCH(G6,DIFFERENTIATION_ID_DIFF,0)))</f>
        <v/>
      </c>
      <c r="H7" s="2395"/>
      <c r="I7" s="2394" t="str">
        <f>IF(I6="","",INDEX(DIFFERENTIATION_UNMERGE_VD,MATCH(I6,DIFFERENTIATION_ID_DIFF,0)))</f>
        <v>Водоотведение; Транспортировка; Подключение (технологическое присоединение) к централизованной системе водоотведения</v>
      </c>
      <c r="J7" s="2395"/>
      <c r="K7" s="2394" t="str">
        <f>IF(K6="","",INDEX(DIFFERENTIATION_UNMERGE_VD,MATCH(K6,DIFFERENTIATION_ID_DIFF,0)))</f>
        <v>Водоотведение; Транспортировка; Подключение (технологическое присоединение) к централизованной системе водоотведения</v>
      </c>
      <c r="L7" s="2395"/>
      <c r="M7" s="2394" t="str">
        <f>IF(M6="","",INDEX(DIFFERENTIATION_UNMERGE_VD,MATCH(M6,DIFFERENTIATION_ID_DIFF,0)))</f>
        <v>Водоотведение; Транспортировка; Подключение (технологическое присоединение) к централизованной системе водоотведения</v>
      </c>
      <c r="N7" s="2395"/>
      <c r="O7" s="2394" t="str">
        <f>IF(O6="","",INDEX(DIFFERENTIATION_UNMERGE_VD,MATCH(O6,DIFFERENTIATION_ID_DIFF,0)))</f>
        <v>Водоотведение; Транспортировка; Подключение (технологическое присоединение) к централизованной системе водоотведения</v>
      </c>
      <c r="P7" s="2395"/>
      <c r="Q7" s="2394" t="str">
        <f>IF(Q6="","",INDEX(DIFFERENTIATION_UNMERGE_VD,MATCH(Q6,DIFFERENTIATION_ID_DIFF,0)))</f>
        <v>Водоотведение; Транспортировка; Подключение (технологическое присоединение) к централизованной системе водоотведения</v>
      </c>
      <c r="R7" s="2395"/>
      <c r="S7" s="2394" t="str">
        <f>IF(S6="","",INDEX(DIFFERENTIATION_UNMERGE_VD,MATCH(S6,DIFFERENTIATION_ID_DIFF,0)))</f>
        <v>Водоотведение; Транспортировка; Подключение (технологическое присоединение) к централизованной системе водоотведения</v>
      </c>
      <c r="T7" s="2395"/>
      <c r="U7" s="2394" t="str">
        <f>IF(U6="","",INDEX(DIFFERENTIATION_UNMERGE_VD,MATCH(U6,DIFFERENTIATION_ID_DIFF,0)))</f>
        <v>Водоотведение; Транспортировка; Подключение (технологическое присоединение) к централизованной системе водоотведения</v>
      </c>
      <c r="V7" s="2395"/>
      <c r="W7" s="2394" t="str">
        <f>IF(W6="","",INDEX(DIFFERENTIATION_UNMERGE_VD,MATCH(W6,DIFFERENTIATION_ID_DIFF,0)))</f>
        <v>Водоотведение; Транспортировка; Подключение (технологическое присоединение) к централизованной системе водоотведения</v>
      </c>
      <c r="X7" s="2395"/>
      <c r="Y7" s="2394" t="str">
        <f>IF(Y6="","",INDEX(DIFFERENTIATION_UNMERGE_VD,MATCH(Y6,DIFFERENTIATION_ID_DIFF,0)))</f>
        <v>Водоотведение; Транспортировка; Подключение (технологическое присоединение) к централизованной системе водоотведения</v>
      </c>
      <c r="Z7" s="2395"/>
      <c r="AA7" s="2394" t="str">
        <f>IF(AA6="","",INDEX(DIFFERENTIATION_UNMERGE_VD,MATCH(AA6,DIFFERENTIATION_ID_DIFF,0)))</f>
        <v>Водоотведение; Транспортировка; Подключение (технологическое присоединение) к централизованной системе водоотведения</v>
      </c>
      <c r="AB7" s="2395"/>
      <c r="AC7" s="2394" t="str">
        <f>IF(AC6="","",INDEX(DIFFERENTIATION_UNMERGE_VD,MATCH(AC6,DIFFERENTIATION_ID_DIFF,0)))</f>
        <v>Водоотведение; Транспортировка; Подключение (технологическое присоединение) к централизованной системе водоотведения</v>
      </c>
      <c r="AD7" s="2395"/>
      <c r="AE7" s="2394" t="str">
        <f>IF(AE6="","",INDEX(DIFFERENTIATION_UNMERGE_VD,MATCH(AE6,DIFFERENTIATION_ID_DIFF,0)))</f>
        <v>Водоотведение; Транспортировка; Подключение (технологическое присоединение) к централизованной системе водоотведения</v>
      </c>
      <c r="AF7" s="2395"/>
      <c r="AG7" s="2394" t="str">
        <f>IF(AG6="","",INDEX(DIFFERENTIATION_UNMERGE_VD,MATCH(AG6,DIFFERENTIATION_ID_DIFF,0)))</f>
        <v>Водоотведение; Транспортировка; Подключение (технологическое присоединение) к централизованной системе водоотведения</v>
      </c>
      <c r="AH7" s="2395"/>
      <c r="AI7" s="2394" t="str">
        <f>IF(AI6="","",INDEX(DIFFERENTIATION_UNMERGE_VD,MATCH(AI6,DIFFERENTIATION_ID_DIFF,0)))</f>
        <v>Водоотведение; Транспортировка; Подключение (технологическое присоединение) к централизованной системе водоотведения</v>
      </c>
      <c r="AJ7" s="2395"/>
      <c r="AK7" s="2394" t="str">
        <f>IF(AK6="","",INDEX(DIFFERENTIATION_UNMERGE_VD,MATCH(AK6,DIFFERENTIATION_ID_DIFF,0)))</f>
        <v>Водоотведение; Транспортировка; Подключение (технологическое присоединение) к централизованной системе водоотведения</v>
      </c>
      <c r="AL7" s="2395"/>
      <c r="AM7" s="2394" t="str">
        <f>IF(AM6="","",INDEX(DIFFERENTIATION_UNMERGE_VD,MATCH(AM6,DIFFERENTIATION_ID_DIFF,0)))</f>
        <v>Водоотведение; Транспортировка; Подключение (технологическое присоединение) к централизованной системе водоотведения</v>
      </c>
      <c r="AN7" s="2395"/>
      <c r="AO7" s="2394" t="str">
        <f>IF(AO6="","",INDEX(DIFFERENTIATION_UNMERGE_VD,MATCH(AO6,DIFFERENTIATION_ID_DIFF,0)))</f>
        <v>Водоотведение; Транспортировка; Подключение (технологическое присоединение) к централизованной системе водоотведения</v>
      </c>
      <c r="AP7" s="2395"/>
      <c r="AQ7" s="2394" t="str">
        <f>IF(AQ6="","",INDEX(DIFFERENTIATION_UNMERGE_VD,MATCH(AQ6,DIFFERENTIATION_ID_DIFF,0)))</f>
        <v>Водоотведение; Транспортировка; Подключение (технологическое присоединение) к централизованной системе водоотведения</v>
      </c>
      <c r="AR7" s="2395"/>
      <c r="AS7" s="2394" t="str">
        <f>IF(AS6="","",INDEX(DIFFERENTIATION_UNMERGE_VD,MATCH(AS6,DIFFERENTIATION_ID_DIFF,0)))</f>
        <v>Водоотведение; Транспортировка; Подключение (технологическое присоединение) к централизованной системе водоотведения</v>
      </c>
      <c r="AT7" s="2395"/>
      <c r="AU7" s="2394" t="str">
        <f>IF(AU6="","",INDEX(DIFFERENTIATION_UNMERGE_VD,MATCH(AU6,DIFFERENTIATION_ID_DIFF,0)))</f>
        <v>Водоотведение; Транспортировка; Подключение (технологическое присоединение) к централизованной системе водоотведения</v>
      </c>
      <c r="AV7" s="2395"/>
      <c r="AW7" s="2394" t="str">
        <f>IF(AW6="","",INDEX(DIFFERENTIATION_UNMERGE_VD,MATCH(AW6,DIFFERENTIATION_ID_DIFF,0)))</f>
        <v>Водоотведение; Транспортировка; Подключение (технологическое присоединение) к централизованной системе водоотведения</v>
      </c>
      <c r="AX7" s="2395"/>
      <c r="AY7" s="2394" t="str">
        <f>IF(AY6="","",INDEX(DIFFERENTIATION_UNMERGE_VD,MATCH(AY6,DIFFERENTIATION_ID_DIFF,0)))</f>
        <v>Водоотведение; Транспортировка; Подключение (технологическое присоединение) к централизованной системе водоотведения</v>
      </c>
      <c r="AZ7" s="2395"/>
      <c r="BA7" s="2394" t="str">
        <f>IF(BA6="","",INDEX(DIFFERENTIATION_UNMERGE_VD,MATCH(BA6,DIFFERENTIATION_ID_DIFF,0)))</f>
        <v>Водоотведение; Транспортировка; Подключение (технологическое присоединение) к централизованной системе водоотведения</v>
      </c>
      <c r="BB7" s="2395"/>
      <c r="BC7" s="2394" t="str">
        <f>IF(BC6="","",INDEX(DIFFERENTIATION_UNMERGE_VD,MATCH(BC6,DIFFERENTIATION_ID_DIFF,0)))</f>
        <v>Водоотведение; Транспортировка; Подключение (технологическое присоединение) к централизованной системе водоотведения</v>
      </c>
      <c r="BD7" s="2395"/>
      <c r="BE7" s="2394" t="str">
        <f>IF(BE6="","",INDEX(DIFFERENTIATION_UNMERGE_VD,MATCH(BE6,DIFFERENTIATION_ID_DIFF,0)))</f>
        <v>Водоотведение; Транспортировка; Подключение (технологическое присоединение) к централизованной системе водоотведения</v>
      </c>
      <c r="BF7" s="2395"/>
      <c r="BG7" s="2394" t="str">
        <f>IF(BG6="","",INDEX(DIFFERENTIATION_UNMERGE_VD,MATCH(BG6,DIFFERENTIATION_ID_DIFF,0)))</f>
        <v>Водоотведение; Транспортировка; Подключение (технологическое присоединение) к централизованной системе водоотведения</v>
      </c>
      <c r="BH7" s="2395"/>
      <c r="BI7" s="2394" t="str">
        <f>IF(BI6="","",INDEX(DIFFERENTIATION_UNMERGE_VD,MATCH(BI6,DIFFERENTIATION_ID_DIFF,0)))</f>
        <v>Водоотведение; Транспортировка; Подключение (технологическое присоединение) к централизованной системе водоотведения</v>
      </c>
      <c r="BJ7" s="2395"/>
      <c r="BK7" s="2394" t="str">
        <f>IF(BK6="","",INDEX(DIFFERENTIATION_UNMERGE_VD,MATCH(BK6,DIFFERENTIATION_ID_DIFF,0)))</f>
        <v>Водоотведение; Транспортировка; Подключение (технологическое присоединение) к централизованной системе водоотведения</v>
      </c>
      <c r="BL7" s="2395"/>
      <c r="BM7" s="2394" t="str">
        <f>IF(BM6="","",INDEX(DIFFERENTIATION_UNMERGE_VD,MATCH(BM6,DIFFERENTIATION_ID_DIFF,0)))</f>
        <v>Водоотведение; Транспортировка; Подключение (технологическое присоединение) к централизованной системе водоотведения</v>
      </c>
      <c r="BN7" s="2395"/>
      <c r="BO7" s="2394" t="str">
        <f>IF(BO6="","",INDEX(DIFFERENTIATION_UNMERGE_VD,MATCH(BO6,DIFFERENTIATION_ID_DIFF,0)))</f>
        <v>Водоотведение; Транспортировка; Подключение (технологическое присоединение) к централизованной системе водоотведения</v>
      </c>
      <c r="BP7" s="2395"/>
      <c r="BQ7" s="2394" t="str">
        <f>IF(BQ6="","",INDEX(DIFFERENTIATION_UNMERGE_VD,MATCH(BQ6,DIFFERENTIATION_ID_DIFF,0)))</f>
        <v>Водоотведение; Транспортировка; Подключение (технологическое присоединение) к централизованной системе водоотведения</v>
      </c>
      <c r="BR7" s="2395"/>
      <c r="BS7" s="2394" t="str">
        <f>IF(BS6="","",INDEX(DIFFERENTIATION_UNMERGE_VD,MATCH(BS6,DIFFERENTIATION_ID_DIFF,0)))</f>
        <v>Водоотведение; Транспортировка; Подключение (технологическое присоединение) к централизованной системе водоотведения</v>
      </c>
      <c r="BT7" s="2395"/>
      <c r="BU7" s="2394" t="str">
        <f>IF(BU6="","",INDEX(DIFFERENTIATION_UNMERGE_VD,MATCH(BU6,DIFFERENTIATION_ID_DIFF,0)))</f>
        <v>Водоотведение; Транспортировка; Подключение (технологическое присоединение) к централизованной системе водоотведения</v>
      </c>
      <c r="BV7" s="2395"/>
      <c r="BW7" s="2394" t="str">
        <f>IF(BW6="","",INDEX(DIFFERENTIATION_UNMERGE_VD,MATCH(BW6,DIFFERENTIATION_ID_DIFF,0)))</f>
        <v>Водоотведение; Транспортировка; Подключение (технологическое присоединение) к централизованной системе водоотведения</v>
      </c>
      <c r="BX7" s="2395"/>
      <c r="BY7" s="2394" t="str">
        <f>IF(BY6="","",INDEX(DIFFERENTIATION_UNMERGE_VD,MATCH(BY6,DIFFERENTIATION_ID_DIFF,0)))</f>
        <v>Водоотведение; Транспортировка; Подключение (технологическое присоединение) к централизованной системе водоотведения</v>
      </c>
      <c r="BZ7" s="2395"/>
      <c r="CA7" s="2394" t="str">
        <f>IF(CA6="","",INDEX(DIFFERENTIATION_UNMERGE_VD,MATCH(CA6,DIFFERENTIATION_ID_DIFF,0)))</f>
        <v>Водоотведение; Транспортировка; Подключение (технологическое присоединение) к централизованной системе водоотведения</v>
      </c>
      <c r="CB7" s="2395"/>
      <c r="CC7" s="2394" t="str">
        <f>IF(CC6="","",INDEX(DIFFERENTIATION_UNMERGE_VD,MATCH(CC6,DIFFERENTIATION_ID_DIFF,0)))</f>
        <v>Водоотведение; Транспортировка; Подключение (технологическое присоединение) к централизованной системе водоотведения</v>
      </c>
      <c r="CD7" s="2395"/>
      <c r="CE7" s="2394" t="str">
        <f>IF(CE6="","",INDEX(DIFFERENTIATION_UNMERGE_VD,MATCH(CE6,DIFFERENTIATION_ID_DIFF,0)))</f>
        <v>Водоотведение; Транспортировка; Подключение (технологическое присоединение) к централизованной системе водоотведения</v>
      </c>
      <c r="CF7" s="2395"/>
      <c r="CG7" s="2394" t="str">
        <f>IF(CG6="","",INDEX(DIFFERENTIATION_UNMERGE_VD,MATCH(CG6,DIFFERENTIATION_ID_DIFF,0)))</f>
        <v>Водоотведение; Транспортировка; Подключение (технологическое присоединение) к централизованной системе водоотведения</v>
      </c>
      <c r="CH7" s="2395"/>
      <c r="CI7" s="2394" t="str">
        <f>IF(CI6="","",INDEX(DIFFERENTIATION_UNMERGE_VD,MATCH(CI6,DIFFERENTIATION_ID_DIFF,0)))</f>
        <v>Водоотведение; Транспортировка; Подключение (технологическое присоединение) к централизованной системе водоотведения</v>
      </c>
      <c r="CJ7" s="2395"/>
      <c r="CK7" s="2394" t="str">
        <f>IF(CK6="","",INDEX(DIFFERENTIATION_UNMERGE_VD,MATCH(CK6,DIFFERENTIATION_ID_DIFF,0)))</f>
        <v>Водоотведение; Транспортировка; Подключение (технологическое присоединение) к централизованной системе водоотведения</v>
      </c>
      <c r="CL7" s="2395"/>
      <c r="CM7" s="2394" t="str">
        <f>IF(CM6="","",INDEX(DIFFERENTIATION_UNMERGE_VD,MATCH(CM6,DIFFERENTIATION_ID_DIFF,0)))</f>
        <v>Водоотведение; Транспортировка; Подключение (технологическое присоединение) к централизованной системе водоотведения</v>
      </c>
      <c r="CN7" s="2395"/>
      <c r="CO7" s="2394" t="str">
        <f>IF(CO6="","",INDEX(DIFFERENTIATION_UNMERGE_VD,MATCH(CO6,DIFFERENTIATION_ID_DIFF,0)))</f>
        <v>Водоотведение; Транспортировка; Подключение (технологическое присоединение) к централизованной системе водоотведения</v>
      </c>
      <c r="CP7" s="2395"/>
      <c r="CQ7" s="2394" t="str">
        <f>IF(CQ6="","",INDEX(DIFFERENTIATION_UNMERGE_VD,MATCH(CQ6,DIFFERENTIATION_ID_DIFF,0)))</f>
        <v>Водоотведение; Транспортировка; Подключение (технологическое присоединение) к централизованной системе водоотведения</v>
      </c>
      <c r="CR7" s="2395"/>
      <c r="CS7" s="2394" t="str">
        <f>IF(CS6="","",INDEX(DIFFERENTIATION_UNMERGE_VD,MATCH(CS6,DIFFERENTIATION_ID_DIFF,0)))</f>
        <v>Водоотведение; Транспортировка; Подключение (технологическое присоединение) к централизованной системе водоотведения</v>
      </c>
      <c r="CT7" s="2395"/>
      <c r="CU7" s="2394" t="str">
        <f>IF(CU6="","",INDEX(DIFFERENTIATION_UNMERGE_VD,MATCH(CU6,DIFFERENTIATION_ID_DIFF,0)))</f>
        <v>Водоотведение; Транспортировка; Подключение (технологическое присоединение) к централизованной системе водоотведения</v>
      </c>
      <c r="CV7" s="2395"/>
      <c r="CW7" s="2394" t="str">
        <f>IF(CW6="","",INDEX(DIFFERENTIATION_UNMERGE_VD,MATCH(CW6,DIFFERENTIATION_ID_DIFF,0)))</f>
        <v>Водоотведение; Транспортировка; Подключение (технологическое присоединение) к централизованной системе водоотведения</v>
      </c>
      <c r="CX7" s="2395"/>
      <c r="CY7" s="2176"/>
      <c r="CZ7" s="510"/>
      <c r="DL7" s="506">
        <v>11</v>
      </c>
    </row>
    <row customHeight="1" ht="11.549999999999999">
      <c r="A8" s="705"/>
      <c r="D8" s="712"/>
      <c r="E8" s="2368" t="s">
        <v>819</v>
      </c>
      <c r="F8" s="2369"/>
      <c r="G8" s="2394" t="str">
        <f>IF(G6="","",INDEX(DIFFERENTIATION_UNMERGE_AREA,MATCH(G6,DIFFERENTIATION_ID_DIFF,0)))</f>
        <v/>
      </c>
      <c r="H8" s="2395"/>
      <c r="I8" s="2394" t="str">
        <f>IF(I6="","",INDEX(DIFFERENTIATION_UNMERGE_AREA,MATCH(I6,DIFFERENTIATION_ID_DIFF,0)))</f>
        <v>Алексеевский муниципальный округ</v>
      </c>
      <c r="J8" s="2395"/>
      <c r="K8" s="2394" t="str">
        <f>IF(K6="","",INDEX(DIFFERENTIATION_UNMERGE_AREA,MATCH(K6,DIFFERENTIATION_ID_DIFF,0)))</f>
        <v>Беловское</v>
      </c>
      <c r="L8" s="2395"/>
      <c r="M8" s="2394" t="str">
        <f>IF(M6="","",INDEX(DIFFERENTIATION_UNMERGE_AREA,MATCH(M6,DIFFERENTIATION_ID_DIFF,0)))</f>
        <v>Беломестненское</v>
      </c>
      <c r="N8" s="2395"/>
      <c r="O8" s="2394" t="str">
        <f>IF(O6="","",INDEX(DIFFERENTIATION_UNMERGE_AREA,MATCH(O6,DIFFERENTIATION_ID_DIFF,0)))</f>
        <v>Веселолопанское</v>
      </c>
      <c r="P8" s="2395"/>
      <c r="Q8" s="2394" t="str">
        <f>IF(Q6="","",INDEX(DIFFERENTIATION_UNMERGE_AREA,MATCH(Q6,DIFFERENTIATION_ID_DIFF,0)))</f>
        <v>Головинское</v>
      </c>
      <c r="R8" s="2395"/>
      <c r="S8" s="2394" t="str">
        <f>IF(S6="","",INDEX(DIFFERENTIATION_UNMERGE_AREA,MATCH(S6,DIFFERENTIATION_ID_DIFF,0)))</f>
        <v>Дубовское</v>
      </c>
      <c r="T8" s="2395"/>
      <c r="U8" s="2394" t="str">
        <f>IF(U6="","",INDEX(DIFFERENTIATION_UNMERGE_AREA,MATCH(U6,DIFFERENTIATION_ID_DIFF,0)))</f>
        <v>Комсомольское</v>
      </c>
      <c r="V8" s="2395"/>
      <c r="W8" s="2394" t="str">
        <f>IF(W6="","",INDEX(DIFFERENTIATION_UNMERGE_AREA,MATCH(W6,DIFFERENTIATION_ID_DIFF,0)))</f>
        <v>Краснооктябрьское</v>
      </c>
      <c r="X8" s="2395"/>
      <c r="Y8" s="2394" t="str">
        <f>IF(Y6="","",INDEX(DIFFERENTIATION_UNMERGE_AREA,MATCH(Y6,DIFFERENTIATION_ID_DIFF,0)))</f>
        <v>Майское</v>
      </c>
      <c r="Z8" s="2395"/>
      <c r="AA8" s="2394" t="str">
        <f>IF(AA6="","",INDEX(DIFFERENTIATION_UNMERGE_AREA,MATCH(AA6,DIFFERENTIATION_ID_DIFF,0)))</f>
        <v>Никольское</v>
      </c>
      <c r="AB8" s="2395"/>
      <c r="AC8" s="2394" t="str">
        <f>IF(AC6="","",INDEX(DIFFERENTIATION_UNMERGE_AREA,MATCH(AC6,DIFFERENTIATION_ID_DIFF,0)))</f>
        <v>Новосадовское</v>
      </c>
      <c r="AD8" s="2395"/>
      <c r="AE8" s="2394" t="str">
        <f>IF(AE6="","",INDEX(DIFFERENTIATION_UNMERGE_AREA,MATCH(AE6,DIFFERENTIATION_ID_DIFF,0)))</f>
        <v>Стрелецкое</v>
      </c>
      <c r="AF8" s="2395"/>
      <c r="AG8" s="2394" t="str">
        <f>IF(AG6="","",INDEX(DIFFERENTIATION_UNMERGE_AREA,MATCH(AG6,DIFFERENTIATION_ID_DIFF,0)))</f>
        <v>Тавровское</v>
      </c>
      <c r="AH8" s="2395"/>
      <c r="AI8" s="2394" t="str">
        <f>IF(AI6="","",INDEX(DIFFERENTIATION_UNMERGE_AREA,MATCH(AI6,DIFFERENTIATION_ID_DIFF,0)))</f>
        <v>Яснозоренское</v>
      </c>
      <c r="AJ8" s="2395"/>
      <c r="AK8" s="2394" t="str">
        <f>IF(AK6="","",INDEX(DIFFERENTIATION_UNMERGE_AREA,MATCH(AK6,DIFFERENTIATION_ID_DIFF,0)))</f>
        <v>поселок Октябрьский</v>
      </c>
      <c r="AL8" s="2395"/>
      <c r="AM8" s="2394" t="str">
        <f>IF(AM6="","",INDEX(DIFFERENTIATION_UNMERGE_AREA,MATCH(AM6,DIFFERENTIATION_ID_DIFF,0)))</f>
        <v>поселок Разумное</v>
      </c>
      <c r="AN8" s="2395"/>
      <c r="AO8" s="2394" t="str">
        <f>IF(AO6="","",INDEX(DIFFERENTIATION_UNMERGE_AREA,MATCH(AO6,DIFFERENTIATION_ID_DIFF,0)))</f>
        <v>поселок Северный</v>
      </c>
      <c r="AP8" s="2395"/>
      <c r="AQ8" s="2394" t="str">
        <f>IF(AQ6="","",INDEX(DIFFERENTIATION_UNMERGE_AREA,MATCH(AQ6,DIFFERENTIATION_ID_DIFF,0)))</f>
        <v>поселок Борисовка</v>
      </c>
      <c r="AR8" s="2395"/>
      <c r="AS8" s="2394" t="str">
        <f>IF(AS6="","",INDEX(DIFFERENTIATION_UNMERGE_AREA,MATCH(AS6,DIFFERENTIATION_ID_DIFF,0)))</f>
        <v>Валуйский муниципальный округ</v>
      </c>
      <c r="AT8" s="2395"/>
      <c r="AU8" s="2394" t="str">
        <f>IF(AU6="","",INDEX(DIFFERENTIATION_UNMERGE_AREA,MATCH(AU6,DIFFERENTIATION_ID_DIFF,0)))</f>
        <v>поселок Вейделевка</v>
      </c>
      <c r="AV8" s="2395"/>
      <c r="AW8" s="2394" t="str">
        <f>IF(AW6="","",INDEX(DIFFERENTIATION_UNMERGE_AREA,MATCH(AW6,DIFFERENTIATION_ID_DIFF,0)))</f>
        <v>Поселок Пятницкое</v>
      </c>
      <c r="AX8" s="2395"/>
      <c r="AY8" s="2394" t="str">
        <f>IF(AY6="","",INDEX(DIFFERENTIATION_UNMERGE_AREA,MATCH(AY6,DIFFERENTIATION_ID_DIFF,0)))</f>
        <v>поселок Волоконовка</v>
      </c>
      <c r="AZ8" s="2395"/>
      <c r="BA8" s="2394" t="str">
        <f>IF(BA6="","",INDEX(DIFFERENTIATION_UNMERGE_AREA,MATCH(BA6,DIFFERENTIATION_ID_DIFF,0)))</f>
        <v>Грайворонский муниципальный округ</v>
      </c>
      <c r="BB8" s="2395"/>
      <c r="BC8" s="2394" t="str">
        <f>IF(BC6="","",INDEX(DIFFERENTIATION_UNMERGE_AREA,MATCH(BC6,DIFFERENTIATION_ID_DIFF,0)))</f>
        <v>Верхопенское</v>
      </c>
      <c r="BD8" s="2395"/>
      <c r="BE8" s="2394" t="str">
        <f>IF(BE6="","",INDEX(DIFFERENTIATION_UNMERGE_AREA,MATCH(BE6,DIFFERENTIATION_ID_DIFF,0)))</f>
        <v>поселок Ивня</v>
      </c>
      <c r="BF8" s="2395"/>
      <c r="BG8" s="2394" t="str">
        <f>IF(BG6="","",INDEX(DIFFERENTIATION_UNMERGE_AREA,MATCH(BG6,DIFFERENTIATION_ID_DIFF,0)))</f>
        <v>Алексеевское</v>
      </c>
      <c r="BH8" s="2395"/>
      <c r="BI8" s="2394" t="str">
        <f>IF(BI6="","",INDEX(DIFFERENTIATION_UNMERGE_AREA,MATCH(BI6,DIFFERENTIATION_ID_DIFF,0)))</f>
        <v>Бехтеевское</v>
      </c>
      <c r="BJ8" s="2395"/>
      <c r="BK8" s="2394" t="str">
        <f>IF(BK6="","",INDEX(DIFFERENTIATION_UNMERGE_AREA,MATCH(BK6,DIFFERENTIATION_ID_DIFF,0)))</f>
        <v>Погореловское</v>
      </c>
      <c r="BL8" s="2395"/>
      <c r="BM8" s="2394" t="str">
        <f>IF(BM6="","",INDEX(DIFFERENTIATION_UNMERGE_AREA,MATCH(BM6,DIFFERENTIATION_ID_DIFF,0)))</f>
        <v>Поповское</v>
      </c>
      <c r="BN8" s="2395"/>
      <c r="BO8" s="2394" t="str">
        <f>IF(BO6="","",INDEX(DIFFERENTIATION_UNMERGE_AREA,MATCH(BO6,DIFFERENTIATION_ID_DIFF,0)))</f>
        <v>город Короча</v>
      </c>
      <c r="BP8" s="2395"/>
      <c r="BQ8" s="2394" t="str">
        <f>IF(BQ6="","",INDEX(DIFFERENTIATION_UNMERGE_AREA,MATCH(BQ6,DIFFERENTIATION_ID_DIFF,0)))</f>
        <v>Красненское</v>
      </c>
      <c r="BR8" s="2395"/>
      <c r="BS8" s="2394" t="str">
        <f>IF(BS6="","",INDEX(DIFFERENTIATION_UNMERGE_AREA,MATCH(BS6,DIFFERENTIATION_ID_DIFF,0)))</f>
        <v>Веселовское</v>
      </c>
      <c r="BT8" s="2395"/>
      <c r="BU8" s="2394" t="str">
        <f>IF(BU6="","",INDEX(DIFFERENTIATION_UNMERGE_AREA,MATCH(BU6,DIFFERENTIATION_ID_DIFF,0)))</f>
        <v>Засосенское</v>
      </c>
      <c r="BV8" s="2395"/>
      <c r="BW8" s="2394" t="str">
        <f>IF(BW6="","",INDEX(DIFFERENTIATION_UNMERGE_AREA,MATCH(BW6,DIFFERENTIATION_ID_DIFF,0)))</f>
        <v>Ливенское</v>
      </c>
      <c r="BX8" s="2395"/>
      <c r="BY8" s="2394" t="str">
        <f>IF(BY6="","",INDEX(DIFFERENTIATION_UNMERGE_AREA,MATCH(BY6,DIFFERENTIATION_ID_DIFF,0)))</f>
        <v>Никитовское</v>
      </c>
      <c r="BZ8" s="2395"/>
      <c r="CA8" s="2394" t="str">
        <f>IF(CA6="","",INDEX(DIFFERENTIATION_UNMERGE_AREA,MATCH(CA6,DIFFERENTIATION_ID_DIFF,0)))</f>
        <v>Новооскольский муниципальный округ</v>
      </c>
      <c r="CB8" s="2395"/>
      <c r="CC8" s="2394" t="str">
        <f>IF(CC6="","",INDEX(DIFFERENTIATION_UNMERGE_AREA,MATCH(CC6,DIFFERENTIATION_ID_DIFF,0)))</f>
        <v>Колотиловское</v>
      </c>
      <c r="CD8" s="2395"/>
      <c r="CE8" s="2394" t="str">
        <f>IF(CE6="","",INDEX(DIFFERENTIATION_UNMERGE_AREA,MATCH(CE6,DIFFERENTIATION_ID_DIFF,0)))</f>
        <v>поселок Красная Яруга</v>
      </c>
      <c r="CF8" s="2395"/>
      <c r="CG8" s="2394" t="str">
        <f>IF(CG6="","",INDEX(DIFFERENTIATION_UNMERGE_AREA,MATCH(CG6,DIFFERENTIATION_ID_DIFF,0)))</f>
        <v>поселок Прохоровка</v>
      </c>
      <c r="CH8" s="2395"/>
      <c r="CI8" s="2394" t="str">
        <f>IF(CI6="","",INDEX(DIFFERENTIATION_UNMERGE_AREA,MATCH(CI6,DIFFERENTIATION_ID_DIFF,0)))</f>
        <v>поселок Пролетарский</v>
      </c>
      <c r="CJ8" s="2395"/>
      <c r="CK8" s="2394" t="str">
        <f>IF(CK6="","",INDEX(DIFFERENTIATION_UNMERGE_AREA,MATCH(CK6,DIFFERENTIATION_ID_DIFF,0)))</f>
        <v>поселок Ракитное</v>
      </c>
      <c r="CL8" s="2395"/>
      <c r="CM8" s="2394" t="str">
        <f>IF(CM6="","",INDEX(DIFFERENTIATION_UNMERGE_AREA,MATCH(CM6,DIFFERENTIATION_ID_DIFF,0)))</f>
        <v>поселок Чернянка</v>
      </c>
      <c r="CN8" s="2395"/>
      <c r="CO8" s="2394" t="str">
        <f>IF(CO6="","",INDEX(DIFFERENTIATION_UNMERGE_AREA,MATCH(CO6,DIFFERENTIATION_ID_DIFF,0)))</f>
        <v>Шебекинский муниципальный округ</v>
      </c>
      <c r="CP8" s="2395"/>
      <c r="CQ8" s="2394" t="str">
        <f>IF(CQ6="","",INDEX(DIFFERENTIATION_UNMERGE_AREA,MATCH(CQ6,DIFFERENTIATION_ID_DIFF,0)))</f>
        <v>Яковлевский муниципальный округ</v>
      </c>
      <c r="CR8" s="2395"/>
      <c r="CS8" s="2394" t="str">
        <f>IF(CS6="","",INDEX(DIFFERENTIATION_UNMERGE_AREA,MATCH(CS6,DIFFERENTIATION_ID_DIFF,0)))</f>
        <v>город Белгород</v>
      </c>
      <c r="CT8" s="2395"/>
      <c r="CU8" s="2394" t="str">
        <f>IF(CU6="","",INDEX(DIFFERENTIATION_UNMERGE_AREA,MATCH(CU6,DIFFERENTIATION_ID_DIFF,0)))</f>
        <v>Губкинский городской округ</v>
      </c>
      <c r="CV8" s="2395"/>
      <c r="CW8" s="2394" t="str">
        <f>IF(CW6="","",INDEX(DIFFERENTIATION_UNMERGE_AREA,MATCH(CW6,DIFFERENTIATION_ID_DIFF,0)))</f>
        <v>Старооскольский городской округ</v>
      </c>
      <c r="CX8" s="2395"/>
      <c r="CY8" s="2200"/>
      <c r="CZ8" s="510"/>
      <c r="DL8" s="506">
        <v>11</v>
      </c>
    </row>
    <row customHeight="1" ht="11.549999999999999">
      <c r="A9" s="705"/>
      <c r="D9" s="712"/>
      <c r="E9" s="2368" t="s">
        <v>820</v>
      </c>
      <c r="F9" s="2369"/>
      <c r="G9" s="2394" t="str">
        <f>IF(G6="","",INDEX(DIFFERENTIATION_UNMERGE_SYSTEM,MATCH(G6,DIFFERENTIATION_ID_DIFF,0)))</f>
        <v/>
      </c>
      <c r="H9" s="2395"/>
      <c r="I9" s="2394" t="str">
        <f>IF(I6="","",INDEX(DIFFERENTIATION_UNMERGE_SYSTEM,MATCH(I6,DIFFERENTIATION_ID_DIFF,0)))</f>
        <v>без дифференциации</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394" t="str">
        <f>IF(O6="","",INDEX(DIFFERENTIATION_UNMERGE_SYSTEM,MATCH(O6,DIFFERENTIATION_ID_DIFF,0)))</f>
        <v>без дифференциации</v>
      </c>
      <c r="P9" s="2395"/>
      <c r="Q9" s="2394" t="str">
        <f>IF(Q6="","",INDEX(DIFFERENTIATION_UNMERGE_SYSTEM,MATCH(Q6,DIFFERENTIATION_ID_DIFF,0)))</f>
        <v>без дифференциации</v>
      </c>
      <c r="R9" s="2395"/>
      <c r="S9" s="2394" t="str">
        <f>IF(S6="","",INDEX(DIFFERENTIATION_UNMERGE_SYSTEM,MATCH(S6,DIFFERENTIATION_ID_DIFF,0)))</f>
        <v>без дифференциации</v>
      </c>
      <c r="T9" s="2395"/>
      <c r="U9" s="2394" t="str">
        <f>IF(U6="","",INDEX(DIFFERENTIATION_UNMERGE_SYSTEM,MATCH(U6,DIFFERENTIATION_ID_DIFF,0)))</f>
        <v>без дифференциации</v>
      </c>
      <c r="V9" s="2395"/>
      <c r="W9" s="2394" t="str">
        <f>IF(W6="","",INDEX(DIFFERENTIATION_UNMERGE_SYSTEM,MATCH(W6,DIFFERENTIATION_ID_DIFF,0)))</f>
        <v>без дифференциации</v>
      </c>
      <c r="X9" s="2395"/>
      <c r="Y9" s="2394" t="str">
        <f>IF(Y6="","",INDEX(DIFFERENTIATION_UNMERGE_SYSTEM,MATCH(Y6,DIFFERENTIATION_ID_DIFF,0)))</f>
        <v>без дифференциации</v>
      </c>
      <c r="Z9" s="2395"/>
      <c r="AA9" s="2394" t="str">
        <f>IF(AA6="","",INDEX(DIFFERENTIATION_UNMERGE_SYSTEM,MATCH(AA6,DIFFERENTIATION_ID_DIFF,0)))</f>
        <v>без дифференциации</v>
      </c>
      <c r="AB9" s="2395"/>
      <c r="AC9" s="2394" t="str">
        <f>IF(AC6="","",INDEX(DIFFERENTIATION_UNMERGE_SYSTEM,MATCH(AC6,DIFFERENTIATION_ID_DIFF,0)))</f>
        <v>без дифференциации</v>
      </c>
      <c r="AD9" s="2395"/>
      <c r="AE9" s="2394" t="str">
        <f>IF(AE6="","",INDEX(DIFFERENTIATION_UNMERGE_SYSTEM,MATCH(AE6,DIFFERENTIATION_ID_DIFF,0)))</f>
        <v>без дифференциации</v>
      </c>
      <c r="AF9" s="2395"/>
      <c r="AG9" s="2394" t="str">
        <f>IF(AG6="","",INDEX(DIFFERENTIATION_UNMERGE_SYSTEM,MATCH(AG6,DIFFERENTIATION_ID_DIFF,0)))</f>
        <v>без дифференциации</v>
      </c>
      <c r="AH9" s="2395"/>
      <c r="AI9" s="2394" t="str">
        <f>IF(AI6="","",INDEX(DIFFERENTIATION_UNMERGE_SYSTEM,MATCH(AI6,DIFFERENTIATION_ID_DIFF,0)))</f>
        <v>без дифференциации</v>
      </c>
      <c r="AJ9" s="2395"/>
      <c r="AK9" s="2394" t="str">
        <f>IF(AK6="","",INDEX(DIFFERENTIATION_UNMERGE_SYSTEM,MATCH(AK6,DIFFERENTIATION_ID_DIFF,0)))</f>
        <v>без дифференциации</v>
      </c>
      <c r="AL9" s="2395"/>
      <c r="AM9" s="2394" t="str">
        <f>IF(AM6="","",INDEX(DIFFERENTIATION_UNMERGE_SYSTEM,MATCH(AM6,DIFFERENTIATION_ID_DIFF,0)))</f>
        <v>без дифференциации</v>
      </c>
      <c r="AN9" s="2395"/>
      <c r="AO9" s="2394" t="str">
        <f>IF(AO6="","",INDEX(DIFFERENTIATION_UNMERGE_SYSTEM,MATCH(AO6,DIFFERENTIATION_ID_DIFF,0)))</f>
        <v>без дифференциации</v>
      </c>
      <c r="AP9" s="2395"/>
      <c r="AQ9" s="2394" t="str">
        <f>IF(AQ6="","",INDEX(DIFFERENTIATION_UNMERGE_SYSTEM,MATCH(AQ6,DIFFERENTIATION_ID_DIFF,0)))</f>
        <v>без дифференциации</v>
      </c>
      <c r="AR9" s="2395"/>
      <c r="AS9" s="2394" t="str">
        <f>IF(AS6="","",INDEX(DIFFERENTIATION_UNMERGE_SYSTEM,MATCH(AS6,DIFFERENTIATION_ID_DIFF,0)))</f>
        <v>без дифференциации</v>
      </c>
      <c r="AT9" s="2395"/>
      <c r="AU9" s="2394" t="str">
        <f>IF(AU6="","",INDEX(DIFFERENTIATION_UNMERGE_SYSTEM,MATCH(AU6,DIFFERENTIATION_ID_DIFF,0)))</f>
        <v>без дифференциации</v>
      </c>
      <c r="AV9" s="2395"/>
      <c r="AW9" s="2394" t="str">
        <f>IF(AW6="","",INDEX(DIFFERENTIATION_UNMERGE_SYSTEM,MATCH(AW6,DIFFERENTIATION_ID_DIFF,0)))</f>
        <v>без дифференциации</v>
      </c>
      <c r="AX9" s="2395"/>
      <c r="AY9" s="2394" t="str">
        <f>IF(AY6="","",INDEX(DIFFERENTIATION_UNMERGE_SYSTEM,MATCH(AY6,DIFFERENTIATION_ID_DIFF,0)))</f>
        <v>без дифференциации</v>
      </c>
      <c r="AZ9" s="2395"/>
      <c r="BA9" s="2394" t="str">
        <f>IF(BA6="","",INDEX(DIFFERENTIATION_UNMERGE_SYSTEM,MATCH(BA6,DIFFERENTIATION_ID_DIFF,0)))</f>
        <v>без дифференциации</v>
      </c>
      <c r="BB9" s="2395"/>
      <c r="BC9" s="2394" t="str">
        <f>IF(BC6="","",INDEX(DIFFERENTIATION_UNMERGE_SYSTEM,MATCH(BC6,DIFFERENTIATION_ID_DIFF,0)))</f>
        <v>без дифференциации</v>
      </c>
      <c r="BD9" s="2395"/>
      <c r="BE9" s="2394" t="str">
        <f>IF(BE6="","",INDEX(DIFFERENTIATION_UNMERGE_SYSTEM,MATCH(BE6,DIFFERENTIATION_ID_DIFF,0)))</f>
        <v>без дифференциации</v>
      </c>
      <c r="BF9" s="2395"/>
      <c r="BG9" s="2394" t="str">
        <f>IF(BG6="","",INDEX(DIFFERENTIATION_UNMERGE_SYSTEM,MATCH(BG6,DIFFERENTIATION_ID_DIFF,0)))</f>
        <v>без дифференциации</v>
      </c>
      <c r="BH9" s="2395"/>
      <c r="BI9" s="2394" t="str">
        <f>IF(BI6="","",INDEX(DIFFERENTIATION_UNMERGE_SYSTEM,MATCH(BI6,DIFFERENTIATION_ID_DIFF,0)))</f>
        <v>без дифференциации</v>
      </c>
      <c r="BJ9" s="2395"/>
      <c r="BK9" s="2394" t="str">
        <f>IF(BK6="","",INDEX(DIFFERENTIATION_UNMERGE_SYSTEM,MATCH(BK6,DIFFERENTIATION_ID_DIFF,0)))</f>
        <v>без дифференциации</v>
      </c>
      <c r="BL9" s="2395"/>
      <c r="BM9" s="2394" t="str">
        <f>IF(BM6="","",INDEX(DIFFERENTIATION_UNMERGE_SYSTEM,MATCH(BM6,DIFFERENTIATION_ID_DIFF,0)))</f>
        <v>без дифференциации</v>
      </c>
      <c r="BN9" s="2395"/>
      <c r="BO9" s="2394" t="str">
        <f>IF(BO6="","",INDEX(DIFFERENTIATION_UNMERGE_SYSTEM,MATCH(BO6,DIFFERENTIATION_ID_DIFF,0)))</f>
        <v>без дифференциации</v>
      </c>
      <c r="BP9" s="2395"/>
      <c r="BQ9" s="2394" t="str">
        <f>IF(BQ6="","",INDEX(DIFFERENTIATION_UNMERGE_SYSTEM,MATCH(BQ6,DIFFERENTIATION_ID_DIFF,0)))</f>
        <v>без дифференциации</v>
      </c>
      <c r="BR9" s="2395"/>
      <c r="BS9" s="2394" t="str">
        <f>IF(BS6="","",INDEX(DIFFERENTIATION_UNMERGE_SYSTEM,MATCH(BS6,DIFFERENTIATION_ID_DIFF,0)))</f>
        <v>без дифференциации</v>
      </c>
      <c r="BT9" s="2395"/>
      <c r="BU9" s="2394" t="str">
        <f>IF(BU6="","",INDEX(DIFFERENTIATION_UNMERGE_SYSTEM,MATCH(BU6,DIFFERENTIATION_ID_DIFF,0)))</f>
        <v>без дифференциации</v>
      </c>
      <c r="BV9" s="2395"/>
      <c r="BW9" s="2394" t="str">
        <f>IF(BW6="","",INDEX(DIFFERENTIATION_UNMERGE_SYSTEM,MATCH(BW6,DIFFERENTIATION_ID_DIFF,0)))</f>
        <v>без дифференциации</v>
      </c>
      <c r="BX9" s="2395"/>
      <c r="BY9" s="2394" t="str">
        <f>IF(BY6="","",INDEX(DIFFERENTIATION_UNMERGE_SYSTEM,MATCH(BY6,DIFFERENTIATION_ID_DIFF,0)))</f>
        <v>без дифференциации</v>
      </c>
      <c r="BZ9" s="2395"/>
      <c r="CA9" s="2394" t="str">
        <f>IF(CA6="","",INDEX(DIFFERENTIATION_UNMERGE_SYSTEM,MATCH(CA6,DIFFERENTIATION_ID_DIFF,0)))</f>
        <v>без дифференциации</v>
      </c>
      <c r="CB9" s="2395"/>
      <c r="CC9" s="2394" t="str">
        <f>IF(CC6="","",INDEX(DIFFERENTIATION_UNMERGE_SYSTEM,MATCH(CC6,DIFFERENTIATION_ID_DIFF,0)))</f>
        <v>без дифференциации</v>
      </c>
      <c r="CD9" s="2395"/>
      <c r="CE9" s="2394" t="str">
        <f>IF(CE6="","",INDEX(DIFFERENTIATION_UNMERGE_SYSTEM,MATCH(CE6,DIFFERENTIATION_ID_DIFF,0)))</f>
        <v>без дифференциации</v>
      </c>
      <c r="CF9" s="2395"/>
      <c r="CG9" s="2394" t="str">
        <f>IF(CG6="","",INDEX(DIFFERENTIATION_UNMERGE_SYSTEM,MATCH(CG6,DIFFERENTIATION_ID_DIFF,0)))</f>
        <v>без дифференциации</v>
      </c>
      <c r="CH9" s="2395"/>
      <c r="CI9" s="2394" t="str">
        <f>IF(CI6="","",INDEX(DIFFERENTIATION_UNMERGE_SYSTEM,MATCH(CI6,DIFFERENTIATION_ID_DIFF,0)))</f>
        <v>без дифференциации</v>
      </c>
      <c r="CJ9" s="2395"/>
      <c r="CK9" s="2394" t="str">
        <f>IF(CK6="","",INDEX(DIFFERENTIATION_UNMERGE_SYSTEM,MATCH(CK6,DIFFERENTIATION_ID_DIFF,0)))</f>
        <v>без дифференциации</v>
      </c>
      <c r="CL9" s="2395"/>
      <c r="CM9" s="2394" t="str">
        <f>IF(CM6="","",INDEX(DIFFERENTIATION_UNMERGE_SYSTEM,MATCH(CM6,DIFFERENTIATION_ID_DIFF,0)))</f>
        <v>без дифференциации</v>
      </c>
      <c r="CN9" s="2395"/>
      <c r="CO9" s="2394" t="str">
        <f>IF(CO6="","",INDEX(DIFFERENTIATION_UNMERGE_SYSTEM,MATCH(CO6,DIFFERENTIATION_ID_DIFF,0)))</f>
        <v>без дифференциации</v>
      </c>
      <c r="CP9" s="2395"/>
      <c r="CQ9" s="2394" t="str">
        <f>IF(CQ6="","",INDEX(DIFFERENTIATION_UNMERGE_SYSTEM,MATCH(CQ6,DIFFERENTIATION_ID_DIFF,0)))</f>
        <v>без дифференциации</v>
      </c>
      <c r="CR9" s="2395"/>
      <c r="CS9" s="2394" t="str">
        <f>IF(CS6="","",INDEX(DIFFERENTIATION_UNMERGE_SYSTEM,MATCH(CS6,DIFFERENTIATION_ID_DIFF,0)))</f>
        <v>без дифференциации</v>
      </c>
      <c r="CT9" s="2395"/>
      <c r="CU9" s="2394" t="str">
        <f>IF(CU6="","",INDEX(DIFFERENTIATION_UNMERGE_SYSTEM,MATCH(CU6,DIFFERENTIATION_ID_DIFF,0)))</f>
        <v>без дифференциации</v>
      </c>
      <c r="CV9" s="2395"/>
      <c r="CW9" s="2394" t="str">
        <f>IF(CW6="","",INDEX(DIFFERENTIATION_UNMERGE_SYSTEM,MATCH(CW6,DIFFERENTIATION_ID_DIFF,0)))</f>
        <v>без дифференциации</v>
      </c>
      <c r="CX9" s="2395"/>
      <c r="CY9" s="2200"/>
      <c r="CZ9" s="510"/>
      <c r="DL9" s="506">
        <v>11</v>
      </c>
    </row>
    <row s="1636" customFormat="1" customHeight="1" ht="11.549999999999999">
      <c r="A10" s="1022"/>
      <c r="B10" s="512"/>
      <c r="D10" s="2102" t="s">
        <v>555</v>
      </c>
      <c r="E10" s="2103"/>
      <c r="F10" s="2103"/>
      <c r="G10" s="2103"/>
      <c r="H10" s="2103"/>
      <c r="I10" s="2103"/>
      <c r="J10" s="2104"/>
      <c r="K10" s="2270"/>
      <c r="L10" s="2270"/>
      <c r="M10" s="2270"/>
      <c r="N10" s="2270"/>
      <c r="O10" s="2270"/>
      <c r="P10" s="2270"/>
      <c r="Q10" s="2270"/>
      <c r="R10" s="2270"/>
      <c r="S10" s="2270"/>
      <c r="T10" s="2270"/>
      <c r="U10" s="2270"/>
      <c r="V10" s="2270"/>
      <c r="W10" s="2270"/>
      <c r="X10" s="2270"/>
      <c r="Y10" s="2270"/>
      <c r="Z10" s="2270"/>
      <c r="AA10" s="2270"/>
      <c r="AB10" s="2270"/>
      <c r="AC10" s="2270"/>
      <c r="AD10" s="2270"/>
      <c r="AE10" s="2270"/>
      <c r="AF10" s="2270"/>
      <c r="AG10" s="2270"/>
      <c r="AH10" s="2270"/>
      <c r="AI10" s="2270"/>
      <c r="AJ10" s="2270"/>
      <c r="AK10" s="2270"/>
      <c r="AL10" s="2270"/>
      <c r="AM10" s="2270"/>
      <c r="AN10" s="2270"/>
      <c r="AO10" s="2270"/>
      <c r="AP10" s="2270"/>
      <c r="AQ10" s="2270"/>
      <c r="AR10" s="2270"/>
      <c r="AS10" s="2270"/>
      <c r="AT10" s="2270"/>
      <c r="AU10" s="2270"/>
      <c r="AV10" s="2270"/>
      <c r="AW10" s="2270"/>
      <c r="AX10" s="2270"/>
      <c r="AY10" s="2270"/>
      <c r="AZ10" s="2270"/>
      <c r="BA10" s="2270"/>
      <c r="BB10" s="2270"/>
      <c r="BC10" s="2270"/>
      <c r="BD10" s="2270"/>
      <c r="BE10" s="2270"/>
      <c r="BF10" s="2270"/>
      <c r="BG10" s="2270"/>
      <c r="BH10" s="2270"/>
      <c r="BI10" s="2270"/>
      <c r="BJ10" s="2270"/>
      <c r="BK10" s="2270"/>
      <c r="BL10" s="2270"/>
      <c r="BM10" s="2270"/>
      <c r="BN10" s="2270"/>
      <c r="BO10" s="2270"/>
      <c r="BP10" s="2270"/>
      <c r="BQ10" s="2270"/>
      <c r="BR10" s="2270"/>
      <c r="BS10" s="2270"/>
      <c r="BT10" s="2270"/>
      <c r="BU10" s="2270"/>
      <c r="BV10" s="2270"/>
      <c r="BW10" s="2270"/>
      <c r="BX10" s="2270"/>
      <c r="BY10" s="2270"/>
      <c r="BZ10" s="2270"/>
      <c r="CA10" s="2270"/>
      <c r="CB10" s="2270"/>
      <c r="CC10" s="2270"/>
      <c r="CD10" s="2270"/>
      <c r="CE10" s="2270"/>
      <c r="CF10" s="2270"/>
      <c r="CG10" s="2270"/>
      <c r="CH10" s="2270"/>
      <c r="CI10" s="2270"/>
      <c r="CJ10" s="2270"/>
      <c r="CK10" s="2270"/>
      <c r="CL10" s="2270"/>
      <c r="CM10" s="2270"/>
      <c r="CN10" s="2270"/>
      <c r="CO10" s="2270"/>
      <c r="CP10" s="2270"/>
      <c r="CQ10" s="2270"/>
      <c r="CR10" s="2270"/>
      <c r="CS10" s="2270"/>
      <c r="CT10" s="2270"/>
      <c r="CU10" s="2270"/>
      <c r="CV10" s="2270"/>
      <c r="CW10" s="2270"/>
      <c r="CX10" s="2270"/>
      <c r="CY10" s="2200"/>
      <c r="CZ10" s="510"/>
      <c r="DL10" s="759">
        <v>11</v>
      </c>
    </row>
    <row s="1636" customFormat="1" customHeight="1" ht="24">
      <c r="A11" s="2386"/>
      <c r="B11" s="2386"/>
      <c r="C11" s="658"/>
      <c r="D11" s="704" t="s">
        <v>87</v>
      </c>
      <c r="E11" s="706" t="s">
        <v>1106</v>
      </c>
      <c r="F11" s="706" t="s">
        <v>821</v>
      </c>
      <c r="G11" s="466" t="s">
        <v>558</v>
      </c>
      <c r="H11" s="466" t="s">
        <v>645</v>
      </c>
      <c r="I11" s="808" t="s">
        <v>558</v>
      </c>
      <c r="J11" s="809" t="s">
        <v>645</v>
      </c>
      <c r="K11" s="2313" t="s">
        <v>558</v>
      </c>
      <c r="L11" s="2313" t="s">
        <v>645</v>
      </c>
      <c r="M11" s="2313" t="s">
        <v>558</v>
      </c>
      <c r="N11" s="2313" t="s">
        <v>645</v>
      </c>
      <c r="O11" s="2313" t="s">
        <v>558</v>
      </c>
      <c r="P11" s="2313" t="s">
        <v>645</v>
      </c>
      <c r="Q11" s="2313" t="s">
        <v>558</v>
      </c>
      <c r="R11" s="2313" t="s">
        <v>645</v>
      </c>
      <c r="S11" s="2313" t="s">
        <v>558</v>
      </c>
      <c r="T11" s="2313" t="s">
        <v>645</v>
      </c>
      <c r="U11" s="2313" t="s">
        <v>558</v>
      </c>
      <c r="V11" s="2313" t="s">
        <v>645</v>
      </c>
      <c r="W11" s="2313" t="s">
        <v>558</v>
      </c>
      <c r="X11" s="2313" t="s">
        <v>645</v>
      </c>
      <c r="Y11" s="2313" t="s">
        <v>558</v>
      </c>
      <c r="Z11" s="2313" t="s">
        <v>645</v>
      </c>
      <c r="AA11" s="2313" t="s">
        <v>558</v>
      </c>
      <c r="AB11" s="2313" t="s">
        <v>645</v>
      </c>
      <c r="AC11" s="2313" t="s">
        <v>558</v>
      </c>
      <c r="AD11" s="2313" t="s">
        <v>645</v>
      </c>
      <c r="AE11" s="2313" t="s">
        <v>558</v>
      </c>
      <c r="AF11" s="2313" t="s">
        <v>645</v>
      </c>
      <c r="AG11" s="2313" t="s">
        <v>558</v>
      </c>
      <c r="AH11" s="2313" t="s">
        <v>645</v>
      </c>
      <c r="AI11" s="2313" t="s">
        <v>558</v>
      </c>
      <c r="AJ11" s="2313" t="s">
        <v>645</v>
      </c>
      <c r="AK11" s="2313" t="s">
        <v>558</v>
      </c>
      <c r="AL11" s="2313" t="s">
        <v>645</v>
      </c>
      <c r="AM11" s="2313" t="s">
        <v>558</v>
      </c>
      <c r="AN11" s="2313" t="s">
        <v>645</v>
      </c>
      <c r="AO11" s="2313" t="s">
        <v>558</v>
      </c>
      <c r="AP11" s="2313" t="s">
        <v>645</v>
      </c>
      <c r="AQ11" s="2313" t="s">
        <v>558</v>
      </c>
      <c r="AR11" s="2313" t="s">
        <v>645</v>
      </c>
      <c r="AS11" s="2313" t="s">
        <v>558</v>
      </c>
      <c r="AT11" s="2313" t="s">
        <v>645</v>
      </c>
      <c r="AU11" s="2313" t="s">
        <v>558</v>
      </c>
      <c r="AV11" s="2313" t="s">
        <v>645</v>
      </c>
      <c r="AW11" s="2313" t="s">
        <v>558</v>
      </c>
      <c r="AX11" s="2313" t="s">
        <v>645</v>
      </c>
      <c r="AY11" s="2313" t="s">
        <v>558</v>
      </c>
      <c r="AZ11" s="2313" t="s">
        <v>645</v>
      </c>
      <c r="BA11" s="2313" t="s">
        <v>558</v>
      </c>
      <c r="BB11" s="2313" t="s">
        <v>645</v>
      </c>
      <c r="BC11" s="2313" t="s">
        <v>558</v>
      </c>
      <c r="BD11" s="2313" t="s">
        <v>645</v>
      </c>
      <c r="BE11" s="2313" t="s">
        <v>558</v>
      </c>
      <c r="BF11" s="2313" t="s">
        <v>645</v>
      </c>
      <c r="BG11" s="2313" t="s">
        <v>558</v>
      </c>
      <c r="BH11" s="2313" t="s">
        <v>645</v>
      </c>
      <c r="BI11" s="2313" t="s">
        <v>558</v>
      </c>
      <c r="BJ11" s="2313" t="s">
        <v>645</v>
      </c>
      <c r="BK11" s="2313" t="s">
        <v>558</v>
      </c>
      <c r="BL11" s="2313" t="s">
        <v>645</v>
      </c>
      <c r="BM11" s="2313" t="s">
        <v>558</v>
      </c>
      <c r="BN11" s="2313" t="s">
        <v>645</v>
      </c>
      <c r="BO11" s="2313" t="s">
        <v>558</v>
      </c>
      <c r="BP11" s="2313" t="s">
        <v>645</v>
      </c>
      <c r="BQ11" s="2313" t="s">
        <v>558</v>
      </c>
      <c r="BR11" s="2313" t="s">
        <v>645</v>
      </c>
      <c r="BS11" s="2313" t="s">
        <v>558</v>
      </c>
      <c r="BT11" s="2313" t="s">
        <v>645</v>
      </c>
      <c r="BU11" s="2313" t="s">
        <v>558</v>
      </c>
      <c r="BV11" s="2313" t="s">
        <v>645</v>
      </c>
      <c r="BW11" s="2313" t="s">
        <v>558</v>
      </c>
      <c r="BX11" s="2313" t="s">
        <v>645</v>
      </c>
      <c r="BY11" s="2313" t="s">
        <v>558</v>
      </c>
      <c r="BZ11" s="2313" t="s">
        <v>645</v>
      </c>
      <c r="CA11" s="2313" t="s">
        <v>558</v>
      </c>
      <c r="CB11" s="2313" t="s">
        <v>645</v>
      </c>
      <c r="CC11" s="2313" t="s">
        <v>558</v>
      </c>
      <c r="CD11" s="2313" t="s">
        <v>645</v>
      </c>
      <c r="CE11" s="2313" t="s">
        <v>558</v>
      </c>
      <c r="CF11" s="2313" t="s">
        <v>645</v>
      </c>
      <c r="CG11" s="2313" t="s">
        <v>558</v>
      </c>
      <c r="CH11" s="2313" t="s">
        <v>645</v>
      </c>
      <c r="CI11" s="2313" t="s">
        <v>558</v>
      </c>
      <c r="CJ11" s="2313" t="s">
        <v>645</v>
      </c>
      <c r="CK11" s="2313" t="s">
        <v>558</v>
      </c>
      <c r="CL11" s="2313" t="s">
        <v>645</v>
      </c>
      <c r="CM11" s="2313" t="s">
        <v>558</v>
      </c>
      <c r="CN11" s="2313" t="s">
        <v>645</v>
      </c>
      <c r="CO11" s="2313" t="s">
        <v>558</v>
      </c>
      <c r="CP11" s="2313" t="s">
        <v>645</v>
      </c>
      <c r="CQ11" s="2313" t="s">
        <v>558</v>
      </c>
      <c r="CR11" s="2313" t="s">
        <v>645</v>
      </c>
      <c r="CS11" s="2313" t="s">
        <v>558</v>
      </c>
      <c r="CT11" s="2313" t="s">
        <v>645</v>
      </c>
      <c r="CU11" s="2313" t="s">
        <v>558</v>
      </c>
      <c r="CV11" s="2313" t="s">
        <v>645</v>
      </c>
      <c r="CW11" s="2313" t="s">
        <v>558</v>
      </c>
      <c r="CX11" s="2313" t="s">
        <v>645</v>
      </c>
      <c r="CY11" s="2233"/>
      <c r="CZ11" s="659"/>
      <c r="DL11" s="510">
        <v>23</v>
      </c>
    </row>
    <row s="1643" customFormat="1" customHeight="1" ht="10.5">
      <c r="A12" s="953"/>
      <c r="D12" s="1026" t="s">
        <v>328</v>
      </c>
      <c r="E12" s="1026" t="s">
        <v>99</v>
      </c>
      <c r="F12" s="1026" t="s">
        <v>89</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2375" t="str">
        <f>O1&amp;".1"</f>
        <v>4.1</v>
      </c>
      <c r="P12" s="2375" t="str">
        <f>O1&amp;".2"</f>
        <v>4.2</v>
      </c>
      <c r="Q12" s="2375" t="str">
        <f>Q1&amp;".1"</f>
        <v>4.1</v>
      </c>
      <c r="R12" s="2375" t="str">
        <f>Q1&amp;".2"</f>
        <v>4.2</v>
      </c>
      <c r="S12" s="2375" t="str">
        <f>S1&amp;".1"</f>
        <v>4.1</v>
      </c>
      <c r="T12" s="2375" t="str">
        <f>S1&amp;".2"</f>
        <v>4.2</v>
      </c>
      <c r="U12" s="2375" t="str">
        <f>U1&amp;".1"</f>
        <v>4.1</v>
      </c>
      <c r="V12" s="2375" t="str">
        <f>U1&amp;".2"</f>
        <v>4.2</v>
      </c>
      <c r="W12" s="2375" t="str">
        <f>W1&amp;".1"</f>
        <v>4.1</v>
      </c>
      <c r="X12" s="2375" t="str">
        <f>W1&amp;".2"</f>
        <v>4.2</v>
      </c>
      <c r="Y12" s="2375" t="str">
        <f>Y1&amp;".1"</f>
        <v>4.1</v>
      </c>
      <c r="Z12" s="2375" t="str">
        <f>Y1&amp;".2"</f>
        <v>4.2</v>
      </c>
      <c r="AA12" s="2375" t="str">
        <f>AA1&amp;".1"</f>
        <v>4.1</v>
      </c>
      <c r="AB12" s="2375" t="str">
        <f>AA1&amp;".2"</f>
        <v>4.2</v>
      </c>
      <c r="AC12" s="2375" t="str">
        <f>AC1&amp;".1"</f>
        <v>4.1</v>
      </c>
      <c r="AD12" s="2375" t="str">
        <f>AC1&amp;".2"</f>
        <v>4.2</v>
      </c>
      <c r="AE12" s="2375" t="str">
        <f>AE1&amp;".1"</f>
        <v>4.1</v>
      </c>
      <c r="AF12" s="2375" t="str">
        <f>AE1&amp;".2"</f>
        <v>4.2</v>
      </c>
      <c r="AG12" s="2375" t="str">
        <f>AG1&amp;".1"</f>
        <v>4.1</v>
      </c>
      <c r="AH12" s="2375" t="str">
        <f>AG1&amp;".2"</f>
        <v>4.2</v>
      </c>
      <c r="AI12" s="2375" t="str">
        <f>AI1&amp;".1"</f>
        <v>4.1</v>
      </c>
      <c r="AJ12" s="2375" t="str">
        <f>AI1&amp;".2"</f>
        <v>4.2</v>
      </c>
      <c r="AK12" s="2375" t="str">
        <f>AK1&amp;".1"</f>
        <v>4.1</v>
      </c>
      <c r="AL12" s="2375" t="str">
        <f>AK1&amp;".2"</f>
        <v>4.2</v>
      </c>
      <c r="AM12" s="2375" t="str">
        <f>AM1&amp;".1"</f>
        <v>4.1</v>
      </c>
      <c r="AN12" s="2375" t="str">
        <f>AM1&amp;".2"</f>
        <v>4.2</v>
      </c>
      <c r="AO12" s="2375" t="str">
        <f>AO1&amp;".1"</f>
        <v>4.1</v>
      </c>
      <c r="AP12" s="2375" t="str">
        <f>AO1&amp;".2"</f>
        <v>4.2</v>
      </c>
      <c r="AQ12" s="2375" t="str">
        <f>AQ1&amp;".1"</f>
        <v>4.1</v>
      </c>
      <c r="AR12" s="2375" t="str">
        <f>AQ1&amp;".2"</f>
        <v>4.2</v>
      </c>
      <c r="AS12" s="2375" t="str">
        <f>AS1&amp;".1"</f>
        <v>4.1</v>
      </c>
      <c r="AT12" s="2375" t="str">
        <f>AS1&amp;".2"</f>
        <v>4.2</v>
      </c>
      <c r="AU12" s="2375" t="str">
        <f>AU1&amp;".1"</f>
        <v>4.1</v>
      </c>
      <c r="AV12" s="2375" t="str">
        <f>AU1&amp;".2"</f>
        <v>4.2</v>
      </c>
      <c r="AW12" s="2375" t="str">
        <f>AW1&amp;".1"</f>
        <v>4.1</v>
      </c>
      <c r="AX12" s="2375" t="str">
        <f>AW1&amp;".2"</f>
        <v>4.2</v>
      </c>
      <c r="AY12" s="2375" t="str">
        <f>AY1&amp;".1"</f>
        <v>4.1</v>
      </c>
      <c r="AZ12" s="2375" t="str">
        <f>AY1&amp;".2"</f>
        <v>4.2</v>
      </c>
      <c r="BA12" s="2375" t="str">
        <f>BA1&amp;".1"</f>
        <v>4.1</v>
      </c>
      <c r="BB12" s="2375" t="str">
        <f>BA1&amp;".2"</f>
        <v>4.2</v>
      </c>
      <c r="BC12" s="2375" t="str">
        <f>BC1&amp;".1"</f>
        <v>4.1</v>
      </c>
      <c r="BD12" s="2375" t="str">
        <f>BC1&amp;".2"</f>
        <v>4.2</v>
      </c>
      <c r="BE12" s="2375" t="str">
        <f>BE1&amp;".1"</f>
        <v>4.1</v>
      </c>
      <c r="BF12" s="2375" t="str">
        <f>BE1&amp;".2"</f>
        <v>4.2</v>
      </c>
      <c r="BG12" s="2375" t="str">
        <f>BG1&amp;".1"</f>
        <v>4.1</v>
      </c>
      <c r="BH12" s="2375" t="str">
        <f>BG1&amp;".2"</f>
        <v>4.2</v>
      </c>
      <c r="BI12" s="2375" t="str">
        <f>BI1&amp;".1"</f>
        <v>4.1</v>
      </c>
      <c r="BJ12" s="2375" t="str">
        <f>BI1&amp;".2"</f>
        <v>4.2</v>
      </c>
      <c r="BK12" s="2375" t="str">
        <f>BK1&amp;".1"</f>
        <v>4.1</v>
      </c>
      <c r="BL12" s="2375" t="str">
        <f>BK1&amp;".2"</f>
        <v>4.2</v>
      </c>
      <c r="BM12" s="2375" t="str">
        <f>BM1&amp;".1"</f>
        <v>4.1</v>
      </c>
      <c r="BN12" s="2375" t="str">
        <f>BM1&amp;".2"</f>
        <v>4.2</v>
      </c>
      <c r="BO12" s="2375" t="str">
        <f>BO1&amp;".1"</f>
        <v>4.1</v>
      </c>
      <c r="BP12" s="2375" t="str">
        <f>BO1&amp;".2"</f>
        <v>4.2</v>
      </c>
      <c r="BQ12" s="2375" t="str">
        <f>BQ1&amp;".1"</f>
        <v>4.1</v>
      </c>
      <c r="BR12" s="2375" t="str">
        <f>BQ1&amp;".2"</f>
        <v>4.2</v>
      </c>
      <c r="BS12" s="2375" t="str">
        <f>BS1&amp;".1"</f>
        <v>4.1</v>
      </c>
      <c r="BT12" s="2375" t="str">
        <f>BS1&amp;".2"</f>
        <v>4.2</v>
      </c>
      <c r="BU12" s="2375" t="str">
        <f>BU1&amp;".1"</f>
        <v>4.1</v>
      </c>
      <c r="BV12" s="2375" t="str">
        <f>BU1&amp;".2"</f>
        <v>4.2</v>
      </c>
      <c r="BW12" s="2375" t="str">
        <f>BW1&amp;".1"</f>
        <v>4.1</v>
      </c>
      <c r="BX12" s="2375" t="str">
        <f>BW1&amp;".2"</f>
        <v>4.2</v>
      </c>
      <c r="BY12" s="2375" t="str">
        <f>BY1&amp;".1"</f>
        <v>4.1</v>
      </c>
      <c r="BZ12" s="2375" t="str">
        <f>BY1&amp;".2"</f>
        <v>4.2</v>
      </c>
      <c r="CA12" s="2375" t="str">
        <f>CA1&amp;".1"</f>
        <v>4.1</v>
      </c>
      <c r="CB12" s="2375" t="str">
        <f>CA1&amp;".2"</f>
        <v>4.2</v>
      </c>
      <c r="CC12" s="2375" t="str">
        <f>CC1&amp;".1"</f>
        <v>4.1</v>
      </c>
      <c r="CD12" s="2375" t="str">
        <f>CC1&amp;".2"</f>
        <v>4.2</v>
      </c>
      <c r="CE12" s="2375" t="str">
        <f>CE1&amp;".1"</f>
        <v>4.1</v>
      </c>
      <c r="CF12" s="2375" t="str">
        <f>CE1&amp;".2"</f>
        <v>4.2</v>
      </c>
      <c r="CG12" s="2375" t="str">
        <f>CG1&amp;".1"</f>
        <v>4.1</v>
      </c>
      <c r="CH12" s="2375" t="str">
        <f>CG1&amp;".2"</f>
        <v>4.2</v>
      </c>
      <c r="CI12" s="2375" t="str">
        <f>CI1&amp;".1"</f>
        <v>4.1</v>
      </c>
      <c r="CJ12" s="2375" t="str">
        <f>CI1&amp;".2"</f>
        <v>4.2</v>
      </c>
      <c r="CK12" s="2375" t="str">
        <f>CK1&amp;".1"</f>
        <v>4.1</v>
      </c>
      <c r="CL12" s="2375" t="str">
        <f>CK1&amp;".2"</f>
        <v>4.2</v>
      </c>
      <c r="CM12" s="2375" t="str">
        <f>CM1&amp;".1"</f>
        <v>4.1</v>
      </c>
      <c r="CN12" s="2375" t="str">
        <f>CM1&amp;".2"</f>
        <v>4.2</v>
      </c>
      <c r="CO12" s="2375" t="str">
        <f>CO1&amp;".1"</f>
        <v>4.1</v>
      </c>
      <c r="CP12" s="2375" t="str">
        <f>CO1&amp;".2"</f>
        <v>4.2</v>
      </c>
      <c r="CQ12" s="2375" t="str">
        <f>CQ1&amp;".1"</f>
        <v>4.1</v>
      </c>
      <c r="CR12" s="2375" t="str">
        <f>CQ1&amp;".2"</f>
        <v>4.2</v>
      </c>
      <c r="CS12" s="2375" t="str">
        <f>CS1&amp;".1"</f>
        <v>4.1</v>
      </c>
      <c r="CT12" s="2375" t="str">
        <f>CS1&amp;".2"</f>
        <v>4.2</v>
      </c>
      <c r="CU12" s="2375" t="str">
        <f>CU1&amp;".1"</f>
        <v>4.1</v>
      </c>
      <c r="CV12" s="2375" t="str">
        <f>CU1&amp;".2"</f>
        <v>4.2</v>
      </c>
      <c r="CW12" s="2375" t="str">
        <f>CW1&amp;".1"</f>
        <v>4.1</v>
      </c>
      <c r="CX12" s="2375" t="str">
        <f>CW1&amp;".2"</f>
        <v>4.2</v>
      </c>
      <c r="CY12" s="1027"/>
      <c r="DL12" s="512">
        <v>10</v>
      </c>
    </row>
    <row customHeight="1" ht="22.5" hidden="1">
      <c r="A13" s="2393" t="s">
        <v>1107</v>
      </c>
      <c r="D13" s="954" t="s">
        <v>328</v>
      </c>
      <c r="E13" s="280" t="s">
        <v>1108</v>
      </c>
      <c r="F13" s="661" t="s">
        <v>1109</v>
      </c>
      <c r="G13" s="558"/>
      <c r="H13" s="662"/>
      <c r="I13" s="558"/>
      <c r="J13" s="662"/>
      <c r="K13" s="558"/>
      <c r="L13" s="663"/>
      <c r="M13" s="558"/>
      <c r="N13" s="663"/>
      <c r="O13" s="558"/>
      <c r="P13" s="663"/>
      <c r="Q13" s="558"/>
      <c r="R13" s="663"/>
      <c r="S13" s="558"/>
      <c r="T13" s="663"/>
      <c r="U13" s="558"/>
      <c r="V13" s="663"/>
      <c r="W13" s="558"/>
      <c r="X13" s="663"/>
      <c r="Y13" s="558"/>
      <c r="Z13" s="663"/>
      <c r="AA13" s="558"/>
      <c r="AB13" s="663"/>
      <c r="AC13" s="558"/>
      <c r="AD13" s="663"/>
      <c r="AE13" s="558"/>
      <c r="AF13" s="663"/>
      <c r="AG13" s="558"/>
      <c r="AH13" s="663"/>
      <c r="AI13" s="558"/>
      <c r="AJ13" s="663"/>
      <c r="AK13" s="558"/>
      <c r="AL13" s="663"/>
      <c r="AM13" s="558"/>
      <c r="AN13" s="663"/>
      <c r="AO13" s="558"/>
      <c r="AP13" s="663"/>
      <c r="AQ13" s="558"/>
      <c r="AR13" s="663"/>
      <c r="AS13" s="558"/>
      <c r="AT13" s="663"/>
      <c r="AU13" s="558"/>
      <c r="AV13" s="663"/>
      <c r="AW13" s="558"/>
      <c r="AX13" s="663"/>
      <c r="AY13" s="558"/>
      <c r="AZ13" s="663"/>
      <c r="BA13" s="558"/>
      <c r="BB13" s="663"/>
      <c r="BC13" s="558"/>
      <c r="BD13" s="663"/>
      <c r="BE13" s="558"/>
      <c r="BF13" s="663"/>
      <c r="BG13" s="558"/>
      <c r="BH13" s="663"/>
      <c r="BI13" s="558"/>
      <c r="BJ13" s="663"/>
      <c r="BK13" s="558"/>
      <c r="BL13" s="663"/>
      <c r="BM13" s="558"/>
      <c r="BN13" s="663"/>
      <c r="BO13" s="558"/>
      <c r="BP13" s="663"/>
      <c r="BQ13" s="558"/>
      <c r="BR13" s="663"/>
      <c r="BS13" s="558"/>
      <c r="BT13" s="663"/>
      <c r="BU13" s="558"/>
      <c r="BV13" s="663"/>
      <c r="BW13" s="558"/>
      <c r="BX13" s="663"/>
      <c r="BY13" s="558"/>
      <c r="BZ13" s="663"/>
      <c r="CA13" s="558"/>
      <c r="CB13" s="663"/>
      <c r="CC13" s="558"/>
      <c r="CD13" s="663"/>
      <c r="CE13" s="558"/>
      <c r="CF13" s="663"/>
      <c r="CG13" s="558"/>
      <c r="CH13" s="663"/>
      <c r="CI13" s="558"/>
      <c r="CJ13" s="663"/>
      <c r="CK13" s="558"/>
      <c r="CL13" s="663"/>
      <c r="CM13" s="558"/>
      <c r="CN13" s="663"/>
      <c r="CO13" s="558"/>
      <c r="CP13" s="663"/>
      <c r="CQ13" s="558"/>
      <c r="CR13" s="663"/>
      <c r="CS13" s="558"/>
      <c r="CT13" s="663"/>
      <c r="CU13" s="558"/>
      <c r="CV13" s="663"/>
      <c r="CW13" s="558"/>
      <c r="CX13" s="663"/>
      <c r="CY13" s="290" t="s">
        <v>1110</v>
      </c>
      <c r="CZ13" s="721"/>
      <c r="DL13" s="506">
        <v>0</v>
      </c>
    </row>
    <row customHeight="1" ht="22.5" hidden="1">
      <c r="A14" s="2393"/>
      <c r="D14" s="540" t="s">
        <v>99</v>
      </c>
      <c r="E14" s="280" t="s">
        <v>1111</v>
      </c>
      <c r="F14" s="661" t="s">
        <v>1112</v>
      </c>
      <c r="G14" s="558"/>
      <c r="H14" s="663"/>
      <c r="I14" s="558"/>
      <c r="J14" s="663"/>
      <c r="K14" s="558"/>
      <c r="L14" s="663"/>
      <c r="M14" s="558"/>
      <c r="N14" s="663"/>
      <c r="O14" s="558"/>
      <c r="P14" s="663"/>
      <c r="Q14" s="558"/>
      <c r="R14" s="663"/>
      <c r="S14" s="558"/>
      <c r="T14" s="663"/>
      <c r="U14" s="558"/>
      <c r="V14" s="663"/>
      <c r="W14" s="558"/>
      <c r="X14" s="663"/>
      <c r="Y14" s="558"/>
      <c r="Z14" s="663"/>
      <c r="AA14" s="558"/>
      <c r="AB14" s="663"/>
      <c r="AC14" s="558"/>
      <c r="AD14" s="663"/>
      <c r="AE14" s="558"/>
      <c r="AF14" s="663"/>
      <c r="AG14" s="558"/>
      <c r="AH14" s="663"/>
      <c r="AI14" s="558"/>
      <c r="AJ14" s="663"/>
      <c r="AK14" s="558"/>
      <c r="AL14" s="663"/>
      <c r="AM14" s="558"/>
      <c r="AN14" s="663"/>
      <c r="AO14" s="558"/>
      <c r="AP14" s="663"/>
      <c r="AQ14" s="558"/>
      <c r="AR14" s="663"/>
      <c r="AS14" s="558"/>
      <c r="AT14" s="663"/>
      <c r="AU14" s="558"/>
      <c r="AV14" s="663"/>
      <c r="AW14" s="558"/>
      <c r="AX14" s="663"/>
      <c r="AY14" s="558"/>
      <c r="AZ14" s="663"/>
      <c r="BA14" s="558"/>
      <c r="BB14" s="663"/>
      <c r="BC14" s="558"/>
      <c r="BD14" s="663"/>
      <c r="BE14" s="558"/>
      <c r="BF14" s="663"/>
      <c r="BG14" s="558"/>
      <c r="BH14" s="663"/>
      <c r="BI14" s="558"/>
      <c r="BJ14" s="663"/>
      <c r="BK14" s="558"/>
      <c r="BL14" s="663"/>
      <c r="BM14" s="558"/>
      <c r="BN14" s="663"/>
      <c r="BO14" s="558"/>
      <c r="BP14" s="663"/>
      <c r="BQ14" s="558"/>
      <c r="BR14" s="663"/>
      <c r="BS14" s="558"/>
      <c r="BT14" s="663"/>
      <c r="BU14" s="558"/>
      <c r="BV14" s="663"/>
      <c r="BW14" s="558"/>
      <c r="BX14" s="663"/>
      <c r="BY14" s="558"/>
      <c r="BZ14" s="663"/>
      <c r="CA14" s="558"/>
      <c r="CB14" s="663"/>
      <c r="CC14" s="558"/>
      <c r="CD14" s="663"/>
      <c r="CE14" s="558"/>
      <c r="CF14" s="663"/>
      <c r="CG14" s="558"/>
      <c r="CH14" s="663"/>
      <c r="CI14" s="558"/>
      <c r="CJ14" s="663"/>
      <c r="CK14" s="558"/>
      <c r="CL14" s="663"/>
      <c r="CM14" s="558"/>
      <c r="CN14" s="663"/>
      <c r="CO14" s="558"/>
      <c r="CP14" s="663"/>
      <c r="CQ14" s="558"/>
      <c r="CR14" s="663"/>
      <c r="CS14" s="558"/>
      <c r="CT14" s="663"/>
      <c r="CU14" s="558"/>
      <c r="CV14" s="663"/>
      <c r="CW14" s="558"/>
      <c r="CX14" s="663"/>
      <c r="CY14" s="290" t="s">
        <v>1113</v>
      </c>
      <c r="CZ14" s="721"/>
      <c r="DL14" s="506">
        <v>0</v>
      </c>
    </row>
    <row s="1636" customFormat="1" customHeight="1" ht="78.75" hidden="1">
      <c r="A15" s="2393"/>
      <c r="B15" s="512"/>
      <c r="D15" s="954" t="s">
        <v>89</v>
      </c>
      <c r="E15" s="708" t="s">
        <v>1114</v>
      </c>
      <c r="F15" s="951" t="s">
        <v>561</v>
      </c>
      <c r="G15" s="951" t="s">
        <v>561</v>
      </c>
      <c r="H15" s="107"/>
      <c r="I15" s="951" t="s">
        <v>561</v>
      </c>
      <c r="J15" s="107"/>
      <c r="K15" s="2313" t="s">
        <v>561</v>
      </c>
      <c r="L15" s="2502"/>
      <c r="M15" s="2313" t="s">
        <v>561</v>
      </c>
      <c r="N15" s="2502"/>
      <c r="O15" s="2313" t="s">
        <v>561</v>
      </c>
      <c r="P15" s="2502"/>
      <c r="Q15" s="2313" t="s">
        <v>561</v>
      </c>
      <c r="R15" s="2502"/>
      <c r="S15" s="2313" t="s">
        <v>561</v>
      </c>
      <c r="T15" s="2502"/>
      <c r="U15" s="2313" t="s">
        <v>561</v>
      </c>
      <c r="V15" s="2502"/>
      <c r="W15" s="2313" t="s">
        <v>561</v>
      </c>
      <c r="X15" s="2502"/>
      <c r="Y15" s="2313" t="s">
        <v>561</v>
      </c>
      <c r="Z15" s="2502"/>
      <c r="AA15" s="2313" t="s">
        <v>561</v>
      </c>
      <c r="AB15" s="2502"/>
      <c r="AC15" s="2313" t="s">
        <v>561</v>
      </c>
      <c r="AD15" s="2502"/>
      <c r="AE15" s="2313" t="s">
        <v>561</v>
      </c>
      <c r="AF15" s="2502"/>
      <c r="AG15" s="2313" t="s">
        <v>561</v>
      </c>
      <c r="AH15" s="2502"/>
      <c r="AI15" s="2313" t="s">
        <v>561</v>
      </c>
      <c r="AJ15" s="2502"/>
      <c r="AK15" s="2313" t="s">
        <v>561</v>
      </c>
      <c r="AL15" s="2502"/>
      <c r="AM15" s="2313" t="s">
        <v>561</v>
      </c>
      <c r="AN15" s="2502"/>
      <c r="AO15" s="2313" t="s">
        <v>561</v>
      </c>
      <c r="AP15" s="2502"/>
      <c r="AQ15" s="2313" t="s">
        <v>561</v>
      </c>
      <c r="AR15" s="2502"/>
      <c r="AS15" s="2313" t="s">
        <v>561</v>
      </c>
      <c r="AT15" s="2502"/>
      <c r="AU15" s="2313" t="s">
        <v>561</v>
      </c>
      <c r="AV15" s="2502"/>
      <c r="AW15" s="2313" t="s">
        <v>561</v>
      </c>
      <c r="AX15" s="2502"/>
      <c r="AY15" s="2313" t="s">
        <v>561</v>
      </c>
      <c r="AZ15" s="2502"/>
      <c r="BA15" s="2313" t="s">
        <v>561</v>
      </c>
      <c r="BB15" s="2502"/>
      <c r="BC15" s="2313" t="s">
        <v>561</v>
      </c>
      <c r="BD15" s="2502"/>
      <c r="BE15" s="2313" t="s">
        <v>561</v>
      </c>
      <c r="BF15" s="2502"/>
      <c r="BG15" s="2313" t="s">
        <v>561</v>
      </c>
      <c r="BH15" s="2502"/>
      <c r="BI15" s="2313" t="s">
        <v>561</v>
      </c>
      <c r="BJ15" s="2502"/>
      <c r="BK15" s="2313" t="s">
        <v>561</v>
      </c>
      <c r="BL15" s="2502"/>
      <c r="BM15" s="2313" t="s">
        <v>561</v>
      </c>
      <c r="BN15" s="2502"/>
      <c r="BO15" s="2313" t="s">
        <v>561</v>
      </c>
      <c r="BP15" s="2502"/>
      <c r="BQ15" s="2313" t="s">
        <v>561</v>
      </c>
      <c r="BR15" s="2502"/>
      <c r="BS15" s="2313" t="s">
        <v>561</v>
      </c>
      <c r="BT15" s="2502"/>
      <c r="BU15" s="2313" t="s">
        <v>561</v>
      </c>
      <c r="BV15" s="2502"/>
      <c r="BW15" s="2313" t="s">
        <v>561</v>
      </c>
      <c r="BX15" s="2502"/>
      <c r="BY15" s="2313" t="s">
        <v>561</v>
      </c>
      <c r="BZ15" s="2502"/>
      <c r="CA15" s="2313" t="s">
        <v>561</v>
      </c>
      <c r="CB15" s="2502"/>
      <c r="CC15" s="2313" t="s">
        <v>561</v>
      </c>
      <c r="CD15" s="2502"/>
      <c r="CE15" s="2313" t="s">
        <v>561</v>
      </c>
      <c r="CF15" s="2502"/>
      <c r="CG15" s="2313" t="s">
        <v>561</v>
      </c>
      <c r="CH15" s="2502"/>
      <c r="CI15" s="2313" t="s">
        <v>561</v>
      </c>
      <c r="CJ15" s="2502"/>
      <c r="CK15" s="2313" t="s">
        <v>561</v>
      </c>
      <c r="CL15" s="2502"/>
      <c r="CM15" s="2313" t="s">
        <v>561</v>
      </c>
      <c r="CN15" s="2502"/>
      <c r="CO15" s="2313" t="s">
        <v>561</v>
      </c>
      <c r="CP15" s="2502"/>
      <c r="CQ15" s="2313" t="s">
        <v>561</v>
      </c>
      <c r="CR15" s="2502"/>
      <c r="CS15" s="2313" t="s">
        <v>561</v>
      </c>
      <c r="CT15" s="2502"/>
      <c r="CU15" s="2313" t="s">
        <v>561</v>
      </c>
      <c r="CV15" s="2502"/>
      <c r="CW15" s="2313" t="s">
        <v>561</v>
      </c>
      <c r="CX15" s="2502"/>
      <c r="CY15" s="290" t="s">
        <v>1115</v>
      </c>
      <c r="CZ15" s="721"/>
      <c r="DL15" s="759">
        <v>0</v>
      </c>
    </row>
    <row s="1636" customFormat="1" customHeight="1" ht="22.5" hidden="1">
      <c r="A16" s="2393"/>
      <c r="B16" s="512"/>
      <c r="D16" s="954" t="s">
        <v>579</v>
      </c>
      <c r="E16" s="955" t="s">
        <v>1116</v>
      </c>
      <c r="F16" s="951" t="s">
        <v>1117</v>
      </c>
      <c r="G16" s="818"/>
      <c r="H16" s="107"/>
      <c r="I16" s="818"/>
      <c r="J16" s="107"/>
      <c r="K16" s="818"/>
      <c r="L16" s="2502"/>
      <c r="M16" s="818"/>
      <c r="N16" s="2502"/>
      <c r="O16" s="818"/>
      <c r="P16" s="2502"/>
      <c r="Q16" s="818"/>
      <c r="R16" s="2502"/>
      <c r="S16" s="818"/>
      <c r="T16" s="2502"/>
      <c r="U16" s="818"/>
      <c r="V16" s="2502"/>
      <c r="W16" s="818"/>
      <c r="X16" s="2502"/>
      <c r="Y16" s="818"/>
      <c r="Z16" s="2502"/>
      <c r="AA16" s="818"/>
      <c r="AB16" s="2502"/>
      <c r="AC16" s="818"/>
      <c r="AD16" s="2502"/>
      <c r="AE16" s="818"/>
      <c r="AF16" s="2502"/>
      <c r="AG16" s="818"/>
      <c r="AH16" s="2502"/>
      <c r="AI16" s="818"/>
      <c r="AJ16" s="2502"/>
      <c r="AK16" s="818"/>
      <c r="AL16" s="2502"/>
      <c r="AM16" s="818"/>
      <c r="AN16" s="2502"/>
      <c r="AO16" s="818"/>
      <c r="AP16" s="2502"/>
      <c r="AQ16" s="818"/>
      <c r="AR16" s="2502"/>
      <c r="AS16" s="818"/>
      <c r="AT16" s="2502"/>
      <c r="AU16" s="818"/>
      <c r="AV16" s="2502"/>
      <c r="AW16" s="818"/>
      <c r="AX16" s="2502"/>
      <c r="AY16" s="818"/>
      <c r="AZ16" s="2502"/>
      <c r="BA16" s="818"/>
      <c r="BB16" s="2502"/>
      <c r="BC16" s="818"/>
      <c r="BD16" s="2502"/>
      <c r="BE16" s="818"/>
      <c r="BF16" s="2502"/>
      <c r="BG16" s="818"/>
      <c r="BH16" s="2502"/>
      <c r="BI16" s="818"/>
      <c r="BJ16" s="2502"/>
      <c r="BK16" s="818"/>
      <c r="BL16" s="2502"/>
      <c r="BM16" s="818"/>
      <c r="BN16" s="2502"/>
      <c r="BO16" s="818"/>
      <c r="BP16" s="2502"/>
      <c r="BQ16" s="818"/>
      <c r="BR16" s="2502"/>
      <c r="BS16" s="818"/>
      <c r="BT16" s="2502"/>
      <c r="BU16" s="818"/>
      <c r="BV16" s="2502"/>
      <c r="BW16" s="818"/>
      <c r="BX16" s="2502"/>
      <c r="BY16" s="818"/>
      <c r="BZ16" s="2502"/>
      <c r="CA16" s="818"/>
      <c r="CB16" s="2502"/>
      <c r="CC16" s="818"/>
      <c r="CD16" s="2502"/>
      <c r="CE16" s="818"/>
      <c r="CF16" s="2502"/>
      <c r="CG16" s="818"/>
      <c r="CH16" s="2502"/>
      <c r="CI16" s="818"/>
      <c r="CJ16" s="2502"/>
      <c r="CK16" s="818"/>
      <c r="CL16" s="2502"/>
      <c r="CM16" s="818"/>
      <c r="CN16" s="2502"/>
      <c r="CO16" s="818"/>
      <c r="CP16" s="2502"/>
      <c r="CQ16" s="818"/>
      <c r="CR16" s="2502"/>
      <c r="CS16" s="818"/>
      <c r="CT16" s="2502"/>
      <c r="CU16" s="818"/>
      <c r="CV16" s="2502"/>
      <c r="CW16" s="818"/>
      <c r="CX16" s="2502"/>
      <c r="CY16" s="290"/>
      <c r="CZ16" s="721"/>
      <c r="DL16" s="759">
        <v>0</v>
      </c>
    </row>
    <row s="1636" customFormat="1" customHeight="1" ht="22.5" hidden="1">
      <c r="A17" s="2393"/>
      <c r="B17" s="512"/>
      <c r="D17" s="954" t="s">
        <v>587</v>
      </c>
      <c r="E17" s="955" t="s">
        <v>1118</v>
      </c>
      <c r="F17" s="951" t="s">
        <v>1119</v>
      </c>
      <c r="G17" s="818"/>
      <c r="H17" s="107"/>
      <c r="I17" s="818"/>
      <c r="J17" s="107"/>
      <c r="K17" s="818"/>
      <c r="L17" s="2502"/>
      <c r="M17" s="818"/>
      <c r="N17" s="2502"/>
      <c r="O17" s="818"/>
      <c r="P17" s="2502"/>
      <c r="Q17" s="818"/>
      <c r="R17" s="2502"/>
      <c r="S17" s="818"/>
      <c r="T17" s="2502"/>
      <c r="U17" s="818"/>
      <c r="V17" s="2502"/>
      <c r="W17" s="818"/>
      <c r="X17" s="2502"/>
      <c r="Y17" s="818"/>
      <c r="Z17" s="2502"/>
      <c r="AA17" s="818"/>
      <c r="AB17" s="2502"/>
      <c r="AC17" s="818"/>
      <c r="AD17" s="2502"/>
      <c r="AE17" s="818"/>
      <c r="AF17" s="2502"/>
      <c r="AG17" s="818"/>
      <c r="AH17" s="2502"/>
      <c r="AI17" s="818"/>
      <c r="AJ17" s="2502"/>
      <c r="AK17" s="818"/>
      <c r="AL17" s="2502"/>
      <c r="AM17" s="818"/>
      <c r="AN17" s="2502"/>
      <c r="AO17" s="818"/>
      <c r="AP17" s="2502"/>
      <c r="AQ17" s="818"/>
      <c r="AR17" s="2502"/>
      <c r="AS17" s="818"/>
      <c r="AT17" s="2502"/>
      <c r="AU17" s="818"/>
      <c r="AV17" s="2502"/>
      <c r="AW17" s="818"/>
      <c r="AX17" s="2502"/>
      <c r="AY17" s="818"/>
      <c r="AZ17" s="2502"/>
      <c r="BA17" s="818"/>
      <c r="BB17" s="2502"/>
      <c r="BC17" s="818"/>
      <c r="BD17" s="2502"/>
      <c r="BE17" s="818"/>
      <c r="BF17" s="2502"/>
      <c r="BG17" s="818"/>
      <c r="BH17" s="2502"/>
      <c r="BI17" s="818"/>
      <c r="BJ17" s="2502"/>
      <c r="BK17" s="818"/>
      <c r="BL17" s="2502"/>
      <c r="BM17" s="818"/>
      <c r="BN17" s="2502"/>
      <c r="BO17" s="818"/>
      <c r="BP17" s="2502"/>
      <c r="BQ17" s="818"/>
      <c r="BR17" s="2502"/>
      <c r="BS17" s="818"/>
      <c r="BT17" s="2502"/>
      <c r="BU17" s="818"/>
      <c r="BV17" s="2502"/>
      <c r="BW17" s="818"/>
      <c r="BX17" s="2502"/>
      <c r="BY17" s="818"/>
      <c r="BZ17" s="2502"/>
      <c r="CA17" s="818"/>
      <c r="CB17" s="2502"/>
      <c r="CC17" s="818"/>
      <c r="CD17" s="2502"/>
      <c r="CE17" s="818"/>
      <c r="CF17" s="2502"/>
      <c r="CG17" s="818"/>
      <c r="CH17" s="2502"/>
      <c r="CI17" s="818"/>
      <c r="CJ17" s="2502"/>
      <c r="CK17" s="818"/>
      <c r="CL17" s="2502"/>
      <c r="CM17" s="818"/>
      <c r="CN17" s="2502"/>
      <c r="CO17" s="818"/>
      <c r="CP17" s="2502"/>
      <c r="CQ17" s="818"/>
      <c r="CR17" s="2502"/>
      <c r="CS17" s="818"/>
      <c r="CT17" s="2502"/>
      <c r="CU17" s="818"/>
      <c r="CV17" s="2502"/>
      <c r="CW17" s="818"/>
      <c r="CX17" s="2502"/>
      <c r="CY17" s="290"/>
      <c r="CZ17" s="721"/>
      <c r="DL17" s="759">
        <v>0</v>
      </c>
    </row>
    <row s="1636" customFormat="1" customHeight="1" ht="33.75" hidden="1">
      <c r="A18" s="2393"/>
      <c r="B18" s="512"/>
      <c r="D18" s="954" t="s">
        <v>589</v>
      </c>
      <c r="E18" s="955" t="s">
        <v>1120</v>
      </c>
      <c r="F18" s="951" t="s">
        <v>826</v>
      </c>
      <c r="G18" s="681"/>
      <c r="H18" s="107"/>
      <c r="I18" s="681"/>
      <c r="J18" s="107"/>
      <c r="K18" s="681"/>
      <c r="L18" s="2502"/>
      <c r="M18" s="681"/>
      <c r="N18" s="2502"/>
      <c r="O18" s="681"/>
      <c r="P18" s="2502"/>
      <c r="Q18" s="681"/>
      <c r="R18" s="2502"/>
      <c r="S18" s="681"/>
      <c r="T18" s="2502"/>
      <c r="U18" s="681"/>
      <c r="V18" s="2502"/>
      <c r="W18" s="681"/>
      <c r="X18" s="2502"/>
      <c r="Y18" s="681"/>
      <c r="Z18" s="2502"/>
      <c r="AA18" s="681"/>
      <c r="AB18" s="2502"/>
      <c r="AC18" s="681"/>
      <c r="AD18" s="2502"/>
      <c r="AE18" s="681"/>
      <c r="AF18" s="2502"/>
      <c r="AG18" s="681"/>
      <c r="AH18" s="2502"/>
      <c r="AI18" s="681"/>
      <c r="AJ18" s="2502"/>
      <c r="AK18" s="681"/>
      <c r="AL18" s="2502"/>
      <c r="AM18" s="681"/>
      <c r="AN18" s="2502"/>
      <c r="AO18" s="681"/>
      <c r="AP18" s="2502"/>
      <c r="AQ18" s="681"/>
      <c r="AR18" s="2502"/>
      <c r="AS18" s="681"/>
      <c r="AT18" s="2502"/>
      <c r="AU18" s="681"/>
      <c r="AV18" s="2502"/>
      <c r="AW18" s="681"/>
      <c r="AX18" s="2502"/>
      <c r="AY18" s="681"/>
      <c r="AZ18" s="2502"/>
      <c r="BA18" s="681"/>
      <c r="BB18" s="2502"/>
      <c r="BC18" s="681"/>
      <c r="BD18" s="2502"/>
      <c r="BE18" s="681"/>
      <c r="BF18" s="2502"/>
      <c r="BG18" s="681"/>
      <c r="BH18" s="2502"/>
      <c r="BI18" s="681"/>
      <c r="BJ18" s="2502"/>
      <c r="BK18" s="681"/>
      <c r="BL18" s="2502"/>
      <c r="BM18" s="681"/>
      <c r="BN18" s="2502"/>
      <c r="BO18" s="681"/>
      <c r="BP18" s="2502"/>
      <c r="BQ18" s="681"/>
      <c r="BR18" s="2502"/>
      <c r="BS18" s="681"/>
      <c r="BT18" s="2502"/>
      <c r="BU18" s="681"/>
      <c r="BV18" s="2502"/>
      <c r="BW18" s="681"/>
      <c r="BX18" s="2502"/>
      <c r="BY18" s="681"/>
      <c r="BZ18" s="2502"/>
      <c r="CA18" s="681"/>
      <c r="CB18" s="2502"/>
      <c r="CC18" s="681"/>
      <c r="CD18" s="2502"/>
      <c r="CE18" s="681"/>
      <c r="CF18" s="2502"/>
      <c r="CG18" s="681"/>
      <c r="CH18" s="2502"/>
      <c r="CI18" s="681"/>
      <c r="CJ18" s="2502"/>
      <c r="CK18" s="681"/>
      <c r="CL18" s="2502"/>
      <c r="CM18" s="681"/>
      <c r="CN18" s="2502"/>
      <c r="CO18" s="681"/>
      <c r="CP18" s="2502"/>
      <c r="CQ18" s="681"/>
      <c r="CR18" s="2502"/>
      <c r="CS18" s="681"/>
      <c r="CT18" s="2502"/>
      <c r="CU18" s="681"/>
      <c r="CV18" s="2502"/>
      <c r="CW18" s="681"/>
      <c r="CX18" s="2502"/>
      <c r="CY18" s="290"/>
      <c r="CZ18" s="721"/>
      <c r="DL18" s="759">
        <v>0</v>
      </c>
    </row>
    <row customHeight="1" ht="101.25" hidden="1">
      <c r="A19" s="2393"/>
      <c r="D19" s="954" t="s">
        <v>90</v>
      </c>
      <c r="E19" s="280" t="s">
        <v>1121</v>
      </c>
      <c r="F19" s="661" t="s">
        <v>801</v>
      </c>
      <c r="G19" s="664"/>
      <c r="H19" s="663"/>
      <c r="I19" s="956"/>
      <c r="J19" s="663"/>
      <c r="K19" s="2518"/>
      <c r="L19" s="663"/>
      <c r="M19" s="2518"/>
      <c r="N19" s="663"/>
      <c r="O19" s="2518"/>
      <c r="P19" s="663"/>
      <c r="Q19" s="2518"/>
      <c r="R19" s="663"/>
      <c r="S19" s="2518"/>
      <c r="T19" s="663"/>
      <c r="U19" s="2518"/>
      <c r="V19" s="663"/>
      <c r="W19" s="2518"/>
      <c r="X19" s="663"/>
      <c r="Y19" s="2518"/>
      <c r="Z19" s="663"/>
      <c r="AA19" s="2518"/>
      <c r="AB19" s="663"/>
      <c r="AC19" s="2518"/>
      <c r="AD19" s="663"/>
      <c r="AE19" s="2518"/>
      <c r="AF19" s="663"/>
      <c r="AG19" s="2518"/>
      <c r="AH19" s="663"/>
      <c r="AI19" s="2518"/>
      <c r="AJ19" s="663"/>
      <c r="AK19" s="2518"/>
      <c r="AL19" s="663"/>
      <c r="AM19" s="2518"/>
      <c r="AN19" s="663"/>
      <c r="AO19" s="2518"/>
      <c r="AP19" s="663"/>
      <c r="AQ19" s="2518"/>
      <c r="AR19" s="663"/>
      <c r="AS19" s="2518"/>
      <c r="AT19" s="663"/>
      <c r="AU19" s="2518"/>
      <c r="AV19" s="663"/>
      <c r="AW19" s="2518"/>
      <c r="AX19" s="663"/>
      <c r="AY19" s="2518"/>
      <c r="AZ19" s="663"/>
      <c r="BA19" s="2518"/>
      <c r="BB19" s="663"/>
      <c r="BC19" s="2518"/>
      <c r="BD19" s="663"/>
      <c r="BE19" s="2518"/>
      <c r="BF19" s="663"/>
      <c r="BG19" s="2518"/>
      <c r="BH19" s="663"/>
      <c r="BI19" s="2518"/>
      <c r="BJ19" s="663"/>
      <c r="BK19" s="2518"/>
      <c r="BL19" s="663"/>
      <c r="BM19" s="2518"/>
      <c r="BN19" s="663"/>
      <c r="BO19" s="2518"/>
      <c r="BP19" s="663"/>
      <c r="BQ19" s="2518"/>
      <c r="BR19" s="663"/>
      <c r="BS19" s="2518"/>
      <c r="BT19" s="663"/>
      <c r="BU19" s="2518"/>
      <c r="BV19" s="663"/>
      <c r="BW19" s="2518"/>
      <c r="BX19" s="663"/>
      <c r="BY19" s="2518"/>
      <c r="BZ19" s="663"/>
      <c r="CA19" s="2518"/>
      <c r="CB19" s="663"/>
      <c r="CC19" s="2518"/>
      <c r="CD19" s="663"/>
      <c r="CE19" s="2518"/>
      <c r="CF19" s="663"/>
      <c r="CG19" s="2518"/>
      <c r="CH19" s="663"/>
      <c r="CI19" s="2518"/>
      <c r="CJ19" s="663"/>
      <c r="CK19" s="2518"/>
      <c r="CL19" s="663"/>
      <c r="CM19" s="2518"/>
      <c r="CN19" s="663"/>
      <c r="CO19" s="2518"/>
      <c r="CP19" s="663"/>
      <c r="CQ19" s="2518"/>
      <c r="CR19" s="663"/>
      <c r="CS19" s="2518"/>
      <c r="CT19" s="663"/>
      <c r="CU19" s="2518"/>
      <c r="CV19" s="663"/>
      <c r="CW19" s="2518"/>
      <c r="CX19" s="663"/>
      <c r="CY19" s="290" t="s">
        <v>1122</v>
      </c>
      <c r="CZ19" s="721"/>
      <c r="DL19" s="506">
        <v>0</v>
      </c>
    </row>
    <row s="1636" customFormat="1" customHeight="1" ht="18.75" hidden="1">
      <c r="A20" s="2393"/>
      <c r="C20" s="957"/>
      <c r="D20" s="954" t="s">
        <v>1053</v>
      </c>
      <c r="E20" s="955" t="s">
        <v>1123</v>
      </c>
      <c r="F20" s="951" t="s">
        <v>561</v>
      </c>
      <c r="G20" s="951" t="s">
        <v>561</v>
      </c>
      <c r="H20" s="950" t="s">
        <v>561</v>
      </c>
      <c r="I20" s="951" t="s">
        <v>561</v>
      </c>
      <c r="J20" s="950" t="s">
        <v>561</v>
      </c>
      <c r="K20" s="2313" t="s">
        <v>561</v>
      </c>
      <c r="L20" s="2261" t="s">
        <v>561</v>
      </c>
      <c r="M20" s="2313" t="s">
        <v>561</v>
      </c>
      <c r="N20" s="2261" t="s">
        <v>561</v>
      </c>
      <c r="O20" s="2313" t="s">
        <v>561</v>
      </c>
      <c r="P20" s="2261" t="s">
        <v>561</v>
      </c>
      <c r="Q20" s="2313" t="s">
        <v>561</v>
      </c>
      <c r="R20" s="2261" t="s">
        <v>561</v>
      </c>
      <c r="S20" s="2313" t="s">
        <v>561</v>
      </c>
      <c r="T20" s="2261" t="s">
        <v>561</v>
      </c>
      <c r="U20" s="2313" t="s">
        <v>561</v>
      </c>
      <c r="V20" s="2261" t="s">
        <v>561</v>
      </c>
      <c r="W20" s="2313" t="s">
        <v>561</v>
      </c>
      <c r="X20" s="2261" t="s">
        <v>561</v>
      </c>
      <c r="Y20" s="2313" t="s">
        <v>561</v>
      </c>
      <c r="Z20" s="2261" t="s">
        <v>561</v>
      </c>
      <c r="AA20" s="2313" t="s">
        <v>561</v>
      </c>
      <c r="AB20" s="2261" t="s">
        <v>561</v>
      </c>
      <c r="AC20" s="2313" t="s">
        <v>561</v>
      </c>
      <c r="AD20" s="2261" t="s">
        <v>561</v>
      </c>
      <c r="AE20" s="2313" t="s">
        <v>561</v>
      </c>
      <c r="AF20" s="2261" t="s">
        <v>561</v>
      </c>
      <c r="AG20" s="2313" t="s">
        <v>561</v>
      </c>
      <c r="AH20" s="2261" t="s">
        <v>561</v>
      </c>
      <c r="AI20" s="2313" t="s">
        <v>561</v>
      </c>
      <c r="AJ20" s="2261" t="s">
        <v>561</v>
      </c>
      <c r="AK20" s="2313" t="s">
        <v>561</v>
      </c>
      <c r="AL20" s="2261" t="s">
        <v>561</v>
      </c>
      <c r="AM20" s="2313" t="s">
        <v>561</v>
      </c>
      <c r="AN20" s="2261" t="s">
        <v>561</v>
      </c>
      <c r="AO20" s="2313" t="s">
        <v>561</v>
      </c>
      <c r="AP20" s="2261" t="s">
        <v>561</v>
      </c>
      <c r="AQ20" s="2313" t="s">
        <v>561</v>
      </c>
      <c r="AR20" s="2261" t="s">
        <v>561</v>
      </c>
      <c r="AS20" s="2313" t="s">
        <v>561</v>
      </c>
      <c r="AT20" s="2261" t="s">
        <v>561</v>
      </c>
      <c r="AU20" s="2313" t="s">
        <v>561</v>
      </c>
      <c r="AV20" s="2261" t="s">
        <v>561</v>
      </c>
      <c r="AW20" s="2313" t="s">
        <v>561</v>
      </c>
      <c r="AX20" s="2261" t="s">
        <v>561</v>
      </c>
      <c r="AY20" s="2313" t="s">
        <v>561</v>
      </c>
      <c r="AZ20" s="2261" t="s">
        <v>561</v>
      </c>
      <c r="BA20" s="2313" t="s">
        <v>561</v>
      </c>
      <c r="BB20" s="2261" t="s">
        <v>561</v>
      </c>
      <c r="BC20" s="2313" t="s">
        <v>561</v>
      </c>
      <c r="BD20" s="2261" t="s">
        <v>561</v>
      </c>
      <c r="BE20" s="2313" t="s">
        <v>561</v>
      </c>
      <c r="BF20" s="2261" t="s">
        <v>561</v>
      </c>
      <c r="BG20" s="2313" t="s">
        <v>561</v>
      </c>
      <c r="BH20" s="2261" t="s">
        <v>561</v>
      </c>
      <c r="BI20" s="2313" t="s">
        <v>561</v>
      </c>
      <c r="BJ20" s="2261" t="s">
        <v>561</v>
      </c>
      <c r="BK20" s="2313" t="s">
        <v>561</v>
      </c>
      <c r="BL20" s="2261" t="s">
        <v>561</v>
      </c>
      <c r="BM20" s="2313" t="s">
        <v>561</v>
      </c>
      <c r="BN20" s="2261" t="s">
        <v>561</v>
      </c>
      <c r="BO20" s="2313" t="s">
        <v>561</v>
      </c>
      <c r="BP20" s="2261" t="s">
        <v>561</v>
      </c>
      <c r="BQ20" s="2313" t="s">
        <v>561</v>
      </c>
      <c r="BR20" s="2261" t="s">
        <v>561</v>
      </c>
      <c r="BS20" s="2313" t="s">
        <v>561</v>
      </c>
      <c r="BT20" s="2261" t="s">
        <v>561</v>
      </c>
      <c r="BU20" s="2313" t="s">
        <v>561</v>
      </c>
      <c r="BV20" s="2261" t="s">
        <v>561</v>
      </c>
      <c r="BW20" s="2313" t="s">
        <v>561</v>
      </c>
      <c r="BX20" s="2261" t="s">
        <v>561</v>
      </c>
      <c r="BY20" s="2313" t="s">
        <v>561</v>
      </c>
      <c r="BZ20" s="2261" t="s">
        <v>561</v>
      </c>
      <c r="CA20" s="2313" t="s">
        <v>561</v>
      </c>
      <c r="CB20" s="2261" t="s">
        <v>561</v>
      </c>
      <c r="CC20" s="2313" t="s">
        <v>561</v>
      </c>
      <c r="CD20" s="2261" t="s">
        <v>561</v>
      </c>
      <c r="CE20" s="2313" t="s">
        <v>561</v>
      </c>
      <c r="CF20" s="2261" t="s">
        <v>561</v>
      </c>
      <c r="CG20" s="2313" t="s">
        <v>561</v>
      </c>
      <c r="CH20" s="2261" t="s">
        <v>561</v>
      </c>
      <c r="CI20" s="2313" t="s">
        <v>561</v>
      </c>
      <c r="CJ20" s="2261" t="s">
        <v>561</v>
      </c>
      <c r="CK20" s="2313" t="s">
        <v>561</v>
      </c>
      <c r="CL20" s="2261" t="s">
        <v>561</v>
      </c>
      <c r="CM20" s="2313" t="s">
        <v>561</v>
      </c>
      <c r="CN20" s="2261" t="s">
        <v>561</v>
      </c>
      <c r="CO20" s="2313" t="s">
        <v>561</v>
      </c>
      <c r="CP20" s="2261" t="s">
        <v>561</v>
      </c>
      <c r="CQ20" s="2313" t="s">
        <v>561</v>
      </c>
      <c r="CR20" s="2261" t="s">
        <v>561</v>
      </c>
      <c r="CS20" s="2313" t="s">
        <v>561</v>
      </c>
      <c r="CT20" s="2261" t="s">
        <v>561</v>
      </c>
      <c r="CU20" s="2313" t="s">
        <v>561</v>
      </c>
      <c r="CV20" s="2261" t="s">
        <v>561</v>
      </c>
      <c r="CW20" s="2313" t="s">
        <v>561</v>
      </c>
      <c r="CX20" s="2261" t="s">
        <v>561</v>
      </c>
      <c r="CY20" s="949"/>
      <c r="CZ20" s="721"/>
      <c r="DK20" s="676"/>
      <c r="DL20" s="759">
        <v>0</v>
      </c>
    </row>
    <row s="1636" customFormat="1" customHeight="1" ht="33.75" hidden="1">
      <c r="A21" s="2393"/>
      <c r="C21" s="957"/>
      <c r="D21" s="954" t="s">
        <v>1056</v>
      </c>
      <c r="E21" s="577" t="s">
        <v>1124</v>
      </c>
      <c r="F21" s="951" t="s">
        <v>1125</v>
      </c>
      <c r="G21" s="681"/>
      <c r="H21" s="107"/>
      <c r="I21" s="681"/>
      <c r="J21" s="107"/>
      <c r="K21" s="681"/>
      <c r="L21" s="2502"/>
      <c r="M21" s="681"/>
      <c r="N21" s="2502"/>
      <c r="O21" s="681"/>
      <c r="P21" s="2502"/>
      <c r="Q21" s="681"/>
      <c r="R21" s="2502"/>
      <c r="S21" s="681"/>
      <c r="T21" s="2502"/>
      <c r="U21" s="681"/>
      <c r="V21" s="2502"/>
      <c r="W21" s="681"/>
      <c r="X21" s="2502"/>
      <c r="Y21" s="681"/>
      <c r="Z21" s="2502"/>
      <c r="AA21" s="681"/>
      <c r="AB21" s="2502"/>
      <c r="AC21" s="681"/>
      <c r="AD21" s="2502"/>
      <c r="AE21" s="681"/>
      <c r="AF21" s="2502"/>
      <c r="AG21" s="681"/>
      <c r="AH21" s="2502"/>
      <c r="AI21" s="681"/>
      <c r="AJ21" s="2502"/>
      <c r="AK21" s="681"/>
      <c r="AL21" s="2502"/>
      <c r="AM21" s="681"/>
      <c r="AN21" s="2502"/>
      <c r="AO21" s="681"/>
      <c r="AP21" s="2502"/>
      <c r="AQ21" s="681"/>
      <c r="AR21" s="2502"/>
      <c r="AS21" s="681"/>
      <c r="AT21" s="2502"/>
      <c r="AU21" s="681"/>
      <c r="AV21" s="2502"/>
      <c r="AW21" s="681"/>
      <c r="AX21" s="2502"/>
      <c r="AY21" s="681"/>
      <c r="AZ21" s="2502"/>
      <c r="BA21" s="681"/>
      <c r="BB21" s="2502"/>
      <c r="BC21" s="681"/>
      <c r="BD21" s="2502"/>
      <c r="BE21" s="681"/>
      <c r="BF21" s="2502"/>
      <c r="BG21" s="681"/>
      <c r="BH21" s="2502"/>
      <c r="BI21" s="681"/>
      <c r="BJ21" s="2502"/>
      <c r="BK21" s="681"/>
      <c r="BL21" s="2502"/>
      <c r="BM21" s="681"/>
      <c r="BN21" s="2502"/>
      <c r="BO21" s="681"/>
      <c r="BP21" s="2502"/>
      <c r="BQ21" s="681"/>
      <c r="BR21" s="2502"/>
      <c r="BS21" s="681"/>
      <c r="BT21" s="2502"/>
      <c r="BU21" s="681"/>
      <c r="BV21" s="2502"/>
      <c r="BW21" s="681"/>
      <c r="BX21" s="2502"/>
      <c r="BY21" s="681"/>
      <c r="BZ21" s="2502"/>
      <c r="CA21" s="681"/>
      <c r="CB21" s="2502"/>
      <c r="CC21" s="681"/>
      <c r="CD21" s="2502"/>
      <c r="CE21" s="681"/>
      <c r="CF21" s="2502"/>
      <c r="CG21" s="681"/>
      <c r="CH21" s="2502"/>
      <c r="CI21" s="681"/>
      <c r="CJ21" s="2502"/>
      <c r="CK21" s="681"/>
      <c r="CL21" s="2502"/>
      <c r="CM21" s="681"/>
      <c r="CN21" s="2502"/>
      <c r="CO21" s="681"/>
      <c r="CP21" s="2502"/>
      <c r="CQ21" s="681"/>
      <c r="CR21" s="2502"/>
      <c r="CS21" s="681"/>
      <c r="CT21" s="2502"/>
      <c r="CU21" s="681"/>
      <c r="CV21" s="2502"/>
      <c r="CW21" s="681"/>
      <c r="CX21" s="2502"/>
      <c r="CY21" s="949"/>
      <c r="CZ21" s="721"/>
      <c r="DK21" s="676"/>
      <c r="DL21" s="759">
        <v>0</v>
      </c>
    </row>
    <row s="1636" customFormat="1" customHeight="1" ht="33.75" hidden="1">
      <c r="A22" s="2393"/>
      <c r="C22" s="957"/>
      <c r="D22" s="954" t="s">
        <v>1059</v>
      </c>
      <c r="E22" s="577" t="s">
        <v>1126</v>
      </c>
      <c r="F22" s="951" t="s">
        <v>1127</v>
      </c>
      <c r="G22" s="681"/>
      <c r="H22" s="107"/>
      <c r="I22" s="681"/>
      <c r="J22" s="107"/>
      <c r="K22" s="681"/>
      <c r="L22" s="2502"/>
      <c r="M22" s="681"/>
      <c r="N22" s="2502"/>
      <c r="O22" s="681"/>
      <c r="P22" s="2502"/>
      <c r="Q22" s="681"/>
      <c r="R22" s="2502"/>
      <c r="S22" s="681"/>
      <c r="T22" s="2502"/>
      <c r="U22" s="681"/>
      <c r="V22" s="2502"/>
      <c r="W22" s="681"/>
      <c r="X22" s="2502"/>
      <c r="Y22" s="681"/>
      <c r="Z22" s="2502"/>
      <c r="AA22" s="681"/>
      <c r="AB22" s="2502"/>
      <c r="AC22" s="681"/>
      <c r="AD22" s="2502"/>
      <c r="AE22" s="681"/>
      <c r="AF22" s="2502"/>
      <c r="AG22" s="681"/>
      <c r="AH22" s="2502"/>
      <c r="AI22" s="681"/>
      <c r="AJ22" s="2502"/>
      <c r="AK22" s="681"/>
      <c r="AL22" s="2502"/>
      <c r="AM22" s="681"/>
      <c r="AN22" s="2502"/>
      <c r="AO22" s="681"/>
      <c r="AP22" s="2502"/>
      <c r="AQ22" s="681"/>
      <c r="AR22" s="2502"/>
      <c r="AS22" s="681"/>
      <c r="AT22" s="2502"/>
      <c r="AU22" s="681"/>
      <c r="AV22" s="2502"/>
      <c r="AW22" s="681"/>
      <c r="AX22" s="2502"/>
      <c r="AY22" s="681"/>
      <c r="AZ22" s="2502"/>
      <c r="BA22" s="681"/>
      <c r="BB22" s="2502"/>
      <c r="BC22" s="681"/>
      <c r="BD22" s="2502"/>
      <c r="BE22" s="681"/>
      <c r="BF22" s="2502"/>
      <c r="BG22" s="681"/>
      <c r="BH22" s="2502"/>
      <c r="BI22" s="681"/>
      <c r="BJ22" s="2502"/>
      <c r="BK22" s="681"/>
      <c r="BL22" s="2502"/>
      <c r="BM22" s="681"/>
      <c r="BN22" s="2502"/>
      <c r="BO22" s="681"/>
      <c r="BP22" s="2502"/>
      <c r="BQ22" s="681"/>
      <c r="BR22" s="2502"/>
      <c r="BS22" s="681"/>
      <c r="BT22" s="2502"/>
      <c r="BU22" s="681"/>
      <c r="BV22" s="2502"/>
      <c r="BW22" s="681"/>
      <c r="BX22" s="2502"/>
      <c r="BY22" s="681"/>
      <c r="BZ22" s="2502"/>
      <c r="CA22" s="681"/>
      <c r="CB22" s="2502"/>
      <c r="CC22" s="681"/>
      <c r="CD22" s="2502"/>
      <c r="CE22" s="681"/>
      <c r="CF22" s="2502"/>
      <c r="CG22" s="681"/>
      <c r="CH22" s="2502"/>
      <c r="CI22" s="681"/>
      <c r="CJ22" s="2502"/>
      <c r="CK22" s="681"/>
      <c r="CL22" s="2502"/>
      <c r="CM22" s="681"/>
      <c r="CN22" s="2502"/>
      <c r="CO22" s="681"/>
      <c r="CP22" s="2502"/>
      <c r="CQ22" s="681"/>
      <c r="CR22" s="2502"/>
      <c r="CS22" s="681"/>
      <c r="CT22" s="2502"/>
      <c r="CU22" s="681"/>
      <c r="CV22" s="2502"/>
      <c r="CW22" s="681"/>
      <c r="CX22" s="2502"/>
      <c r="CY22" s="949"/>
      <c r="CZ22" s="721"/>
      <c r="DK22" s="676"/>
      <c r="DL22" s="759">
        <v>0</v>
      </c>
    </row>
    <row s="1636" customFormat="1" customHeight="1" ht="22.5" hidden="1">
      <c r="A23" s="2393"/>
      <c r="C23" s="957"/>
      <c r="D23" s="954" t="s">
        <v>1095</v>
      </c>
      <c r="E23" s="955" t="s">
        <v>1128</v>
      </c>
      <c r="F23" s="951" t="s">
        <v>561</v>
      </c>
      <c r="G23" s="951" t="s">
        <v>561</v>
      </c>
      <c r="H23" s="950" t="s">
        <v>561</v>
      </c>
      <c r="I23" s="951" t="s">
        <v>561</v>
      </c>
      <c r="J23" s="950" t="s">
        <v>561</v>
      </c>
      <c r="K23" s="2313" t="s">
        <v>561</v>
      </c>
      <c r="L23" s="2261" t="s">
        <v>561</v>
      </c>
      <c r="M23" s="2313" t="s">
        <v>561</v>
      </c>
      <c r="N23" s="2261" t="s">
        <v>561</v>
      </c>
      <c r="O23" s="2313" t="s">
        <v>561</v>
      </c>
      <c r="P23" s="2261" t="s">
        <v>561</v>
      </c>
      <c r="Q23" s="2313" t="s">
        <v>561</v>
      </c>
      <c r="R23" s="2261" t="s">
        <v>561</v>
      </c>
      <c r="S23" s="2313" t="s">
        <v>561</v>
      </c>
      <c r="T23" s="2261" t="s">
        <v>561</v>
      </c>
      <c r="U23" s="2313" t="s">
        <v>561</v>
      </c>
      <c r="V23" s="2261" t="s">
        <v>561</v>
      </c>
      <c r="W23" s="2313" t="s">
        <v>561</v>
      </c>
      <c r="X23" s="2261" t="s">
        <v>561</v>
      </c>
      <c r="Y23" s="2313" t="s">
        <v>561</v>
      </c>
      <c r="Z23" s="2261" t="s">
        <v>561</v>
      </c>
      <c r="AA23" s="2313" t="s">
        <v>561</v>
      </c>
      <c r="AB23" s="2261" t="s">
        <v>561</v>
      </c>
      <c r="AC23" s="2313" t="s">
        <v>561</v>
      </c>
      <c r="AD23" s="2261" t="s">
        <v>561</v>
      </c>
      <c r="AE23" s="2313" t="s">
        <v>561</v>
      </c>
      <c r="AF23" s="2261" t="s">
        <v>561</v>
      </c>
      <c r="AG23" s="2313" t="s">
        <v>561</v>
      </c>
      <c r="AH23" s="2261" t="s">
        <v>561</v>
      </c>
      <c r="AI23" s="2313" t="s">
        <v>561</v>
      </c>
      <c r="AJ23" s="2261" t="s">
        <v>561</v>
      </c>
      <c r="AK23" s="2313" t="s">
        <v>561</v>
      </c>
      <c r="AL23" s="2261" t="s">
        <v>561</v>
      </c>
      <c r="AM23" s="2313" t="s">
        <v>561</v>
      </c>
      <c r="AN23" s="2261" t="s">
        <v>561</v>
      </c>
      <c r="AO23" s="2313" t="s">
        <v>561</v>
      </c>
      <c r="AP23" s="2261" t="s">
        <v>561</v>
      </c>
      <c r="AQ23" s="2313" t="s">
        <v>561</v>
      </c>
      <c r="AR23" s="2261" t="s">
        <v>561</v>
      </c>
      <c r="AS23" s="2313" t="s">
        <v>561</v>
      </c>
      <c r="AT23" s="2261" t="s">
        <v>561</v>
      </c>
      <c r="AU23" s="2313" t="s">
        <v>561</v>
      </c>
      <c r="AV23" s="2261" t="s">
        <v>561</v>
      </c>
      <c r="AW23" s="2313" t="s">
        <v>561</v>
      </c>
      <c r="AX23" s="2261" t="s">
        <v>561</v>
      </c>
      <c r="AY23" s="2313" t="s">
        <v>561</v>
      </c>
      <c r="AZ23" s="2261" t="s">
        <v>561</v>
      </c>
      <c r="BA23" s="2313" t="s">
        <v>561</v>
      </c>
      <c r="BB23" s="2261" t="s">
        <v>561</v>
      </c>
      <c r="BC23" s="2313" t="s">
        <v>561</v>
      </c>
      <c r="BD23" s="2261" t="s">
        <v>561</v>
      </c>
      <c r="BE23" s="2313" t="s">
        <v>561</v>
      </c>
      <c r="BF23" s="2261" t="s">
        <v>561</v>
      </c>
      <c r="BG23" s="2313" t="s">
        <v>561</v>
      </c>
      <c r="BH23" s="2261" t="s">
        <v>561</v>
      </c>
      <c r="BI23" s="2313" t="s">
        <v>561</v>
      </c>
      <c r="BJ23" s="2261" t="s">
        <v>561</v>
      </c>
      <c r="BK23" s="2313" t="s">
        <v>561</v>
      </c>
      <c r="BL23" s="2261" t="s">
        <v>561</v>
      </c>
      <c r="BM23" s="2313" t="s">
        <v>561</v>
      </c>
      <c r="BN23" s="2261" t="s">
        <v>561</v>
      </c>
      <c r="BO23" s="2313" t="s">
        <v>561</v>
      </c>
      <c r="BP23" s="2261" t="s">
        <v>561</v>
      </c>
      <c r="BQ23" s="2313" t="s">
        <v>561</v>
      </c>
      <c r="BR23" s="2261" t="s">
        <v>561</v>
      </c>
      <c r="BS23" s="2313" t="s">
        <v>561</v>
      </c>
      <c r="BT23" s="2261" t="s">
        <v>561</v>
      </c>
      <c r="BU23" s="2313" t="s">
        <v>561</v>
      </c>
      <c r="BV23" s="2261" t="s">
        <v>561</v>
      </c>
      <c r="BW23" s="2313" t="s">
        <v>561</v>
      </c>
      <c r="BX23" s="2261" t="s">
        <v>561</v>
      </c>
      <c r="BY23" s="2313" t="s">
        <v>561</v>
      </c>
      <c r="BZ23" s="2261" t="s">
        <v>561</v>
      </c>
      <c r="CA23" s="2313" t="s">
        <v>561</v>
      </c>
      <c r="CB23" s="2261" t="s">
        <v>561</v>
      </c>
      <c r="CC23" s="2313" t="s">
        <v>561</v>
      </c>
      <c r="CD23" s="2261" t="s">
        <v>561</v>
      </c>
      <c r="CE23" s="2313" t="s">
        <v>561</v>
      </c>
      <c r="CF23" s="2261" t="s">
        <v>561</v>
      </c>
      <c r="CG23" s="2313" t="s">
        <v>561</v>
      </c>
      <c r="CH23" s="2261" t="s">
        <v>561</v>
      </c>
      <c r="CI23" s="2313" t="s">
        <v>561</v>
      </c>
      <c r="CJ23" s="2261" t="s">
        <v>561</v>
      </c>
      <c r="CK23" s="2313" t="s">
        <v>561</v>
      </c>
      <c r="CL23" s="2261" t="s">
        <v>561</v>
      </c>
      <c r="CM23" s="2313" t="s">
        <v>561</v>
      </c>
      <c r="CN23" s="2261" t="s">
        <v>561</v>
      </c>
      <c r="CO23" s="2313" t="s">
        <v>561</v>
      </c>
      <c r="CP23" s="2261" t="s">
        <v>561</v>
      </c>
      <c r="CQ23" s="2313" t="s">
        <v>561</v>
      </c>
      <c r="CR23" s="2261" t="s">
        <v>561</v>
      </c>
      <c r="CS23" s="2313" t="s">
        <v>561</v>
      </c>
      <c r="CT23" s="2261" t="s">
        <v>561</v>
      </c>
      <c r="CU23" s="2313" t="s">
        <v>561</v>
      </c>
      <c r="CV23" s="2261" t="s">
        <v>561</v>
      </c>
      <c r="CW23" s="2313" t="s">
        <v>561</v>
      </c>
      <c r="CX23" s="2261" t="s">
        <v>561</v>
      </c>
      <c r="CY23" s="949"/>
      <c r="CZ23" s="721"/>
      <c r="DK23" s="676"/>
      <c r="DL23" s="759">
        <v>0</v>
      </c>
    </row>
    <row s="1636" customFormat="1" customHeight="1" ht="22.5" hidden="1">
      <c r="A24" s="2393"/>
      <c r="C24" s="957"/>
      <c r="D24" s="954" t="s">
        <v>1129</v>
      </c>
      <c r="E24" s="577" t="s">
        <v>1130</v>
      </c>
      <c r="F24" s="951" t="s">
        <v>1131</v>
      </c>
      <c r="G24" s="681"/>
      <c r="H24" s="687"/>
      <c r="I24" s="681"/>
      <c r="J24" s="687"/>
      <c r="K24" s="681"/>
      <c r="L24" s="2354"/>
      <c r="M24" s="681"/>
      <c r="N24" s="2354"/>
      <c r="O24" s="681"/>
      <c r="P24" s="2354"/>
      <c r="Q24" s="681"/>
      <c r="R24" s="2354"/>
      <c r="S24" s="681"/>
      <c r="T24" s="2354"/>
      <c r="U24" s="681"/>
      <c r="V24" s="2354"/>
      <c r="W24" s="681"/>
      <c r="X24" s="2354"/>
      <c r="Y24" s="681"/>
      <c r="Z24" s="2354"/>
      <c r="AA24" s="681"/>
      <c r="AB24" s="2354"/>
      <c r="AC24" s="681"/>
      <c r="AD24" s="2354"/>
      <c r="AE24" s="681"/>
      <c r="AF24" s="2354"/>
      <c r="AG24" s="681"/>
      <c r="AH24" s="2354"/>
      <c r="AI24" s="681"/>
      <c r="AJ24" s="2354"/>
      <c r="AK24" s="681"/>
      <c r="AL24" s="2354"/>
      <c r="AM24" s="681"/>
      <c r="AN24" s="2354"/>
      <c r="AO24" s="681"/>
      <c r="AP24" s="2354"/>
      <c r="AQ24" s="681"/>
      <c r="AR24" s="2354"/>
      <c r="AS24" s="681"/>
      <c r="AT24" s="2354"/>
      <c r="AU24" s="681"/>
      <c r="AV24" s="2354"/>
      <c r="AW24" s="681"/>
      <c r="AX24" s="2354"/>
      <c r="AY24" s="681"/>
      <c r="AZ24" s="2354"/>
      <c r="BA24" s="681"/>
      <c r="BB24" s="2354"/>
      <c r="BC24" s="681"/>
      <c r="BD24" s="2354"/>
      <c r="BE24" s="681"/>
      <c r="BF24" s="2354"/>
      <c r="BG24" s="681"/>
      <c r="BH24" s="2354"/>
      <c r="BI24" s="681"/>
      <c r="BJ24" s="2354"/>
      <c r="BK24" s="681"/>
      <c r="BL24" s="2354"/>
      <c r="BM24" s="681"/>
      <c r="BN24" s="2354"/>
      <c r="BO24" s="681"/>
      <c r="BP24" s="2354"/>
      <c r="BQ24" s="681"/>
      <c r="BR24" s="2354"/>
      <c r="BS24" s="681"/>
      <c r="BT24" s="2354"/>
      <c r="BU24" s="681"/>
      <c r="BV24" s="2354"/>
      <c r="BW24" s="681"/>
      <c r="BX24" s="2354"/>
      <c r="BY24" s="681"/>
      <c r="BZ24" s="2354"/>
      <c r="CA24" s="681"/>
      <c r="CB24" s="2354"/>
      <c r="CC24" s="681"/>
      <c r="CD24" s="2354"/>
      <c r="CE24" s="681"/>
      <c r="CF24" s="2354"/>
      <c r="CG24" s="681"/>
      <c r="CH24" s="2354"/>
      <c r="CI24" s="681"/>
      <c r="CJ24" s="2354"/>
      <c r="CK24" s="681"/>
      <c r="CL24" s="2354"/>
      <c r="CM24" s="681"/>
      <c r="CN24" s="2354"/>
      <c r="CO24" s="681"/>
      <c r="CP24" s="2354"/>
      <c r="CQ24" s="681"/>
      <c r="CR24" s="2354"/>
      <c r="CS24" s="681"/>
      <c r="CT24" s="2354"/>
      <c r="CU24" s="681"/>
      <c r="CV24" s="2354"/>
      <c r="CW24" s="681"/>
      <c r="CX24" s="2354"/>
      <c r="CY24" s="949"/>
      <c r="CZ24" s="721"/>
      <c r="DK24" s="676"/>
      <c r="DL24" s="759">
        <v>0</v>
      </c>
    </row>
    <row s="1636" customFormat="1" customHeight="1" ht="22.5" hidden="1">
      <c r="A25" s="2393"/>
      <c r="C25" s="957"/>
      <c r="D25" s="954" t="s">
        <v>1132</v>
      </c>
      <c r="E25" s="577" t="s">
        <v>1133</v>
      </c>
      <c r="F25" s="951" t="s">
        <v>561</v>
      </c>
      <c r="G25" s="951" t="s">
        <v>561</v>
      </c>
      <c r="H25" s="950" t="s">
        <v>561</v>
      </c>
      <c r="I25" s="951" t="s">
        <v>561</v>
      </c>
      <c r="J25" s="950" t="s">
        <v>561</v>
      </c>
      <c r="K25" s="2313" t="s">
        <v>561</v>
      </c>
      <c r="L25" s="2261" t="s">
        <v>561</v>
      </c>
      <c r="M25" s="2313" t="s">
        <v>561</v>
      </c>
      <c r="N25" s="2261" t="s">
        <v>561</v>
      </c>
      <c r="O25" s="2313" t="s">
        <v>561</v>
      </c>
      <c r="P25" s="2261" t="s">
        <v>561</v>
      </c>
      <c r="Q25" s="2313" t="s">
        <v>561</v>
      </c>
      <c r="R25" s="2261" t="s">
        <v>561</v>
      </c>
      <c r="S25" s="2313" t="s">
        <v>561</v>
      </c>
      <c r="T25" s="2261" t="s">
        <v>561</v>
      </c>
      <c r="U25" s="2313" t="s">
        <v>561</v>
      </c>
      <c r="V25" s="2261" t="s">
        <v>561</v>
      </c>
      <c r="W25" s="2313" t="s">
        <v>561</v>
      </c>
      <c r="X25" s="2261" t="s">
        <v>561</v>
      </c>
      <c r="Y25" s="2313" t="s">
        <v>561</v>
      </c>
      <c r="Z25" s="2261" t="s">
        <v>561</v>
      </c>
      <c r="AA25" s="2313" t="s">
        <v>561</v>
      </c>
      <c r="AB25" s="2261" t="s">
        <v>561</v>
      </c>
      <c r="AC25" s="2313" t="s">
        <v>561</v>
      </c>
      <c r="AD25" s="2261" t="s">
        <v>561</v>
      </c>
      <c r="AE25" s="2313" t="s">
        <v>561</v>
      </c>
      <c r="AF25" s="2261" t="s">
        <v>561</v>
      </c>
      <c r="AG25" s="2313" t="s">
        <v>561</v>
      </c>
      <c r="AH25" s="2261" t="s">
        <v>561</v>
      </c>
      <c r="AI25" s="2313" t="s">
        <v>561</v>
      </c>
      <c r="AJ25" s="2261" t="s">
        <v>561</v>
      </c>
      <c r="AK25" s="2313" t="s">
        <v>561</v>
      </c>
      <c r="AL25" s="2261" t="s">
        <v>561</v>
      </c>
      <c r="AM25" s="2313" t="s">
        <v>561</v>
      </c>
      <c r="AN25" s="2261" t="s">
        <v>561</v>
      </c>
      <c r="AO25" s="2313" t="s">
        <v>561</v>
      </c>
      <c r="AP25" s="2261" t="s">
        <v>561</v>
      </c>
      <c r="AQ25" s="2313" t="s">
        <v>561</v>
      </c>
      <c r="AR25" s="2261" t="s">
        <v>561</v>
      </c>
      <c r="AS25" s="2313" t="s">
        <v>561</v>
      </c>
      <c r="AT25" s="2261" t="s">
        <v>561</v>
      </c>
      <c r="AU25" s="2313" t="s">
        <v>561</v>
      </c>
      <c r="AV25" s="2261" t="s">
        <v>561</v>
      </c>
      <c r="AW25" s="2313" t="s">
        <v>561</v>
      </c>
      <c r="AX25" s="2261" t="s">
        <v>561</v>
      </c>
      <c r="AY25" s="2313" t="s">
        <v>561</v>
      </c>
      <c r="AZ25" s="2261" t="s">
        <v>561</v>
      </c>
      <c r="BA25" s="2313" t="s">
        <v>561</v>
      </c>
      <c r="BB25" s="2261" t="s">
        <v>561</v>
      </c>
      <c r="BC25" s="2313" t="s">
        <v>561</v>
      </c>
      <c r="BD25" s="2261" t="s">
        <v>561</v>
      </c>
      <c r="BE25" s="2313" t="s">
        <v>561</v>
      </c>
      <c r="BF25" s="2261" t="s">
        <v>561</v>
      </c>
      <c r="BG25" s="2313" t="s">
        <v>561</v>
      </c>
      <c r="BH25" s="2261" t="s">
        <v>561</v>
      </c>
      <c r="BI25" s="2313" t="s">
        <v>561</v>
      </c>
      <c r="BJ25" s="2261" t="s">
        <v>561</v>
      </c>
      <c r="BK25" s="2313" t="s">
        <v>561</v>
      </c>
      <c r="BL25" s="2261" t="s">
        <v>561</v>
      </c>
      <c r="BM25" s="2313" t="s">
        <v>561</v>
      </c>
      <c r="BN25" s="2261" t="s">
        <v>561</v>
      </c>
      <c r="BO25" s="2313" t="s">
        <v>561</v>
      </c>
      <c r="BP25" s="2261" t="s">
        <v>561</v>
      </c>
      <c r="BQ25" s="2313" t="s">
        <v>561</v>
      </c>
      <c r="BR25" s="2261" t="s">
        <v>561</v>
      </c>
      <c r="BS25" s="2313" t="s">
        <v>561</v>
      </c>
      <c r="BT25" s="2261" t="s">
        <v>561</v>
      </c>
      <c r="BU25" s="2313" t="s">
        <v>561</v>
      </c>
      <c r="BV25" s="2261" t="s">
        <v>561</v>
      </c>
      <c r="BW25" s="2313" t="s">
        <v>561</v>
      </c>
      <c r="BX25" s="2261" t="s">
        <v>561</v>
      </c>
      <c r="BY25" s="2313" t="s">
        <v>561</v>
      </c>
      <c r="BZ25" s="2261" t="s">
        <v>561</v>
      </c>
      <c r="CA25" s="2313" t="s">
        <v>561</v>
      </c>
      <c r="CB25" s="2261" t="s">
        <v>561</v>
      </c>
      <c r="CC25" s="2313" t="s">
        <v>561</v>
      </c>
      <c r="CD25" s="2261" t="s">
        <v>561</v>
      </c>
      <c r="CE25" s="2313" t="s">
        <v>561</v>
      </c>
      <c r="CF25" s="2261" t="s">
        <v>561</v>
      </c>
      <c r="CG25" s="2313" t="s">
        <v>561</v>
      </c>
      <c r="CH25" s="2261" t="s">
        <v>561</v>
      </c>
      <c r="CI25" s="2313" t="s">
        <v>561</v>
      </c>
      <c r="CJ25" s="2261" t="s">
        <v>561</v>
      </c>
      <c r="CK25" s="2313" t="s">
        <v>561</v>
      </c>
      <c r="CL25" s="2261" t="s">
        <v>561</v>
      </c>
      <c r="CM25" s="2313" t="s">
        <v>561</v>
      </c>
      <c r="CN25" s="2261" t="s">
        <v>561</v>
      </c>
      <c r="CO25" s="2313" t="s">
        <v>561</v>
      </c>
      <c r="CP25" s="2261" t="s">
        <v>561</v>
      </c>
      <c r="CQ25" s="2313" t="s">
        <v>561</v>
      </c>
      <c r="CR25" s="2261" t="s">
        <v>561</v>
      </c>
      <c r="CS25" s="2313" t="s">
        <v>561</v>
      </c>
      <c r="CT25" s="2261" t="s">
        <v>561</v>
      </c>
      <c r="CU25" s="2313" t="s">
        <v>561</v>
      </c>
      <c r="CV25" s="2261" t="s">
        <v>561</v>
      </c>
      <c r="CW25" s="2313" t="s">
        <v>561</v>
      </c>
      <c r="CX25" s="2261" t="s">
        <v>561</v>
      </c>
      <c r="CY25" s="949"/>
      <c r="CZ25" s="721"/>
      <c r="DK25" s="676"/>
      <c r="DL25" s="759">
        <v>0</v>
      </c>
    </row>
    <row s="1636" customFormat="1" customHeight="1" ht="18.75" hidden="1">
      <c r="A26" s="2393"/>
      <c r="C26" s="957"/>
      <c r="D26" s="954" t="s">
        <v>1134</v>
      </c>
      <c r="E26" s="554" t="s">
        <v>1135</v>
      </c>
      <c r="F26" s="951" t="s">
        <v>1136</v>
      </c>
      <c r="G26" s="681"/>
      <c r="H26" s="687"/>
      <c r="I26" s="681"/>
      <c r="J26" s="687"/>
      <c r="K26" s="681"/>
      <c r="L26" s="2354"/>
      <c r="M26" s="681"/>
      <c r="N26" s="2354"/>
      <c r="O26" s="681"/>
      <c r="P26" s="2354"/>
      <c r="Q26" s="681"/>
      <c r="R26" s="2354"/>
      <c r="S26" s="681"/>
      <c r="T26" s="2354"/>
      <c r="U26" s="681"/>
      <c r="V26" s="2354"/>
      <c r="W26" s="681"/>
      <c r="X26" s="2354"/>
      <c r="Y26" s="681"/>
      <c r="Z26" s="2354"/>
      <c r="AA26" s="681"/>
      <c r="AB26" s="2354"/>
      <c r="AC26" s="681"/>
      <c r="AD26" s="2354"/>
      <c r="AE26" s="681"/>
      <c r="AF26" s="2354"/>
      <c r="AG26" s="681"/>
      <c r="AH26" s="2354"/>
      <c r="AI26" s="681"/>
      <c r="AJ26" s="2354"/>
      <c r="AK26" s="681"/>
      <c r="AL26" s="2354"/>
      <c r="AM26" s="681"/>
      <c r="AN26" s="2354"/>
      <c r="AO26" s="681"/>
      <c r="AP26" s="2354"/>
      <c r="AQ26" s="681"/>
      <c r="AR26" s="2354"/>
      <c r="AS26" s="681"/>
      <c r="AT26" s="2354"/>
      <c r="AU26" s="681"/>
      <c r="AV26" s="2354"/>
      <c r="AW26" s="681"/>
      <c r="AX26" s="2354"/>
      <c r="AY26" s="681"/>
      <c r="AZ26" s="2354"/>
      <c r="BA26" s="681"/>
      <c r="BB26" s="2354"/>
      <c r="BC26" s="681"/>
      <c r="BD26" s="2354"/>
      <c r="BE26" s="681"/>
      <c r="BF26" s="2354"/>
      <c r="BG26" s="681"/>
      <c r="BH26" s="2354"/>
      <c r="BI26" s="681"/>
      <c r="BJ26" s="2354"/>
      <c r="BK26" s="681"/>
      <c r="BL26" s="2354"/>
      <c r="BM26" s="681"/>
      <c r="BN26" s="2354"/>
      <c r="BO26" s="681"/>
      <c r="BP26" s="2354"/>
      <c r="BQ26" s="681"/>
      <c r="BR26" s="2354"/>
      <c r="BS26" s="681"/>
      <c r="BT26" s="2354"/>
      <c r="BU26" s="681"/>
      <c r="BV26" s="2354"/>
      <c r="BW26" s="681"/>
      <c r="BX26" s="2354"/>
      <c r="BY26" s="681"/>
      <c r="BZ26" s="2354"/>
      <c r="CA26" s="681"/>
      <c r="CB26" s="2354"/>
      <c r="CC26" s="681"/>
      <c r="CD26" s="2354"/>
      <c r="CE26" s="681"/>
      <c r="CF26" s="2354"/>
      <c r="CG26" s="681"/>
      <c r="CH26" s="2354"/>
      <c r="CI26" s="681"/>
      <c r="CJ26" s="2354"/>
      <c r="CK26" s="681"/>
      <c r="CL26" s="2354"/>
      <c r="CM26" s="681"/>
      <c r="CN26" s="2354"/>
      <c r="CO26" s="681"/>
      <c r="CP26" s="2354"/>
      <c r="CQ26" s="681"/>
      <c r="CR26" s="2354"/>
      <c r="CS26" s="681"/>
      <c r="CT26" s="2354"/>
      <c r="CU26" s="681"/>
      <c r="CV26" s="2354"/>
      <c r="CW26" s="681"/>
      <c r="CX26" s="2354"/>
      <c r="CY26" s="949"/>
      <c r="CZ26" s="721"/>
      <c r="DK26" s="676"/>
      <c r="DL26" s="759">
        <v>0</v>
      </c>
    </row>
    <row s="1636" customFormat="1" customHeight="1" ht="18.75" hidden="1">
      <c r="A27" s="2393"/>
      <c r="C27" s="957"/>
      <c r="D27" s="954" t="s">
        <v>1137</v>
      </c>
      <c r="E27" s="554" t="s">
        <v>1138</v>
      </c>
      <c r="F27" s="951" t="s">
        <v>1139</v>
      </c>
      <c r="G27" s="681"/>
      <c r="H27" s="687"/>
      <c r="I27" s="681"/>
      <c r="J27" s="687"/>
      <c r="K27" s="681"/>
      <c r="L27" s="2354"/>
      <c r="M27" s="681"/>
      <c r="N27" s="2354"/>
      <c r="O27" s="681"/>
      <c r="P27" s="2354"/>
      <c r="Q27" s="681"/>
      <c r="R27" s="2354"/>
      <c r="S27" s="681"/>
      <c r="T27" s="2354"/>
      <c r="U27" s="681"/>
      <c r="V27" s="2354"/>
      <c r="W27" s="681"/>
      <c r="X27" s="2354"/>
      <c r="Y27" s="681"/>
      <c r="Z27" s="2354"/>
      <c r="AA27" s="681"/>
      <c r="AB27" s="2354"/>
      <c r="AC27" s="681"/>
      <c r="AD27" s="2354"/>
      <c r="AE27" s="681"/>
      <c r="AF27" s="2354"/>
      <c r="AG27" s="681"/>
      <c r="AH27" s="2354"/>
      <c r="AI27" s="681"/>
      <c r="AJ27" s="2354"/>
      <c r="AK27" s="681"/>
      <c r="AL27" s="2354"/>
      <c r="AM27" s="681"/>
      <c r="AN27" s="2354"/>
      <c r="AO27" s="681"/>
      <c r="AP27" s="2354"/>
      <c r="AQ27" s="681"/>
      <c r="AR27" s="2354"/>
      <c r="AS27" s="681"/>
      <c r="AT27" s="2354"/>
      <c r="AU27" s="681"/>
      <c r="AV27" s="2354"/>
      <c r="AW27" s="681"/>
      <c r="AX27" s="2354"/>
      <c r="AY27" s="681"/>
      <c r="AZ27" s="2354"/>
      <c r="BA27" s="681"/>
      <c r="BB27" s="2354"/>
      <c r="BC27" s="681"/>
      <c r="BD27" s="2354"/>
      <c r="BE27" s="681"/>
      <c r="BF27" s="2354"/>
      <c r="BG27" s="681"/>
      <c r="BH27" s="2354"/>
      <c r="BI27" s="681"/>
      <c r="BJ27" s="2354"/>
      <c r="BK27" s="681"/>
      <c r="BL27" s="2354"/>
      <c r="BM27" s="681"/>
      <c r="BN27" s="2354"/>
      <c r="BO27" s="681"/>
      <c r="BP27" s="2354"/>
      <c r="BQ27" s="681"/>
      <c r="BR27" s="2354"/>
      <c r="BS27" s="681"/>
      <c r="BT27" s="2354"/>
      <c r="BU27" s="681"/>
      <c r="BV27" s="2354"/>
      <c r="BW27" s="681"/>
      <c r="BX27" s="2354"/>
      <c r="BY27" s="681"/>
      <c r="BZ27" s="2354"/>
      <c r="CA27" s="681"/>
      <c r="CB27" s="2354"/>
      <c r="CC27" s="681"/>
      <c r="CD27" s="2354"/>
      <c r="CE27" s="681"/>
      <c r="CF27" s="2354"/>
      <c r="CG27" s="681"/>
      <c r="CH27" s="2354"/>
      <c r="CI27" s="681"/>
      <c r="CJ27" s="2354"/>
      <c r="CK27" s="681"/>
      <c r="CL27" s="2354"/>
      <c r="CM27" s="681"/>
      <c r="CN27" s="2354"/>
      <c r="CO27" s="681"/>
      <c r="CP27" s="2354"/>
      <c r="CQ27" s="681"/>
      <c r="CR27" s="2354"/>
      <c r="CS27" s="681"/>
      <c r="CT27" s="2354"/>
      <c r="CU27" s="681"/>
      <c r="CV27" s="2354"/>
      <c r="CW27" s="681"/>
      <c r="CX27" s="2354"/>
      <c r="CY27" s="949"/>
      <c r="CZ27" s="721"/>
      <c r="DK27" s="676"/>
      <c r="DL27" s="759">
        <v>0</v>
      </c>
    </row>
    <row s="1636" customFormat="1" customHeight="1" ht="18.75" hidden="1">
      <c r="A28" s="2393"/>
      <c r="C28" s="957"/>
      <c r="D28" s="954" t="s">
        <v>1140</v>
      </c>
      <c r="E28" s="577" t="s">
        <v>1141</v>
      </c>
      <c r="F28" s="951" t="s">
        <v>561</v>
      </c>
      <c r="G28" s="951" t="s">
        <v>561</v>
      </c>
      <c r="H28" s="950" t="s">
        <v>561</v>
      </c>
      <c r="I28" s="951" t="s">
        <v>561</v>
      </c>
      <c r="J28" s="950" t="s">
        <v>561</v>
      </c>
      <c r="K28" s="2313" t="s">
        <v>561</v>
      </c>
      <c r="L28" s="2261" t="s">
        <v>561</v>
      </c>
      <c r="M28" s="2313" t="s">
        <v>561</v>
      </c>
      <c r="N28" s="2261" t="s">
        <v>561</v>
      </c>
      <c r="O28" s="2313" t="s">
        <v>561</v>
      </c>
      <c r="P28" s="2261" t="s">
        <v>561</v>
      </c>
      <c r="Q28" s="2313" t="s">
        <v>561</v>
      </c>
      <c r="R28" s="2261" t="s">
        <v>561</v>
      </c>
      <c r="S28" s="2313" t="s">
        <v>561</v>
      </c>
      <c r="T28" s="2261" t="s">
        <v>561</v>
      </c>
      <c r="U28" s="2313" t="s">
        <v>561</v>
      </c>
      <c r="V28" s="2261" t="s">
        <v>561</v>
      </c>
      <c r="W28" s="2313" t="s">
        <v>561</v>
      </c>
      <c r="X28" s="2261" t="s">
        <v>561</v>
      </c>
      <c r="Y28" s="2313" t="s">
        <v>561</v>
      </c>
      <c r="Z28" s="2261" t="s">
        <v>561</v>
      </c>
      <c r="AA28" s="2313" t="s">
        <v>561</v>
      </c>
      <c r="AB28" s="2261" t="s">
        <v>561</v>
      </c>
      <c r="AC28" s="2313" t="s">
        <v>561</v>
      </c>
      <c r="AD28" s="2261" t="s">
        <v>561</v>
      </c>
      <c r="AE28" s="2313" t="s">
        <v>561</v>
      </c>
      <c r="AF28" s="2261" t="s">
        <v>561</v>
      </c>
      <c r="AG28" s="2313" t="s">
        <v>561</v>
      </c>
      <c r="AH28" s="2261" t="s">
        <v>561</v>
      </c>
      <c r="AI28" s="2313" t="s">
        <v>561</v>
      </c>
      <c r="AJ28" s="2261" t="s">
        <v>561</v>
      </c>
      <c r="AK28" s="2313" t="s">
        <v>561</v>
      </c>
      <c r="AL28" s="2261" t="s">
        <v>561</v>
      </c>
      <c r="AM28" s="2313" t="s">
        <v>561</v>
      </c>
      <c r="AN28" s="2261" t="s">
        <v>561</v>
      </c>
      <c r="AO28" s="2313" t="s">
        <v>561</v>
      </c>
      <c r="AP28" s="2261" t="s">
        <v>561</v>
      </c>
      <c r="AQ28" s="2313" t="s">
        <v>561</v>
      </c>
      <c r="AR28" s="2261" t="s">
        <v>561</v>
      </c>
      <c r="AS28" s="2313" t="s">
        <v>561</v>
      </c>
      <c r="AT28" s="2261" t="s">
        <v>561</v>
      </c>
      <c r="AU28" s="2313" t="s">
        <v>561</v>
      </c>
      <c r="AV28" s="2261" t="s">
        <v>561</v>
      </c>
      <c r="AW28" s="2313" t="s">
        <v>561</v>
      </c>
      <c r="AX28" s="2261" t="s">
        <v>561</v>
      </c>
      <c r="AY28" s="2313" t="s">
        <v>561</v>
      </c>
      <c r="AZ28" s="2261" t="s">
        <v>561</v>
      </c>
      <c r="BA28" s="2313" t="s">
        <v>561</v>
      </c>
      <c r="BB28" s="2261" t="s">
        <v>561</v>
      </c>
      <c r="BC28" s="2313" t="s">
        <v>561</v>
      </c>
      <c r="BD28" s="2261" t="s">
        <v>561</v>
      </c>
      <c r="BE28" s="2313" t="s">
        <v>561</v>
      </c>
      <c r="BF28" s="2261" t="s">
        <v>561</v>
      </c>
      <c r="BG28" s="2313" t="s">
        <v>561</v>
      </c>
      <c r="BH28" s="2261" t="s">
        <v>561</v>
      </c>
      <c r="BI28" s="2313" t="s">
        <v>561</v>
      </c>
      <c r="BJ28" s="2261" t="s">
        <v>561</v>
      </c>
      <c r="BK28" s="2313" t="s">
        <v>561</v>
      </c>
      <c r="BL28" s="2261" t="s">
        <v>561</v>
      </c>
      <c r="BM28" s="2313" t="s">
        <v>561</v>
      </c>
      <c r="BN28" s="2261" t="s">
        <v>561</v>
      </c>
      <c r="BO28" s="2313" t="s">
        <v>561</v>
      </c>
      <c r="BP28" s="2261" t="s">
        <v>561</v>
      </c>
      <c r="BQ28" s="2313" t="s">
        <v>561</v>
      </c>
      <c r="BR28" s="2261" t="s">
        <v>561</v>
      </c>
      <c r="BS28" s="2313" t="s">
        <v>561</v>
      </c>
      <c r="BT28" s="2261" t="s">
        <v>561</v>
      </c>
      <c r="BU28" s="2313" t="s">
        <v>561</v>
      </c>
      <c r="BV28" s="2261" t="s">
        <v>561</v>
      </c>
      <c r="BW28" s="2313" t="s">
        <v>561</v>
      </c>
      <c r="BX28" s="2261" t="s">
        <v>561</v>
      </c>
      <c r="BY28" s="2313" t="s">
        <v>561</v>
      </c>
      <c r="BZ28" s="2261" t="s">
        <v>561</v>
      </c>
      <c r="CA28" s="2313" t="s">
        <v>561</v>
      </c>
      <c r="CB28" s="2261" t="s">
        <v>561</v>
      </c>
      <c r="CC28" s="2313" t="s">
        <v>561</v>
      </c>
      <c r="CD28" s="2261" t="s">
        <v>561</v>
      </c>
      <c r="CE28" s="2313" t="s">
        <v>561</v>
      </c>
      <c r="CF28" s="2261" t="s">
        <v>561</v>
      </c>
      <c r="CG28" s="2313" t="s">
        <v>561</v>
      </c>
      <c r="CH28" s="2261" t="s">
        <v>561</v>
      </c>
      <c r="CI28" s="2313" t="s">
        <v>561</v>
      </c>
      <c r="CJ28" s="2261" t="s">
        <v>561</v>
      </c>
      <c r="CK28" s="2313" t="s">
        <v>561</v>
      </c>
      <c r="CL28" s="2261" t="s">
        <v>561</v>
      </c>
      <c r="CM28" s="2313" t="s">
        <v>561</v>
      </c>
      <c r="CN28" s="2261" t="s">
        <v>561</v>
      </c>
      <c r="CO28" s="2313" t="s">
        <v>561</v>
      </c>
      <c r="CP28" s="2261" t="s">
        <v>561</v>
      </c>
      <c r="CQ28" s="2313" t="s">
        <v>561</v>
      </c>
      <c r="CR28" s="2261" t="s">
        <v>561</v>
      </c>
      <c r="CS28" s="2313" t="s">
        <v>561</v>
      </c>
      <c r="CT28" s="2261" t="s">
        <v>561</v>
      </c>
      <c r="CU28" s="2313" t="s">
        <v>561</v>
      </c>
      <c r="CV28" s="2261" t="s">
        <v>561</v>
      </c>
      <c r="CW28" s="2313" t="s">
        <v>561</v>
      </c>
      <c r="CX28" s="2261" t="s">
        <v>561</v>
      </c>
      <c r="CY28" s="949"/>
      <c r="CZ28" s="721"/>
      <c r="DK28" s="676"/>
      <c r="DL28" s="759">
        <v>0</v>
      </c>
    </row>
    <row s="1636" customFormat="1" customHeight="1" ht="18.75" hidden="1">
      <c r="A29" s="2393"/>
      <c r="C29" s="957"/>
      <c r="D29" s="954" t="s">
        <v>1142</v>
      </c>
      <c r="E29" s="554" t="s">
        <v>1135</v>
      </c>
      <c r="F29" s="951" t="s">
        <v>1143</v>
      </c>
      <c r="G29" s="681"/>
      <c r="H29" s="687"/>
      <c r="I29" s="681"/>
      <c r="J29" s="687"/>
      <c r="K29" s="681"/>
      <c r="L29" s="2354"/>
      <c r="M29" s="681"/>
      <c r="N29" s="2354"/>
      <c r="O29" s="681"/>
      <c r="P29" s="2354"/>
      <c r="Q29" s="681"/>
      <c r="R29" s="2354"/>
      <c r="S29" s="681"/>
      <c r="T29" s="2354"/>
      <c r="U29" s="681"/>
      <c r="V29" s="2354"/>
      <c r="W29" s="681"/>
      <c r="X29" s="2354"/>
      <c r="Y29" s="681"/>
      <c r="Z29" s="2354"/>
      <c r="AA29" s="681"/>
      <c r="AB29" s="2354"/>
      <c r="AC29" s="681"/>
      <c r="AD29" s="2354"/>
      <c r="AE29" s="681"/>
      <c r="AF29" s="2354"/>
      <c r="AG29" s="681"/>
      <c r="AH29" s="2354"/>
      <c r="AI29" s="681"/>
      <c r="AJ29" s="2354"/>
      <c r="AK29" s="681"/>
      <c r="AL29" s="2354"/>
      <c r="AM29" s="681"/>
      <c r="AN29" s="2354"/>
      <c r="AO29" s="681"/>
      <c r="AP29" s="2354"/>
      <c r="AQ29" s="681"/>
      <c r="AR29" s="2354"/>
      <c r="AS29" s="681"/>
      <c r="AT29" s="2354"/>
      <c r="AU29" s="681"/>
      <c r="AV29" s="2354"/>
      <c r="AW29" s="681"/>
      <c r="AX29" s="2354"/>
      <c r="AY29" s="681"/>
      <c r="AZ29" s="2354"/>
      <c r="BA29" s="681"/>
      <c r="BB29" s="2354"/>
      <c r="BC29" s="681"/>
      <c r="BD29" s="2354"/>
      <c r="BE29" s="681"/>
      <c r="BF29" s="2354"/>
      <c r="BG29" s="681"/>
      <c r="BH29" s="2354"/>
      <c r="BI29" s="681"/>
      <c r="BJ29" s="2354"/>
      <c r="BK29" s="681"/>
      <c r="BL29" s="2354"/>
      <c r="BM29" s="681"/>
      <c r="BN29" s="2354"/>
      <c r="BO29" s="681"/>
      <c r="BP29" s="2354"/>
      <c r="BQ29" s="681"/>
      <c r="BR29" s="2354"/>
      <c r="BS29" s="681"/>
      <c r="BT29" s="2354"/>
      <c r="BU29" s="681"/>
      <c r="BV29" s="2354"/>
      <c r="BW29" s="681"/>
      <c r="BX29" s="2354"/>
      <c r="BY29" s="681"/>
      <c r="BZ29" s="2354"/>
      <c r="CA29" s="681"/>
      <c r="CB29" s="2354"/>
      <c r="CC29" s="681"/>
      <c r="CD29" s="2354"/>
      <c r="CE29" s="681"/>
      <c r="CF29" s="2354"/>
      <c r="CG29" s="681"/>
      <c r="CH29" s="2354"/>
      <c r="CI29" s="681"/>
      <c r="CJ29" s="2354"/>
      <c r="CK29" s="681"/>
      <c r="CL29" s="2354"/>
      <c r="CM29" s="681"/>
      <c r="CN29" s="2354"/>
      <c r="CO29" s="681"/>
      <c r="CP29" s="2354"/>
      <c r="CQ29" s="681"/>
      <c r="CR29" s="2354"/>
      <c r="CS29" s="681"/>
      <c r="CT29" s="2354"/>
      <c r="CU29" s="681"/>
      <c r="CV29" s="2354"/>
      <c r="CW29" s="681"/>
      <c r="CX29" s="2354"/>
      <c r="CY29" s="949"/>
      <c r="CZ29" s="721"/>
      <c r="DK29" s="676"/>
      <c r="DL29" s="759">
        <v>0</v>
      </c>
    </row>
    <row s="1636" customFormat="1" customHeight="1" ht="18.75" hidden="1">
      <c r="A30" s="2393"/>
      <c r="C30" s="957"/>
      <c r="D30" s="954" t="s">
        <v>1144</v>
      </c>
      <c r="E30" s="554" t="s">
        <v>1145</v>
      </c>
      <c r="F30" s="951" t="s">
        <v>1146</v>
      </c>
      <c r="G30" s="681"/>
      <c r="H30" s="687"/>
      <c r="I30" s="681"/>
      <c r="J30" s="687"/>
      <c r="K30" s="681"/>
      <c r="L30" s="2354"/>
      <c r="M30" s="681"/>
      <c r="N30" s="2354"/>
      <c r="O30" s="681"/>
      <c r="P30" s="2354"/>
      <c r="Q30" s="681"/>
      <c r="R30" s="2354"/>
      <c r="S30" s="681"/>
      <c r="T30" s="2354"/>
      <c r="U30" s="681"/>
      <c r="V30" s="2354"/>
      <c r="W30" s="681"/>
      <c r="X30" s="2354"/>
      <c r="Y30" s="681"/>
      <c r="Z30" s="2354"/>
      <c r="AA30" s="681"/>
      <c r="AB30" s="2354"/>
      <c r="AC30" s="681"/>
      <c r="AD30" s="2354"/>
      <c r="AE30" s="681"/>
      <c r="AF30" s="2354"/>
      <c r="AG30" s="681"/>
      <c r="AH30" s="2354"/>
      <c r="AI30" s="681"/>
      <c r="AJ30" s="2354"/>
      <c r="AK30" s="681"/>
      <c r="AL30" s="2354"/>
      <c r="AM30" s="681"/>
      <c r="AN30" s="2354"/>
      <c r="AO30" s="681"/>
      <c r="AP30" s="2354"/>
      <c r="AQ30" s="681"/>
      <c r="AR30" s="2354"/>
      <c r="AS30" s="681"/>
      <c r="AT30" s="2354"/>
      <c r="AU30" s="681"/>
      <c r="AV30" s="2354"/>
      <c r="AW30" s="681"/>
      <c r="AX30" s="2354"/>
      <c r="AY30" s="681"/>
      <c r="AZ30" s="2354"/>
      <c r="BA30" s="681"/>
      <c r="BB30" s="2354"/>
      <c r="BC30" s="681"/>
      <c r="BD30" s="2354"/>
      <c r="BE30" s="681"/>
      <c r="BF30" s="2354"/>
      <c r="BG30" s="681"/>
      <c r="BH30" s="2354"/>
      <c r="BI30" s="681"/>
      <c r="BJ30" s="2354"/>
      <c r="BK30" s="681"/>
      <c r="BL30" s="2354"/>
      <c r="BM30" s="681"/>
      <c r="BN30" s="2354"/>
      <c r="BO30" s="681"/>
      <c r="BP30" s="2354"/>
      <c r="BQ30" s="681"/>
      <c r="BR30" s="2354"/>
      <c r="BS30" s="681"/>
      <c r="BT30" s="2354"/>
      <c r="BU30" s="681"/>
      <c r="BV30" s="2354"/>
      <c r="BW30" s="681"/>
      <c r="BX30" s="2354"/>
      <c r="BY30" s="681"/>
      <c r="BZ30" s="2354"/>
      <c r="CA30" s="681"/>
      <c r="CB30" s="2354"/>
      <c r="CC30" s="681"/>
      <c r="CD30" s="2354"/>
      <c r="CE30" s="681"/>
      <c r="CF30" s="2354"/>
      <c r="CG30" s="681"/>
      <c r="CH30" s="2354"/>
      <c r="CI30" s="681"/>
      <c r="CJ30" s="2354"/>
      <c r="CK30" s="681"/>
      <c r="CL30" s="2354"/>
      <c r="CM30" s="681"/>
      <c r="CN30" s="2354"/>
      <c r="CO30" s="681"/>
      <c r="CP30" s="2354"/>
      <c r="CQ30" s="681"/>
      <c r="CR30" s="2354"/>
      <c r="CS30" s="681"/>
      <c r="CT30" s="2354"/>
      <c r="CU30" s="681"/>
      <c r="CV30" s="2354"/>
      <c r="CW30" s="681"/>
      <c r="CX30" s="2354"/>
      <c r="CY30" s="949"/>
      <c r="CZ30" s="721"/>
      <c r="DK30" s="676"/>
      <c r="DL30" s="759">
        <v>0</v>
      </c>
    </row>
    <row customHeight="1" ht="126.75" hidden="1">
      <c r="A31" s="2393"/>
      <c r="D31" s="954" t="s">
        <v>105</v>
      </c>
      <c r="E31" s="280" t="s">
        <v>1147</v>
      </c>
      <c r="F31" s="661" t="s">
        <v>813</v>
      </c>
      <c r="G31" s="558"/>
      <c r="H31" s="663"/>
      <c r="I31" s="558"/>
      <c r="J31" s="663"/>
      <c r="K31" s="558"/>
      <c r="L31" s="663"/>
      <c r="M31" s="558"/>
      <c r="N31" s="663"/>
      <c r="O31" s="558"/>
      <c r="P31" s="663"/>
      <c r="Q31" s="558"/>
      <c r="R31" s="663"/>
      <c r="S31" s="558"/>
      <c r="T31" s="663"/>
      <c r="U31" s="558"/>
      <c r="V31" s="663"/>
      <c r="W31" s="558"/>
      <c r="X31" s="663"/>
      <c r="Y31" s="558"/>
      <c r="Z31" s="663"/>
      <c r="AA31" s="558"/>
      <c r="AB31" s="663"/>
      <c r="AC31" s="558"/>
      <c r="AD31" s="663"/>
      <c r="AE31" s="558"/>
      <c r="AF31" s="663"/>
      <c r="AG31" s="558"/>
      <c r="AH31" s="663"/>
      <c r="AI31" s="558"/>
      <c r="AJ31" s="663"/>
      <c r="AK31" s="558"/>
      <c r="AL31" s="663"/>
      <c r="AM31" s="558"/>
      <c r="AN31" s="663"/>
      <c r="AO31" s="558"/>
      <c r="AP31" s="663"/>
      <c r="AQ31" s="558"/>
      <c r="AR31" s="663"/>
      <c r="AS31" s="558"/>
      <c r="AT31" s="663"/>
      <c r="AU31" s="558"/>
      <c r="AV31" s="663"/>
      <c r="AW31" s="558"/>
      <c r="AX31" s="663"/>
      <c r="AY31" s="558"/>
      <c r="AZ31" s="663"/>
      <c r="BA31" s="558"/>
      <c r="BB31" s="663"/>
      <c r="BC31" s="558"/>
      <c r="BD31" s="663"/>
      <c r="BE31" s="558"/>
      <c r="BF31" s="663"/>
      <c r="BG31" s="558"/>
      <c r="BH31" s="663"/>
      <c r="BI31" s="558"/>
      <c r="BJ31" s="663"/>
      <c r="BK31" s="558"/>
      <c r="BL31" s="663"/>
      <c r="BM31" s="558"/>
      <c r="BN31" s="663"/>
      <c r="BO31" s="558"/>
      <c r="BP31" s="663"/>
      <c r="BQ31" s="558"/>
      <c r="BR31" s="663"/>
      <c r="BS31" s="558"/>
      <c r="BT31" s="663"/>
      <c r="BU31" s="558"/>
      <c r="BV31" s="663"/>
      <c r="BW31" s="558"/>
      <c r="BX31" s="663"/>
      <c r="BY31" s="558"/>
      <c r="BZ31" s="663"/>
      <c r="CA31" s="558"/>
      <c r="CB31" s="663"/>
      <c r="CC31" s="558"/>
      <c r="CD31" s="663"/>
      <c r="CE31" s="558"/>
      <c r="CF31" s="663"/>
      <c r="CG31" s="558"/>
      <c r="CH31" s="663"/>
      <c r="CI31" s="558"/>
      <c r="CJ31" s="663"/>
      <c r="CK31" s="558"/>
      <c r="CL31" s="663"/>
      <c r="CM31" s="558"/>
      <c r="CN31" s="663"/>
      <c r="CO31" s="558"/>
      <c r="CP31" s="663"/>
      <c r="CQ31" s="558"/>
      <c r="CR31" s="663"/>
      <c r="CS31" s="558"/>
      <c r="CT31" s="663"/>
      <c r="CU31" s="558"/>
      <c r="CV31" s="663"/>
      <c r="CW31" s="558"/>
      <c r="CX31" s="663"/>
      <c r="CY31" s="290" t="s">
        <v>1148</v>
      </c>
      <c r="CZ31" s="721"/>
      <c r="DL31" s="506">
        <v>0</v>
      </c>
    </row>
    <row customHeight="1" ht="56.25" hidden="1">
      <c r="A32" s="2393"/>
      <c r="D32" s="954" t="s">
        <v>91</v>
      </c>
      <c r="E32" s="280" t="s">
        <v>1149</v>
      </c>
      <c r="F32" s="540" t="s">
        <v>1119</v>
      </c>
      <c r="G32" s="558"/>
      <c r="H32" s="663"/>
      <c r="I32" s="558"/>
      <c r="J32" s="663"/>
      <c r="K32" s="558"/>
      <c r="L32" s="663"/>
      <c r="M32" s="558"/>
      <c r="N32" s="663"/>
      <c r="O32" s="558"/>
      <c r="P32" s="663"/>
      <c r="Q32" s="558"/>
      <c r="R32" s="663"/>
      <c r="S32" s="558"/>
      <c r="T32" s="663"/>
      <c r="U32" s="558"/>
      <c r="V32" s="663"/>
      <c r="W32" s="558"/>
      <c r="X32" s="663"/>
      <c r="Y32" s="558"/>
      <c r="Z32" s="663"/>
      <c r="AA32" s="558"/>
      <c r="AB32" s="663"/>
      <c r="AC32" s="558"/>
      <c r="AD32" s="663"/>
      <c r="AE32" s="558"/>
      <c r="AF32" s="663"/>
      <c r="AG32" s="558"/>
      <c r="AH32" s="663"/>
      <c r="AI32" s="558"/>
      <c r="AJ32" s="663"/>
      <c r="AK32" s="558"/>
      <c r="AL32" s="663"/>
      <c r="AM32" s="558"/>
      <c r="AN32" s="663"/>
      <c r="AO32" s="558"/>
      <c r="AP32" s="663"/>
      <c r="AQ32" s="558"/>
      <c r="AR32" s="663"/>
      <c r="AS32" s="558"/>
      <c r="AT32" s="663"/>
      <c r="AU32" s="558"/>
      <c r="AV32" s="663"/>
      <c r="AW32" s="558"/>
      <c r="AX32" s="663"/>
      <c r="AY32" s="558"/>
      <c r="AZ32" s="663"/>
      <c r="BA32" s="558"/>
      <c r="BB32" s="663"/>
      <c r="BC32" s="558"/>
      <c r="BD32" s="663"/>
      <c r="BE32" s="558"/>
      <c r="BF32" s="663"/>
      <c r="BG32" s="558"/>
      <c r="BH32" s="663"/>
      <c r="BI32" s="558"/>
      <c r="BJ32" s="663"/>
      <c r="BK32" s="558"/>
      <c r="BL32" s="663"/>
      <c r="BM32" s="558"/>
      <c r="BN32" s="663"/>
      <c r="BO32" s="558"/>
      <c r="BP32" s="663"/>
      <c r="BQ32" s="558"/>
      <c r="BR32" s="663"/>
      <c r="BS32" s="558"/>
      <c r="BT32" s="663"/>
      <c r="BU32" s="558"/>
      <c r="BV32" s="663"/>
      <c r="BW32" s="558"/>
      <c r="BX32" s="663"/>
      <c r="BY32" s="558"/>
      <c r="BZ32" s="663"/>
      <c r="CA32" s="558"/>
      <c r="CB32" s="663"/>
      <c r="CC32" s="558"/>
      <c r="CD32" s="663"/>
      <c r="CE32" s="558"/>
      <c r="CF32" s="663"/>
      <c r="CG32" s="558"/>
      <c r="CH32" s="663"/>
      <c r="CI32" s="558"/>
      <c r="CJ32" s="663"/>
      <c r="CK32" s="558"/>
      <c r="CL32" s="663"/>
      <c r="CM32" s="558"/>
      <c r="CN32" s="663"/>
      <c r="CO32" s="558"/>
      <c r="CP32" s="663"/>
      <c r="CQ32" s="558"/>
      <c r="CR32" s="663"/>
      <c r="CS32" s="558"/>
      <c r="CT32" s="663"/>
      <c r="CU32" s="558"/>
      <c r="CV32" s="663"/>
      <c r="CW32" s="558"/>
      <c r="CX32" s="663"/>
      <c r="CY32" s="290" t="s">
        <v>1150</v>
      </c>
      <c r="CZ32" s="721"/>
      <c r="DL32" s="506">
        <v>0</v>
      </c>
    </row>
    <row customHeight="1" ht="11.25" hidden="1">
      <c r="A33" s="2393"/>
      <c r="E33" s="665"/>
      <c r="F33" s="182"/>
      <c r="G33" s="182"/>
      <c r="H33" s="182"/>
      <c r="I33" s="182"/>
      <c r="J33" s="182"/>
      <c r="K33" s="1065"/>
      <c r="L33" s="1065"/>
      <c r="M33" s="1065"/>
      <c r="N33" s="1065"/>
      <c r="O33" s="1065"/>
      <c r="P33" s="1065"/>
      <c r="Q33" s="1065"/>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c r="AU33" s="1065"/>
      <c r="AV33" s="1065"/>
      <c r="AW33" s="1065"/>
      <c r="AX33" s="1065"/>
      <c r="AY33" s="1065"/>
      <c r="AZ33" s="1065"/>
      <c r="BA33" s="1065"/>
      <c r="BB33" s="1065"/>
      <c r="BC33" s="1065"/>
      <c r="BD33" s="1065"/>
      <c r="BE33" s="1065"/>
      <c r="BF33" s="1065"/>
      <c r="BG33" s="1065"/>
      <c r="BH33" s="1065"/>
      <c r="BI33" s="1065"/>
      <c r="BJ33" s="1065"/>
      <c r="BK33" s="1065"/>
      <c r="BL33" s="1065"/>
      <c r="BM33" s="1065"/>
      <c r="BN33" s="1065"/>
      <c r="BO33" s="1065"/>
      <c r="BP33" s="1065"/>
      <c r="BQ33" s="1065"/>
      <c r="BR33" s="1065"/>
      <c r="BS33" s="1065"/>
      <c r="BT33" s="1065"/>
      <c r="BU33" s="1065"/>
      <c r="BV33" s="1065"/>
      <c r="BW33" s="1065"/>
      <c r="BX33" s="1065"/>
      <c r="BY33" s="1065"/>
      <c r="BZ33" s="1065"/>
      <c r="CA33" s="1065"/>
      <c r="CB33" s="1065"/>
      <c r="CC33" s="1065"/>
      <c r="CD33" s="1065"/>
      <c r="CE33" s="1065"/>
      <c r="CF33" s="1065"/>
      <c r="CG33" s="1065"/>
      <c r="CH33" s="1065"/>
      <c r="CI33" s="1065"/>
      <c r="CJ33" s="1065"/>
      <c r="CK33" s="1065"/>
      <c r="CL33" s="1065"/>
      <c r="CM33" s="1065"/>
      <c r="CN33" s="1065"/>
      <c r="CO33" s="1065"/>
      <c r="CP33" s="1065"/>
      <c r="CQ33" s="1065"/>
      <c r="CR33" s="1065"/>
      <c r="CS33" s="1065"/>
      <c r="CT33" s="1065"/>
      <c r="CU33" s="1065"/>
      <c r="CV33" s="1065"/>
      <c r="CW33" s="1065"/>
      <c r="CX33" s="1065"/>
      <c r="CY33" s="182"/>
      <c r="DL33" s="506">
        <v>0</v>
      </c>
    </row>
    <row customHeight="1" ht="12.75" hidden="1">
      <c r="A34" s="2393"/>
      <c r="D34" s="66">
        <v>1</v>
      </c>
      <c r="E34" s="336" t="s">
        <v>1151</v>
      </c>
      <c r="K34" s="1636"/>
      <c r="L34" s="1636"/>
      <c r="M34" s="1636"/>
      <c r="N34" s="1636"/>
      <c r="O34" s="1636"/>
      <c r="P34" s="1636"/>
      <c r="Q34" s="1636"/>
      <c r="R34" s="1636"/>
      <c r="S34" s="1636"/>
      <c r="T34" s="1636"/>
      <c r="U34" s="1636"/>
      <c r="V34" s="1636"/>
      <c r="W34" s="1636"/>
      <c r="X34" s="1636"/>
      <c r="Y34" s="1636"/>
      <c r="Z34" s="1636"/>
      <c r="AA34" s="1636"/>
      <c r="AB34" s="1636"/>
      <c r="AC34" s="1636"/>
      <c r="AD34" s="1636"/>
      <c r="AE34" s="1636"/>
      <c r="AF34" s="1636"/>
      <c r="AG34" s="1636"/>
      <c r="AH34" s="1636"/>
      <c r="AI34" s="1636"/>
      <c r="AJ34" s="1636"/>
      <c r="AK34" s="1636"/>
      <c r="AL34" s="1636"/>
      <c r="AM34" s="1636"/>
      <c r="AN34" s="1636"/>
      <c r="AO34" s="1636"/>
      <c r="AP34" s="1636"/>
      <c r="AQ34" s="1636"/>
      <c r="AR34" s="1636"/>
      <c r="AS34" s="1636"/>
      <c r="AT34" s="1636"/>
      <c r="AU34" s="1636"/>
      <c r="AV34" s="1636"/>
      <c r="AW34" s="1636"/>
      <c r="AX34" s="1636"/>
      <c r="AY34" s="1636"/>
      <c r="AZ34" s="1636"/>
      <c r="BA34" s="1636"/>
      <c r="BB34" s="1636"/>
      <c r="BC34" s="1636"/>
      <c r="BD34" s="1636"/>
      <c r="BE34" s="1636"/>
      <c r="BF34" s="1636"/>
      <c r="BG34" s="1636"/>
      <c r="BH34" s="1636"/>
      <c r="BI34" s="1636"/>
      <c r="BJ34" s="1636"/>
      <c r="BK34" s="1636"/>
      <c r="BL34" s="1636"/>
      <c r="BM34" s="1636"/>
      <c r="BN34" s="1636"/>
      <c r="BO34" s="1636"/>
      <c r="BP34" s="1636"/>
      <c r="BQ34" s="1636"/>
      <c r="BR34" s="1636"/>
      <c r="BS34" s="1636"/>
      <c r="BT34" s="1636"/>
      <c r="BU34" s="1636"/>
      <c r="BV34" s="1636"/>
      <c r="BW34" s="1636"/>
      <c r="BX34" s="1636"/>
      <c r="BY34" s="1636"/>
      <c r="BZ34" s="1636"/>
      <c r="CA34" s="1636"/>
      <c r="CB34" s="1636"/>
      <c r="CC34" s="1636"/>
      <c r="CD34" s="1636"/>
      <c r="CE34" s="1636"/>
      <c r="CF34" s="1636"/>
      <c r="CG34" s="1636"/>
      <c r="CH34" s="1636"/>
      <c r="CI34" s="1636"/>
      <c r="CJ34" s="1636"/>
      <c r="CK34" s="1636"/>
      <c r="CL34" s="1636"/>
      <c r="CM34" s="1636"/>
      <c r="CN34" s="1636"/>
      <c r="CO34" s="1636"/>
      <c r="CP34" s="1636"/>
      <c r="CQ34" s="1636"/>
      <c r="CR34" s="1636"/>
      <c r="CS34" s="1636"/>
      <c r="CT34" s="1636"/>
      <c r="CU34" s="1636"/>
      <c r="CV34" s="1636"/>
      <c r="CW34" s="1636"/>
      <c r="CX34" s="1636"/>
      <c r="DL34" s="506">
        <v>0</v>
      </c>
    </row>
    <row customHeight="1" ht="11.25" hidden="1">
      <c r="A35" s="2393"/>
      <c r="D35" s="370"/>
      <c r="E35" s="336" t="s">
        <v>1152</v>
      </c>
      <c r="K35" s="1636"/>
      <c r="L35" s="1636"/>
      <c r="M35" s="1636"/>
      <c r="N35" s="1636"/>
      <c r="O35" s="1636"/>
      <c r="P35" s="1636"/>
      <c r="Q35" s="1636"/>
      <c r="R35" s="1636"/>
      <c r="S35" s="1636"/>
      <c r="T35" s="1636"/>
      <c r="U35" s="1636"/>
      <c r="V35" s="1636"/>
      <c r="W35" s="1636"/>
      <c r="X35" s="1636"/>
      <c r="Y35" s="1636"/>
      <c r="Z35" s="1636"/>
      <c r="AA35" s="1636"/>
      <c r="AB35" s="1636"/>
      <c r="AC35" s="1636"/>
      <c r="AD35" s="1636"/>
      <c r="AE35" s="1636"/>
      <c r="AF35" s="1636"/>
      <c r="AG35" s="1636"/>
      <c r="AH35" s="1636"/>
      <c r="AI35" s="1636"/>
      <c r="AJ35" s="1636"/>
      <c r="AK35" s="1636"/>
      <c r="AL35" s="1636"/>
      <c r="AM35" s="1636"/>
      <c r="AN35" s="1636"/>
      <c r="AO35" s="1636"/>
      <c r="AP35" s="1636"/>
      <c r="AQ35" s="1636"/>
      <c r="AR35" s="1636"/>
      <c r="AS35" s="1636"/>
      <c r="AT35" s="1636"/>
      <c r="AU35" s="1636"/>
      <c r="AV35" s="1636"/>
      <c r="AW35" s="1636"/>
      <c r="AX35" s="1636"/>
      <c r="AY35" s="1636"/>
      <c r="AZ35" s="1636"/>
      <c r="BA35" s="1636"/>
      <c r="BB35" s="1636"/>
      <c r="BC35" s="1636"/>
      <c r="BD35" s="1636"/>
      <c r="BE35" s="1636"/>
      <c r="BF35" s="1636"/>
      <c r="BG35" s="1636"/>
      <c r="BH35" s="1636"/>
      <c r="BI35" s="1636"/>
      <c r="BJ35" s="1636"/>
      <c r="BK35" s="1636"/>
      <c r="BL35" s="1636"/>
      <c r="BM35" s="1636"/>
      <c r="BN35" s="1636"/>
      <c r="BO35" s="1636"/>
      <c r="BP35" s="1636"/>
      <c r="BQ35" s="1636"/>
      <c r="BR35" s="1636"/>
      <c r="BS35" s="1636"/>
      <c r="BT35" s="1636"/>
      <c r="BU35" s="1636"/>
      <c r="BV35" s="1636"/>
      <c r="BW35" s="1636"/>
      <c r="BX35" s="1636"/>
      <c r="BY35" s="1636"/>
      <c r="BZ35" s="1636"/>
      <c r="CA35" s="1636"/>
      <c r="CB35" s="1636"/>
      <c r="CC35" s="1636"/>
      <c r="CD35" s="1636"/>
      <c r="CE35" s="1636"/>
      <c r="CF35" s="1636"/>
      <c r="CG35" s="1636"/>
      <c r="CH35" s="1636"/>
      <c r="CI35" s="1636"/>
      <c r="CJ35" s="1636"/>
      <c r="CK35" s="1636"/>
      <c r="CL35" s="1636"/>
      <c r="CM35" s="1636"/>
      <c r="CN35" s="1636"/>
      <c r="CO35" s="1636"/>
      <c r="CP35" s="1636"/>
      <c r="CQ35" s="1636"/>
      <c r="CR35" s="1636"/>
      <c r="CS35" s="1636"/>
      <c r="CT35" s="1636"/>
      <c r="CU35" s="1636"/>
      <c r="CV35" s="1636"/>
      <c r="CW35" s="1636"/>
      <c r="CX35" s="1636"/>
      <c r="DL35" s="506">
        <v>0</v>
      </c>
    </row>
    <row s="1636" customFormat="1" customHeight="1" ht="11.549999999999999">
      <c r="A36" s="1034"/>
      <c r="B36" s="519"/>
      <c r="D36" s="1035"/>
      <c r="E36" s="1036"/>
      <c r="K36" s="1636"/>
      <c r="L36" s="1636"/>
      <c r="M36" s="1636"/>
      <c r="N36" s="1636"/>
      <c r="O36" s="1636"/>
      <c r="P36" s="1636"/>
      <c r="Q36" s="1636"/>
      <c r="R36" s="1636"/>
      <c r="S36" s="1636"/>
      <c r="T36" s="1636"/>
      <c r="U36" s="1636"/>
      <c r="V36" s="1636"/>
      <c r="W36" s="1636"/>
      <c r="X36" s="1636"/>
      <c r="Y36" s="1636"/>
      <c r="Z36" s="1636"/>
      <c r="AA36" s="1636"/>
      <c r="AB36" s="1636"/>
      <c r="AC36" s="1636"/>
      <c r="AD36" s="1636"/>
      <c r="AE36" s="1636"/>
      <c r="AF36" s="1636"/>
      <c r="AG36" s="1636"/>
      <c r="AH36" s="1636"/>
      <c r="AI36" s="1636"/>
      <c r="AJ36" s="1636"/>
      <c r="AK36" s="1636"/>
      <c r="AL36" s="1636"/>
      <c r="AM36" s="1636"/>
      <c r="AN36" s="1636"/>
      <c r="AO36" s="1636"/>
      <c r="AP36" s="1636"/>
      <c r="AQ36" s="1636"/>
      <c r="AR36" s="1636"/>
      <c r="AS36" s="1636"/>
      <c r="AT36" s="1636"/>
      <c r="AU36" s="1636"/>
      <c r="AV36" s="1636"/>
      <c r="AW36" s="1636"/>
      <c r="AX36" s="1636"/>
      <c r="AY36" s="1636"/>
      <c r="AZ36" s="1636"/>
      <c r="BA36" s="1636"/>
      <c r="BB36" s="1636"/>
      <c r="BC36" s="1636"/>
      <c r="BD36" s="1636"/>
      <c r="BE36" s="1636"/>
      <c r="BF36" s="1636"/>
      <c r="BG36" s="1636"/>
      <c r="BH36" s="1636"/>
      <c r="BI36" s="1636"/>
      <c r="BJ36" s="1636"/>
      <c r="BK36" s="1636"/>
      <c r="BL36" s="1636"/>
      <c r="BM36" s="1636"/>
      <c r="BN36" s="1636"/>
      <c r="BO36" s="1636"/>
      <c r="BP36" s="1636"/>
      <c r="BQ36" s="1636"/>
      <c r="BR36" s="1636"/>
      <c r="BS36" s="1636"/>
      <c r="BT36" s="1636"/>
      <c r="BU36" s="1636"/>
      <c r="BV36" s="1636"/>
      <c r="BW36" s="1636"/>
      <c r="BX36" s="1636"/>
      <c r="BY36" s="1636"/>
      <c r="BZ36" s="1636"/>
      <c r="CA36" s="1636"/>
      <c r="CB36" s="1636"/>
      <c r="CC36" s="1636"/>
      <c r="CD36" s="1636"/>
      <c r="CE36" s="1636"/>
      <c r="CF36" s="1636"/>
      <c r="CG36" s="1636"/>
      <c r="CH36" s="1636"/>
      <c r="CI36" s="1636"/>
      <c r="CJ36" s="1636"/>
      <c r="CK36" s="1636"/>
      <c r="CL36" s="1636"/>
      <c r="CM36" s="1636"/>
      <c r="CN36" s="1636"/>
      <c r="CO36" s="1636"/>
      <c r="CP36" s="1636"/>
      <c r="CQ36" s="1636"/>
      <c r="CR36" s="1636"/>
      <c r="CS36" s="1636"/>
      <c r="CT36" s="1636"/>
      <c r="CU36" s="1636"/>
      <c r="CV36" s="1636"/>
      <c r="CW36" s="1636"/>
      <c r="CX36" s="1636"/>
      <c r="DL36" s="510">
        <v>11</v>
      </c>
    </row>
    <row s="1636" customFormat="1" customHeight="1" ht="22.5" hidden="1">
      <c r="A37" s="2393" t="s">
        <v>1153</v>
      </c>
      <c r="B37" s="512"/>
      <c r="D37" s="954">
        <v>1</v>
      </c>
      <c r="E37" s="708" t="s">
        <v>1154</v>
      </c>
      <c r="F37" s="661" t="s">
        <v>1109</v>
      </c>
      <c r="G37" s="558"/>
      <c r="H37" s="520"/>
      <c r="I37" s="558"/>
      <c r="J37" s="520"/>
      <c r="K37" s="558"/>
      <c r="L37" s="520"/>
      <c r="M37" s="558"/>
      <c r="N37" s="520"/>
      <c r="O37" s="558"/>
      <c r="P37" s="520"/>
      <c r="Q37" s="558"/>
      <c r="R37" s="520"/>
      <c r="S37" s="558"/>
      <c r="T37" s="520"/>
      <c r="U37" s="558"/>
      <c r="V37" s="520"/>
      <c r="W37" s="558"/>
      <c r="X37" s="520"/>
      <c r="Y37" s="558"/>
      <c r="Z37" s="520"/>
      <c r="AA37" s="558"/>
      <c r="AB37" s="520"/>
      <c r="AC37" s="558"/>
      <c r="AD37" s="520"/>
      <c r="AE37" s="558"/>
      <c r="AF37" s="520"/>
      <c r="AG37" s="558"/>
      <c r="AH37" s="520"/>
      <c r="AI37" s="558"/>
      <c r="AJ37" s="520"/>
      <c r="AK37" s="558"/>
      <c r="AL37" s="520"/>
      <c r="AM37" s="558"/>
      <c r="AN37" s="520"/>
      <c r="AO37" s="558"/>
      <c r="AP37" s="520"/>
      <c r="AQ37" s="558"/>
      <c r="AR37" s="520"/>
      <c r="AS37" s="558"/>
      <c r="AT37" s="520"/>
      <c r="AU37" s="558"/>
      <c r="AV37" s="520"/>
      <c r="AW37" s="558"/>
      <c r="AX37" s="520"/>
      <c r="AY37" s="558"/>
      <c r="AZ37" s="520"/>
      <c r="BA37" s="558"/>
      <c r="BB37" s="520"/>
      <c r="BC37" s="558"/>
      <c r="BD37" s="520"/>
      <c r="BE37" s="558"/>
      <c r="BF37" s="520"/>
      <c r="BG37" s="558"/>
      <c r="BH37" s="520"/>
      <c r="BI37" s="558"/>
      <c r="BJ37" s="520"/>
      <c r="BK37" s="558"/>
      <c r="BL37" s="520"/>
      <c r="BM37" s="558"/>
      <c r="BN37" s="520"/>
      <c r="BO37" s="558"/>
      <c r="BP37" s="520"/>
      <c r="BQ37" s="558"/>
      <c r="BR37" s="520"/>
      <c r="BS37" s="558"/>
      <c r="BT37" s="520"/>
      <c r="BU37" s="558"/>
      <c r="BV37" s="520"/>
      <c r="BW37" s="558"/>
      <c r="BX37" s="520"/>
      <c r="BY37" s="558"/>
      <c r="BZ37" s="520"/>
      <c r="CA37" s="558"/>
      <c r="CB37" s="520"/>
      <c r="CC37" s="558"/>
      <c r="CD37" s="520"/>
      <c r="CE37" s="558"/>
      <c r="CF37" s="520"/>
      <c r="CG37" s="558"/>
      <c r="CH37" s="520"/>
      <c r="CI37" s="558"/>
      <c r="CJ37" s="520"/>
      <c r="CK37" s="558"/>
      <c r="CL37" s="520"/>
      <c r="CM37" s="558"/>
      <c r="CN37" s="520"/>
      <c r="CO37" s="558"/>
      <c r="CP37" s="520"/>
      <c r="CQ37" s="558"/>
      <c r="CR37" s="520"/>
      <c r="CS37" s="558"/>
      <c r="CT37" s="520"/>
      <c r="CU37" s="558"/>
      <c r="CV37" s="520"/>
      <c r="CW37" s="558"/>
      <c r="CX37" s="520"/>
      <c r="CY37" s="290" t="s">
        <v>1155</v>
      </c>
      <c r="DL37" s="759">
        <v>0</v>
      </c>
    </row>
    <row s="1636" customFormat="1" customHeight="1" ht="22.5" hidden="1">
      <c r="A38" s="2393"/>
      <c r="B38" s="512"/>
      <c r="D38" s="670" t="s">
        <v>99</v>
      </c>
      <c r="E38" s="1033" t="s">
        <v>1156</v>
      </c>
      <c r="F38" s="1037" t="s">
        <v>801</v>
      </c>
      <c r="G38" s="1037" t="s">
        <v>801</v>
      </c>
      <c r="H38" s="1031"/>
      <c r="I38" s="1037" t="s">
        <v>801</v>
      </c>
      <c r="J38" s="1031"/>
      <c r="K38" s="1037" t="s">
        <v>801</v>
      </c>
      <c r="L38" s="1031"/>
      <c r="M38" s="1037" t="s">
        <v>801</v>
      </c>
      <c r="N38" s="1031"/>
      <c r="O38" s="1037" t="s">
        <v>801</v>
      </c>
      <c r="P38" s="1031"/>
      <c r="Q38" s="1037" t="s">
        <v>801</v>
      </c>
      <c r="R38" s="1031"/>
      <c r="S38" s="1037" t="s">
        <v>801</v>
      </c>
      <c r="T38" s="1031"/>
      <c r="U38" s="1037" t="s">
        <v>801</v>
      </c>
      <c r="V38" s="1031"/>
      <c r="W38" s="1037" t="s">
        <v>801</v>
      </c>
      <c r="X38" s="1031"/>
      <c r="Y38" s="1037" t="s">
        <v>801</v>
      </c>
      <c r="Z38" s="1031"/>
      <c r="AA38" s="1037" t="s">
        <v>801</v>
      </c>
      <c r="AB38" s="1031"/>
      <c r="AC38" s="1037" t="s">
        <v>801</v>
      </c>
      <c r="AD38" s="1031"/>
      <c r="AE38" s="1037" t="s">
        <v>801</v>
      </c>
      <c r="AF38" s="1031"/>
      <c r="AG38" s="1037" t="s">
        <v>801</v>
      </c>
      <c r="AH38" s="1031"/>
      <c r="AI38" s="1037" t="s">
        <v>801</v>
      </c>
      <c r="AJ38" s="1031"/>
      <c r="AK38" s="1037" t="s">
        <v>801</v>
      </c>
      <c r="AL38" s="1031"/>
      <c r="AM38" s="1037" t="s">
        <v>801</v>
      </c>
      <c r="AN38" s="1031"/>
      <c r="AO38" s="1037" t="s">
        <v>801</v>
      </c>
      <c r="AP38" s="1031"/>
      <c r="AQ38" s="1037" t="s">
        <v>801</v>
      </c>
      <c r="AR38" s="1031"/>
      <c r="AS38" s="1037" t="s">
        <v>801</v>
      </c>
      <c r="AT38" s="1031"/>
      <c r="AU38" s="1037" t="s">
        <v>801</v>
      </c>
      <c r="AV38" s="1031"/>
      <c r="AW38" s="1037" t="s">
        <v>801</v>
      </c>
      <c r="AX38" s="1031"/>
      <c r="AY38" s="1037" t="s">
        <v>801</v>
      </c>
      <c r="AZ38" s="1031"/>
      <c r="BA38" s="1037" t="s">
        <v>801</v>
      </c>
      <c r="BB38" s="1031"/>
      <c r="BC38" s="1037" t="s">
        <v>801</v>
      </c>
      <c r="BD38" s="1031"/>
      <c r="BE38" s="1037" t="s">
        <v>801</v>
      </c>
      <c r="BF38" s="1031"/>
      <c r="BG38" s="1037" t="s">
        <v>801</v>
      </c>
      <c r="BH38" s="1031"/>
      <c r="BI38" s="1037" t="s">
        <v>801</v>
      </c>
      <c r="BJ38" s="1031"/>
      <c r="BK38" s="1037" t="s">
        <v>801</v>
      </c>
      <c r="BL38" s="1031"/>
      <c r="BM38" s="1037" t="s">
        <v>801</v>
      </c>
      <c r="BN38" s="1031"/>
      <c r="BO38" s="1037" t="s">
        <v>801</v>
      </c>
      <c r="BP38" s="1031"/>
      <c r="BQ38" s="1037" t="s">
        <v>801</v>
      </c>
      <c r="BR38" s="1031"/>
      <c r="BS38" s="1037" t="s">
        <v>801</v>
      </c>
      <c r="BT38" s="1031"/>
      <c r="BU38" s="1037" t="s">
        <v>801</v>
      </c>
      <c r="BV38" s="1031"/>
      <c r="BW38" s="1037" t="s">
        <v>801</v>
      </c>
      <c r="BX38" s="1031"/>
      <c r="BY38" s="1037" t="s">
        <v>801</v>
      </c>
      <c r="BZ38" s="1031"/>
      <c r="CA38" s="1037" t="s">
        <v>801</v>
      </c>
      <c r="CB38" s="1031"/>
      <c r="CC38" s="1037" t="s">
        <v>801</v>
      </c>
      <c r="CD38" s="1031"/>
      <c r="CE38" s="1037" t="s">
        <v>801</v>
      </c>
      <c r="CF38" s="1031"/>
      <c r="CG38" s="1037" t="s">
        <v>801</v>
      </c>
      <c r="CH38" s="1031"/>
      <c r="CI38" s="1037" t="s">
        <v>801</v>
      </c>
      <c r="CJ38" s="1031"/>
      <c r="CK38" s="1037" t="s">
        <v>801</v>
      </c>
      <c r="CL38" s="1031"/>
      <c r="CM38" s="1037" t="s">
        <v>801</v>
      </c>
      <c r="CN38" s="1031"/>
      <c r="CO38" s="1037" t="s">
        <v>801</v>
      </c>
      <c r="CP38" s="1031"/>
      <c r="CQ38" s="1037" t="s">
        <v>801</v>
      </c>
      <c r="CR38" s="1031"/>
      <c r="CS38" s="1037" t="s">
        <v>801</v>
      </c>
      <c r="CT38" s="1031"/>
      <c r="CU38" s="1037" t="s">
        <v>801</v>
      </c>
      <c r="CV38" s="1031"/>
      <c r="CW38" s="1037" t="s">
        <v>801</v>
      </c>
      <c r="CX38" s="1031"/>
      <c r="CY38" s="1032"/>
      <c r="DL38" s="759">
        <v>0</v>
      </c>
    </row>
    <row s="1636" customFormat="1" customHeight="1" ht="33.75" hidden="1">
      <c r="A39" s="2393"/>
      <c r="B39" s="512"/>
      <c r="D39" s="666" t="s">
        <v>1011</v>
      </c>
      <c r="E39" s="724" t="s">
        <v>1157</v>
      </c>
      <c r="F39" s="661" t="s">
        <v>1158</v>
      </c>
      <c r="G39" s="669"/>
      <c r="H39" s="1024"/>
      <c r="I39" s="669"/>
      <c r="J39" s="1024"/>
      <c r="K39" s="1170"/>
      <c r="L39" s="1024"/>
      <c r="M39" s="1170"/>
      <c r="N39" s="1024"/>
      <c r="O39" s="1170"/>
      <c r="P39" s="1024"/>
      <c r="Q39" s="1170"/>
      <c r="R39" s="1024"/>
      <c r="S39" s="1170"/>
      <c r="T39" s="1024"/>
      <c r="U39" s="1170"/>
      <c r="V39" s="1024"/>
      <c r="W39" s="1170"/>
      <c r="X39" s="1024"/>
      <c r="Y39" s="1170"/>
      <c r="Z39" s="1024"/>
      <c r="AA39" s="1170"/>
      <c r="AB39" s="1024"/>
      <c r="AC39" s="1170"/>
      <c r="AD39" s="1024"/>
      <c r="AE39" s="1170"/>
      <c r="AF39" s="1024"/>
      <c r="AG39" s="1170"/>
      <c r="AH39" s="1024"/>
      <c r="AI39" s="1170"/>
      <c r="AJ39" s="1024"/>
      <c r="AK39" s="1170"/>
      <c r="AL39" s="1024"/>
      <c r="AM39" s="1170"/>
      <c r="AN39" s="1024"/>
      <c r="AO39" s="1170"/>
      <c r="AP39" s="1024"/>
      <c r="AQ39" s="1170"/>
      <c r="AR39" s="1024"/>
      <c r="AS39" s="1170"/>
      <c r="AT39" s="1024"/>
      <c r="AU39" s="1170"/>
      <c r="AV39" s="1024"/>
      <c r="AW39" s="1170"/>
      <c r="AX39" s="1024"/>
      <c r="AY39" s="1170"/>
      <c r="AZ39" s="1024"/>
      <c r="BA39" s="1170"/>
      <c r="BB39" s="1024"/>
      <c r="BC39" s="1170"/>
      <c r="BD39" s="1024"/>
      <c r="BE39" s="1170"/>
      <c r="BF39" s="1024"/>
      <c r="BG39" s="1170"/>
      <c r="BH39" s="1024"/>
      <c r="BI39" s="1170"/>
      <c r="BJ39" s="1024"/>
      <c r="BK39" s="1170"/>
      <c r="BL39" s="1024"/>
      <c r="BM39" s="1170"/>
      <c r="BN39" s="1024"/>
      <c r="BO39" s="1170"/>
      <c r="BP39" s="1024"/>
      <c r="BQ39" s="1170"/>
      <c r="BR39" s="1024"/>
      <c r="BS39" s="1170"/>
      <c r="BT39" s="1024"/>
      <c r="BU39" s="1170"/>
      <c r="BV39" s="1024"/>
      <c r="BW39" s="1170"/>
      <c r="BX39" s="1024"/>
      <c r="BY39" s="1170"/>
      <c r="BZ39" s="1024"/>
      <c r="CA39" s="1170"/>
      <c r="CB39" s="1024"/>
      <c r="CC39" s="1170"/>
      <c r="CD39" s="1024"/>
      <c r="CE39" s="1170"/>
      <c r="CF39" s="1024"/>
      <c r="CG39" s="1170"/>
      <c r="CH39" s="1024"/>
      <c r="CI39" s="1170"/>
      <c r="CJ39" s="1024"/>
      <c r="CK39" s="1170"/>
      <c r="CL39" s="1024"/>
      <c r="CM39" s="1170"/>
      <c r="CN39" s="1024"/>
      <c r="CO39" s="1170"/>
      <c r="CP39" s="1024"/>
      <c r="CQ39" s="1170"/>
      <c r="CR39" s="1024"/>
      <c r="CS39" s="1170"/>
      <c r="CT39" s="1024"/>
      <c r="CU39" s="1170"/>
      <c r="CV39" s="1024"/>
      <c r="CW39" s="1170"/>
      <c r="CX39" s="1024"/>
      <c r="CY39" s="290" t="s">
        <v>1159</v>
      </c>
      <c r="DL39" s="759">
        <v>0</v>
      </c>
    </row>
    <row s="1636" customFormat="1" customHeight="1" ht="33.75" hidden="1">
      <c r="A40" s="2393"/>
      <c r="B40" s="512"/>
      <c r="D40" s="666" t="s">
        <v>1014</v>
      </c>
      <c r="E40" s="724" t="s">
        <v>1160</v>
      </c>
      <c r="F40" s="1028" t="s">
        <v>1161</v>
      </c>
      <c r="G40" s="742"/>
      <c r="H40" s="1024"/>
      <c r="I40" s="742"/>
      <c r="J40" s="1024"/>
      <c r="K40" s="742"/>
      <c r="L40" s="1024"/>
      <c r="M40" s="742"/>
      <c r="N40" s="1024"/>
      <c r="O40" s="742"/>
      <c r="P40" s="1024"/>
      <c r="Q40" s="742"/>
      <c r="R40" s="1024"/>
      <c r="S40" s="742"/>
      <c r="T40" s="1024"/>
      <c r="U40" s="742"/>
      <c r="V40" s="1024"/>
      <c r="W40" s="742"/>
      <c r="X40" s="1024"/>
      <c r="Y40" s="742"/>
      <c r="Z40" s="1024"/>
      <c r="AA40" s="742"/>
      <c r="AB40" s="1024"/>
      <c r="AC40" s="742"/>
      <c r="AD40" s="1024"/>
      <c r="AE40" s="742"/>
      <c r="AF40" s="1024"/>
      <c r="AG40" s="742"/>
      <c r="AH40" s="1024"/>
      <c r="AI40" s="742"/>
      <c r="AJ40" s="1024"/>
      <c r="AK40" s="742"/>
      <c r="AL40" s="1024"/>
      <c r="AM40" s="742"/>
      <c r="AN40" s="1024"/>
      <c r="AO40" s="742"/>
      <c r="AP40" s="1024"/>
      <c r="AQ40" s="742"/>
      <c r="AR40" s="1024"/>
      <c r="AS40" s="742"/>
      <c r="AT40" s="1024"/>
      <c r="AU40" s="742"/>
      <c r="AV40" s="1024"/>
      <c r="AW40" s="742"/>
      <c r="AX40" s="1024"/>
      <c r="AY40" s="742"/>
      <c r="AZ40" s="1024"/>
      <c r="BA40" s="742"/>
      <c r="BB40" s="1024"/>
      <c r="BC40" s="742"/>
      <c r="BD40" s="1024"/>
      <c r="BE40" s="742"/>
      <c r="BF40" s="1024"/>
      <c r="BG40" s="742"/>
      <c r="BH40" s="1024"/>
      <c r="BI40" s="742"/>
      <c r="BJ40" s="1024"/>
      <c r="BK40" s="742"/>
      <c r="BL40" s="1024"/>
      <c r="BM40" s="742"/>
      <c r="BN40" s="1024"/>
      <c r="BO40" s="742"/>
      <c r="BP40" s="1024"/>
      <c r="BQ40" s="742"/>
      <c r="BR40" s="1024"/>
      <c r="BS40" s="742"/>
      <c r="BT40" s="1024"/>
      <c r="BU40" s="742"/>
      <c r="BV40" s="1024"/>
      <c r="BW40" s="742"/>
      <c r="BX40" s="1024"/>
      <c r="BY40" s="742"/>
      <c r="BZ40" s="1024"/>
      <c r="CA40" s="742"/>
      <c r="CB40" s="1024"/>
      <c r="CC40" s="742"/>
      <c r="CD40" s="1024"/>
      <c r="CE40" s="742"/>
      <c r="CF40" s="1024"/>
      <c r="CG40" s="742"/>
      <c r="CH40" s="1024"/>
      <c r="CI40" s="742"/>
      <c r="CJ40" s="1024"/>
      <c r="CK40" s="742"/>
      <c r="CL40" s="1024"/>
      <c r="CM40" s="742"/>
      <c r="CN40" s="1024"/>
      <c r="CO40" s="742"/>
      <c r="CP40" s="1024"/>
      <c r="CQ40" s="742"/>
      <c r="CR40" s="1024"/>
      <c r="CS40" s="742"/>
      <c r="CT40" s="1024"/>
      <c r="CU40" s="742"/>
      <c r="CV40" s="1024"/>
      <c r="CW40" s="742"/>
      <c r="CX40" s="1024"/>
      <c r="CY40" s="290" t="s">
        <v>1162</v>
      </c>
      <c r="DL40" s="759">
        <v>0</v>
      </c>
    </row>
    <row s="1636" customFormat="1" customHeight="1" ht="22.5" hidden="1">
      <c r="A41" s="2393"/>
      <c r="B41" s="512"/>
      <c r="D41" s="666" t="s">
        <v>89</v>
      </c>
      <c r="E41" s="723" t="s">
        <v>1163</v>
      </c>
      <c r="F41" s="661" t="s">
        <v>801</v>
      </c>
      <c r="G41" s="661" t="s">
        <v>801</v>
      </c>
      <c r="H41" s="1025"/>
      <c r="I41" s="661" t="s">
        <v>801</v>
      </c>
      <c r="J41" s="1025"/>
      <c r="K41" s="2105" t="s">
        <v>801</v>
      </c>
      <c r="L41" s="1025"/>
      <c r="M41" s="2105" t="s">
        <v>801</v>
      </c>
      <c r="N41" s="1025"/>
      <c r="O41" s="2105" t="s">
        <v>801</v>
      </c>
      <c r="P41" s="1025"/>
      <c r="Q41" s="2105" t="s">
        <v>801</v>
      </c>
      <c r="R41" s="1025"/>
      <c r="S41" s="2105" t="s">
        <v>801</v>
      </c>
      <c r="T41" s="1025"/>
      <c r="U41" s="2105" t="s">
        <v>801</v>
      </c>
      <c r="V41" s="1025"/>
      <c r="W41" s="2105" t="s">
        <v>801</v>
      </c>
      <c r="X41" s="1025"/>
      <c r="Y41" s="2105" t="s">
        <v>801</v>
      </c>
      <c r="Z41" s="1025"/>
      <c r="AA41" s="2105" t="s">
        <v>801</v>
      </c>
      <c r="AB41" s="1025"/>
      <c r="AC41" s="2105" t="s">
        <v>801</v>
      </c>
      <c r="AD41" s="1025"/>
      <c r="AE41" s="2105" t="s">
        <v>801</v>
      </c>
      <c r="AF41" s="1025"/>
      <c r="AG41" s="2105" t="s">
        <v>801</v>
      </c>
      <c r="AH41" s="1025"/>
      <c r="AI41" s="2105" t="s">
        <v>801</v>
      </c>
      <c r="AJ41" s="1025"/>
      <c r="AK41" s="2105" t="s">
        <v>801</v>
      </c>
      <c r="AL41" s="1025"/>
      <c r="AM41" s="2105" t="s">
        <v>801</v>
      </c>
      <c r="AN41" s="1025"/>
      <c r="AO41" s="2105" t="s">
        <v>801</v>
      </c>
      <c r="AP41" s="1025"/>
      <c r="AQ41" s="2105" t="s">
        <v>801</v>
      </c>
      <c r="AR41" s="1025"/>
      <c r="AS41" s="2105" t="s">
        <v>801</v>
      </c>
      <c r="AT41" s="1025"/>
      <c r="AU41" s="2105" t="s">
        <v>801</v>
      </c>
      <c r="AV41" s="1025"/>
      <c r="AW41" s="2105" t="s">
        <v>801</v>
      </c>
      <c r="AX41" s="1025"/>
      <c r="AY41" s="2105" t="s">
        <v>801</v>
      </c>
      <c r="AZ41" s="1025"/>
      <c r="BA41" s="2105" t="s">
        <v>801</v>
      </c>
      <c r="BB41" s="1025"/>
      <c r="BC41" s="2105" t="s">
        <v>801</v>
      </c>
      <c r="BD41" s="1025"/>
      <c r="BE41" s="2105" t="s">
        <v>801</v>
      </c>
      <c r="BF41" s="1025"/>
      <c r="BG41" s="2105" t="s">
        <v>801</v>
      </c>
      <c r="BH41" s="1025"/>
      <c r="BI41" s="2105" t="s">
        <v>801</v>
      </c>
      <c r="BJ41" s="1025"/>
      <c r="BK41" s="2105" t="s">
        <v>801</v>
      </c>
      <c r="BL41" s="1025"/>
      <c r="BM41" s="2105" t="s">
        <v>801</v>
      </c>
      <c r="BN41" s="1025"/>
      <c r="BO41" s="2105" t="s">
        <v>801</v>
      </c>
      <c r="BP41" s="1025"/>
      <c r="BQ41" s="2105" t="s">
        <v>801</v>
      </c>
      <c r="BR41" s="1025"/>
      <c r="BS41" s="2105" t="s">
        <v>801</v>
      </c>
      <c r="BT41" s="1025"/>
      <c r="BU41" s="2105" t="s">
        <v>801</v>
      </c>
      <c r="BV41" s="1025"/>
      <c r="BW41" s="2105" t="s">
        <v>801</v>
      </c>
      <c r="BX41" s="1025"/>
      <c r="BY41" s="2105" t="s">
        <v>801</v>
      </c>
      <c r="BZ41" s="1025"/>
      <c r="CA41" s="2105" t="s">
        <v>801</v>
      </c>
      <c r="CB41" s="1025"/>
      <c r="CC41" s="2105" t="s">
        <v>801</v>
      </c>
      <c r="CD41" s="1025"/>
      <c r="CE41" s="2105" t="s">
        <v>801</v>
      </c>
      <c r="CF41" s="1025"/>
      <c r="CG41" s="2105" t="s">
        <v>801</v>
      </c>
      <c r="CH41" s="1025"/>
      <c r="CI41" s="2105" t="s">
        <v>801</v>
      </c>
      <c r="CJ41" s="1025"/>
      <c r="CK41" s="2105" t="s">
        <v>801</v>
      </c>
      <c r="CL41" s="1025"/>
      <c r="CM41" s="2105" t="s">
        <v>801</v>
      </c>
      <c r="CN41" s="1025"/>
      <c r="CO41" s="2105" t="s">
        <v>801</v>
      </c>
      <c r="CP41" s="1025"/>
      <c r="CQ41" s="2105" t="s">
        <v>801</v>
      </c>
      <c r="CR41" s="1025"/>
      <c r="CS41" s="2105" t="s">
        <v>801</v>
      </c>
      <c r="CT41" s="1025"/>
      <c r="CU41" s="2105" t="s">
        <v>801</v>
      </c>
      <c r="CV41" s="1025"/>
      <c r="CW41" s="2105" t="s">
        <v>801</v>
      </c>
      <c r="CX41" s="1025"/>
      <c r="CY41" s="303"/>
      <c r="DL41" s="759">
        <v>0</v>
      </c>
    </row>
    <row s="1636" customFormat="1" customHeight="1" ht="45" hidden="1">
      <c r="A42" s="2393"/>
      <c r="B42" s="512"/>
      <c r="D42" s="666" t="s">
        <v>579</v>
      </c>
      <c r="E42" s="724" t="s">
        <v>1164</v>
      </c>
      <c r="F42" s="661" t="s">
        <v>813</v>
      </c>
      <c r="G42" s="558"/>
      <c r="H42" s="1025"/>
      <c r="I42" s="558"/>
      <c r="J42" s="1025"/>
      <c r="K42" s="558"/>
      <c r="L42" s="1025"/>
      <c r="M42" s="558"/>
      <c r="N42" s="1025"/>
      <c r="O42" s="558"/>
      <c r="P42" s="1025"/>
      <c r="Q42" s="558"/>
      <c r="R42" s="1025"/>
      <c r="S42" s="558"/>
      <c r="T42" s="1025"/>
      <c r="U42" s="558"/>
      <c r="V42" s="1025"/>
      <c r="W42" s="558"/>
      <c r="X42" s="1025"/>
      <c r="Y42" s="558"/>
      <c r="Z42" s="1025"/>
      <c r="AA42" s="558"/>
      <c r="AB42" s="1025"/>
      <c r="AC42" s="558"/>
      <c r="AD42" s="1025"/>
      <c r="AE42" s="558"/>
      <c r="AF42" s="1025"/>
      <c r="AG42" s="558"/>
      <c r="AH42" s="1025"/>
      <c r="AI42" s="558"/>
      <c r="AJ42" s="1025"/>
      <c r="AK42" s="558"/>
      <c r="AL42" s="1025"/>
      <c r="AM42" s="558"/>
      <c r="AN42" s="1025"/>
      <c r="AO42" s="558"/>
      <c r="AP42" s="1025"/>
      <c r="AQ42" s="558"/>
      <c r="AR42" s="1025"/>
      <c r="AS42" s="558"/>
      <c r="AT42" s="1025"/>
      <c r="AU42" s="558"/>
      <c r="AV42" s="1025"/>
      <c r="AW42" s="558"/>
      <c r="AX42" s="1025"/>
      <c r="AY42" s="558"/>
      <c r="AZ42" s="1025"/>
      <c r="BA42" s="558"/>
      <c r="BB42" s="1025"/>
      <c r="BC42" s="558"/>
      <c r="BD42" s="1025"/>
      <c r="BE42" s="558"/>
      <c r="BF42" s="1025"/>
      <c r="BG42" s="558"/>
      <c r="BH42" s="1025"/>
      <c r="BI42" s="558"/>
      <c r="BJ42" s="1025"/>
      <c r="BK42" s="558"/>
      <c r="BL42" s="1025"/>
      <c r="BM42" s="558"/>
      <c r="BN42" s="1025"/>
      <c r="BO42" s="558"/>
      <c r="BP42" s="1025"/>
      <c r="BQ42" s="558"/>
      <c r="BR42" s="1025"/>
      <c r="BS42" s="558"/>
      <c r="BT42" s="1025"/>
      <c r="BU42" s="558"/>
      <c r="BV42" s="1025"/>
      <c r="BW42" s="558"/>
      <c r="BX42" s="1025"/>
      <c r="BY42" s="558"/>
      <c r="BZ42" s="1025"/>
      <c r="CA42" s="558"/>
      <c r="CB42" s="1025"/>
      <c r="CC42" s="558"/>
      <c r="CD42" s="1025"/>
      <c r="CE42" s="558"/>
      <c r="CF42" s="1025"/>
      <c r="CG42" s="558"/>
      <c r="CH42" s="1025"/>
      <c r="CI42" s="558"/>
      <c r="CJ42" s="1025"/>
      <c r="CK42" s="558"/>
      <c r="CL42" s="1025"/>
      <c r="CM42" s="558"/>
      <c r="CN42" s="1025"/>
      <c r="CO42" s="558"/>
      <c r="CP42" s="1025"/>
      <c r="CQ42" s="558"/>
      <c r="CR42" s="1025"/>
      <c r="CS42" s="558"/>
      <c r="CT42" s="1025"/>
      <c r="CU42" s="558"/>
      <c r="CV42" s="1025"/>
      <c r="CW42" s="558"/>
      <c r="CX42" s="1025"/>
      <c r="CY42" s="303" t="s">
        <v>1165</v>
      </c>
      <c r="DL42" s="759">
        <v>0</v>
      </c>
    </row>
    <row s="1636" customFormat="1" customHeight="1" ht="45" hidden="1">
      <c r="A43" s="2393"/>
      <c r="B43" s="512"/>
      <c r="D43" s="666" t="s">
        <v>587</v>
      </c>
      <c r="E43" s="668" t="s">
        <v>1166</v>
      </c>
      <c r="F43" s="1029" t="s">
        <v>813</v>
      </c>
      <c r="G43" s="743"/>
      <c r="H43" s="1024"/>
      <c r="I43" s="743"/>
      <c r="J43" s="1024"/>
      <c r="K43" s="743"/>
      <c r="L43" s="1024"/>
      <c r="M43" s="743"/>
      <c r="N43" s="1024"/>
      <c r="O43" s="743"/>
      <c r="P43" s="1024"/>
      <c r="Q43" s="743"/>
      <c r="R43" s="1024"/>
      <c r="S43" s="743"/>
      <c r="T43" s="1024"/>
      <c r="U43" s="743"/>
      <c r="V43" s="1024"/>
      <c r="W43" s="743"/>
      <c r="X43" s="1024"/>
      <c r="Y43" s="743"/>
      <c r="Z43" s="1024"/>
      <c r="AA43" s="743"/>
      <c r="AB43" s="1024"/>
      <c r="AC43" s="743"/>
      <c r="AD43" s="1024"/>
      <c r="AE43" s="743"/>
      <c r="AF43" s="1024"/>
      <c r="AG43" s="743"/>
      <c r="AH43" s="1024"/>
      <c r="AI43" s="743"/>
      <c r="AJ43" s="1024"/>
      <c r="AK43" s="743"/>
      <c r="AL43" s="1024"/>
      <c r="AM43" s="743"/>
      <c r="AN43" s="1024"/>
      <c r="AO43" s="743"/>
      <c r="AP43" s="1024"/>
      <c r="AQ43" s="743"/>
      <c r="AR43" s="1024"/>
      <c r="AS43" s="743"/>
      <c r="AT43" s="1024"/>
      <c r="AU43" s="743"/>
      <c r="AV43" s="1024"/>
      <c r="AW43" s="743"/>
      <c r="AX43" s="1024"/>
      <c r="AY43" s="743"/>
      <c r="AZ43" s="1024"/>
      <c r="BA43" s="743"/>
      <c r="BB43" s="1024"/>
      <c r="BC43" s="743"/>
      <c r="BD43" s="1024"/>
      <c r="BE43" s="743"/>
      <c r="BF43" s="1024"/>
      <c r="BG43" s="743"/>
      <c r="BH43" s="1024"/>
      <c r="BI43" s="743"/>
      <c r="BJ43" s="1024"/>
      <c r="BK43" s="743"/>
      <c r="BL43" s="1024"/>
      <c r="BM43" s="743"/>
      <c r="BN43" s="1024"/>
      <c r="BO43" s="743"/>
      <c r="BP43" s="1024"/>
      <c r="BQ43" s="743"/>
      <c r="BR43" s="1024"/>
      <c r="BS43" s="743"/>
      <c r="BT43" s="1024"/>
      <c r="BU43" s="743"/>
      <c r="BV43" s="1024"/>
      <c r="BW43" s="743"/>
      <c r="BX43" s="1024"/>
      <c r="BY43" s="743"/>
      <c r="BZ43" s="1024"/>
      <c r="CA43" s="743"/>
      <c r="CB43" s="1024"/>
      <c r="CC43" s="743"/>
      <c r="CD43" s="1024"/>
      <c r="CE43" s="743"/>
      <c r="CF43" s="1024"/>
      <c r="CG43" s="743"/>
      <c r="CH43" s="1024"/>
      <c r="CI43" s="743"/>
      <c r="CJ43" s="1024"/>
      <c r="CK43" s="743"/>
      <c r="CL43" s="1024"/>
      <c r="CM43" s="743"/>
      <c r="CN43" s="1024"/>
      <c r="CO43" s="743"/>
      <c r="CP43" s="1024"/>
      <c r="CQ43" s="743"/>
      <c r="CR43" s="1024"/>
      <c r="CS43" s="743"/>
      <c r="CT43" s="1024"/>
      <c r="CU43" s="743"/>
      <c r="CV43" s="1024"/>
      <c r="CW43" s="743"/>
      <c r="CX43" s="1024"/>
      <c r="CY43" s="303" t="s">
        <v>1167</v>
      </c>
      <c r="DL43" s="759">
        <v>0</v>
      </c>
    </row>
    <row s="1636" customFormat="1" customHeight="1" ht="11.25" hidden="1">
      <c r="A44" s="2393"/>
      <c r="B44" s="512"/>
      <c r="D44" s="666" t="s">
        <v>90</v>
      </c>
      <c r="E44" s="667" t="s">
        <v>1168</v>
      </c>
      <c r="F44" s="661" t="s">
        <v>1158</v>
      </c>
      <c r="G44" s="669"/>
      <c r="H44" s="1024"/>
      <c r="I44" s="669"/>
      <c r="J44" s="1024"/>
      <c r="K44" s="1170"/>
      <c r="L44" s="1024"/>
      <c r="M44" s="1170"/>
      <c r="N44" s="1024"/>
      <c r="O44" s="1170"/>
      <c r="P44" s="1024"/>
      <c r="Q44" s="1170"/>
      <c r="R44" s="1024"/>
      <c r="S44" s="1170"/>
      <c r="T44" s="1024"/>
      <c r="U44" s="1170"/>
      <c r="V44" s="1024"/>
      <c r="W44" s="1170"/>
      <c r="X44" s="1024"/>
      <c r="Y44" s="1170"/>
      <c r="Z44" s="1024"/>
      <c r="AA44" s="1170"/>
      <c r="AB44" s="1024"/>
      <c r="AC44" s="1170"/>
      <c r="AD44" s="1024"/>
      <c r="AE44" s="1170"/>
      <c r="AF44" s="1024"/>
      <c r="AG44" s="1170"/>
      <c r="AH44" s="1024"/>
      <c r="AI44" s="1170"/>
      <c r="AJ44" s="1024"/>
      <c r="AK44" s="1170"/>
      <c r="AL44" s="1024"/>
      <c r="AM44" s="1170"/>
      <c r="AN44" s="1024"/>
      <c r="AO44" s="1170"/>
      <c r="AP44" s="1024"/>
      <c r="AQ44" s="1170"/>
      <c r="AR44" s="1024"/>
      <c r="AS44" s="1170"/>
      <c r="AT44" s="1024"/>
      <c r="AU44" s="1170"/>
      <c r="AV44" s="1024"/>
      <c r="AW44" s="1170"/>
      <c r="AX44" s="1024"/>
      <c r="AY44" s="1170"/>
      <c r="AZ44" s="1024"/>
      <c r="BA44" s="1170"/>
      <c r="BB44" s="1024"/>
      <c r="BC44" s="1170"/>
      <c r="BD44" s="1024"/>
      <c r="BE44" s="1170"/>
      <c r="BF44" s="1024"/>
      <c r="BG44" s="1170"/>
      <c r="BH44" s="1024"/>
      <c r="BI44" s="1170"/>
      <c r="BJ44" s="1024"/>
      <c r="BK44" s="1170"/>
      <c r="BL44" s="1024"/>
      <c r="BM44" s="1170"/>
      <c r="BN44" s="1024"/>
      <c r="BO44" s="1170"/>
      <c r="BP44" s="1024"/>
      <c r="BQ44" s="1170"/>
      <c r="BR44" s="1024"/>
      <c r="BS44" s="1170"/>
      <c r="BT44" s="1024"/>
      <c r="BU44" s="1170"/>
      <c r="BV44" s="1024"/>
      <c r="BW44" s="1170"/>
      <c r="BX44" s="1024"/>
      <c r="BY44" s="1170"/>
      <c r="BZ44" s="1024"/>
      <c r="CA44" s="1170"/>
      <c r="CB44" s="1024"/>
      <c r="CC44" s="1170"/>
      <c r="CD44" s="1024"/>
      <c r="CE44" s="1170"/>
      <c r="CF44" s="1024"/>
      <c r="CG44" s="1170"/>
      <c r="CH44" s="1024"/>
      <c r="CI44" s="1170"/>
      <c r="CJ44" s="1024"/>
      <c r="CK44" s="1170"/>
      <c r="CL44" s="1024"/>
      <c r="CM44" s="1170"/>
      <c r="CN44" s="1024"/>
      <c r="CO44" s="1170"/>
      <c r="CP44" s="1024"/>
      <c r="CQ44" s="1170"/>
      <c r="CR44" s="1024"/>
      <c r="CS44" s="1170"/>
      <c r="CT44" s="1024"/>
      <c r="CU44" s="1170"/>
      <c r="CV44" s="1024"/>
      <c r="CW44" s="1170"/>
      <c r="CX44" s="1024"/>
      <c r="CY44" s="290"/>
      <c r="DL44" s="759">
        <v>0</v>
      </c>
    </row>
    <row s="1636" customFormat="1" customHeight="1" ht="11.25" hidden="1">
      <c r="A45" s="2393"/>
      <c r="B45" s="512"/>
      <c r="D45" s="666" t="s">
        <v>1053</v>
      </c>
      <c r="E45" s="668" t="s">
        <v>1169</v>
      </c>
      <c r="F45" s="661" t="s">
        <v>1158</v>
      </c>
      <c r="G45" s="669"/>
      <c r="H45" s="1024"/>
      <c r="I45" s="669"/>
      <c r="J45" s="1024"/>
      <c r="K45" s="1170"/>
      <c r="L45" s="1024"/>
      <c r="M45" s="1170"/>
      <c r="N45" s="1024"/>
      <c r="O45" s="1170"/>
      <c r="P45" s="1024"/>
      <c r="Q45" s="1170"/>
      <c r="R45" s="1024"/>
      <c r="S45" s="1170"/>
      <c r="T45" s="1024"/>
      <c r="U45" s="1170"/>
      <c r="V45" s="1024"/>
      <c r="W45" s="1170"/>
      <c r="X45" s="1024"/>
      <c r="Y45" s="1170"/>
      <c r="Z45" s="1024"/>
      <c r="AA45" s="1170"/>
      <c r="AB45" s="1024"/>
      <c r="AC45" s="1170"/>
      <c r="AD45" s="1024"/>
      <c r="AE45" s="1170"/>
      <c r="AF45" s="1024"/>
      <c r="AG45" s="1170"/>
      <c r="AH45" s="1024"/>
      <c r="AI45" s="1170"/>
      <c r="AJ45" s="1024"/>
      <c r="AK45" s="1170"/>
      <c r="AL45" s="1024"/>
      <c r="AM45" s="1170"/>
      <c r="AN45" s="1024"/>
      <c r="AO45" s="1170"/>
      <c r="AP45" s="1024"/>
      <c r="AQ45" s="1170"/>
      <c r="AR45" s="1024"/>
      <c r="AS45" s="1170"/>
      <c r="AT45" s="1024"/>
      <c r="AU45" s="1170"/>
      <c r="AV45" s="1024"/>
      <c r="AW45" s="1170"/>
      <c r="AX45" s="1024"/>
      <c r="AY45" s="1170"/>
      <c r="AZ45" s="1024"/>
      <c r="BA45" s="1170"/>
      <c r="BB45" s="1024"/>
      <c r="BC45" s="1170"/>
      <c r="BD45" s="1024"/>
      <c r="BE45" s="1170"/>
      <c r="BF45" s="1024"/>
      <c r="BG45" s="1170"/>
      <c r="BH45" s="1024"/>
      <c r="BI45" s="1170"/>
      <c r="BJ45" s="1024"/>
      <c r="BK45" s="1170"/>
      <c r="BL45" s="1024"/>
      <c r="BM45" s="1170"/>
      <c r="BN45" s="1024"/>
      <c r="BO45" s="1170"/>
      <c r="BP45" s="1024"/>
      <c r="BQ45" s="1170"/>
      <c r="BR45" s="1024"/>
      <c r="BS45" s="1170"/>
      <c r="BT45" s="1024"/>
      <c r="BU45" s="1170"/>
      <c r="BV45" s="1024"/>
      <c r="BW45" s="1170"/>
      <c r="BX45" s="1024"/>
      <c r="BY45" s="1170"/>
      <c r="BZ45" s="1024"/>
      <c r="CA45" s="1170"/>
      <c r="CB45" s="1024"/>
      <c r="CC45" s="1170"/>
      <c r="CD45" s="1024"/>
      <c r="CE45" s="1170"/>
      <c r="CF45" s="1024"/>
      <c r="CG45" s="1170"/>
      <c r="CH45" s="1024"/>
      <c r="CI45" s="1170"/>
      <c r="CJ45" s="1024"/>
      <c r="CK45" s="1170"/>
      <c r="CL45" s="1024"/>
      <c r="CM45" s="1170"/>
      <c r="CN45" s="1024"/>
      <c r="CO45" s="1170"/>
      <c r="CP45" s="1024"/>
      <c r="CQ45" s="1170"/>
      <c r="CR45" s="1024"/>
      <c r="CS45" s="1170"/>
      <c r="CT45" s="1024"/>
      <c r="CU45" s="1170"/>
      <c r="CV45" s="1024"/>
      <c r="CW45" s="1170"/>
      <c r="CX45" s="1024"/>
      <c r="CY45" s="290"/>
      <c r="DL45" s="759">
        <v>0</v>
      </c>
    </row>
    <row s="1636" customFormat="1" customHeight="1" ht="11.25" hidden="1">
      <c r="A46" s="2393"/>
      <c r="B46" s="512"/>
      <c r="D46" s="666" t="s">
        <v>1095</v>
      </c>
      <c r="E46" s="668" t="s">
        <v>1170</v>
      </c>
      <c r="F46" s="661" t="s">
        <v>1158</v>
      </c>
      <c r="G46" s="669"/>
      <c r="H46" s="1024"/>
      <c r="I46" s="669"/>
      <c r="J46" s="1024"/>
      <c r="K46" s="1170"/>
      <c r="L46" s="1024"/>
      <c r="M46" s="1170"/>
      <c r="N46" s="1024"/>
      <c r="O46" s="1170"/>
      <c r="P46" s="1024"/>
      <c r="Q46" s="1170"/>
      <c r="R46" s="1024"/>
      <c r="S46" s="1170"/>
      <c r="T46" s="1024"/>
      <c r="U46" s="1170"/>
      <c r="V46" s="1024"/>
      <c r="W46" s="1170"/>
      <c r="X46" s="1024"/>
      <c r="Y46" s="1170"/>
      <c r="Z46" s="1024"/>
      <c r="AA46" s="1170"/>
      <c r="AB46" s="1024"/>
      <c r="AC46" s="1170"/>
      <c r="AD46" s="1024"/>
      <c r="AE46" s="1170"/>
      <c r="AF46" s="1024"/>
      <c r="AG46" s="1170"/>
      <c r="AH46" s="1024"/>
      <c r="AI46" s="1170"/>
      <c r="AJ46" s="1024"/>
      <c r="AK46" s="1170"/>
      <c r="AL46" s="1024"/>
      <c r="AM46" s="1170"/>
      <c r="AN46" s="1024"/>
      <c r="AO46" s="1170"/>
      <c r="AP46" s="1024"/>
      <c r="AQ46" s="1170"/>
      <c r="AR46" s="1024"/>
      <c r="AS46" s="1170"/>
      <c r="AT46" s="1024"/>
      <c r="AU46" s="1170"/>
      <c r="AV46" s="1024"/>
      <c r="AW46" s="1170"/>
      <c r="AX46" s="1024"/>
      <c r="AY46" s="1170"/>
      <c r="AZ46" s="1024"/>
      <c r="BA46" s="1170"/>
      <c r="BB46" s="1024"/>
      <c r="BC46" s="1170"/>
      <c r="BD46" s="1024"/>
      <c r="BE46" s="1170"/>
      <c r="BF46" s="1024"/>
      <c r="BG46" s="1170"/>
      <c r="BH46" s="1024"/>
      <c r="BI46" s="1170"/>
      <c r="BJ46" s="1024"/>
      <c r="BK46" s="1170"/>
      <c r="BL46" s="1024"/>
      <c r="BM46" s="1170"/>
      <c r="BN46" s="1024"/>
      <c r="BO46" s="1170"/>
      <c r="BP46" s="1024"/>
      <c r="BQ46" s="1170"/>
      <c r="BR46" s="1024"/>
      <c r="BS46" s="1170"/>
      <c r="BT46" s="1024"/>
      <c r="BU46" s="1170"/>
      <c r="BV46" s="1024"/>
      <c r="BW46" s="1170"/>
      <c r="BX46" s="1024"/>
      <c r="BY46" s="1170"/>
      <c r="BZ46" s="1024"/>
      <c r="CA46" s="1170"/>
      <c r="CB46" s="1024"/>
      <c r="CC46" s="1170"/>
      <c r="CD46" s="1024"/>
      <c r="CE46" s="1170"/>
      <c r="CF46" s="1024"/>
      <c r="CG46" s="1170"/>
      <c r="CH46" s="1024"/>
      <c r="CI46" s="1170"/>
      <c r="CJ46" s="1024"/>
      <c r="CK46" s="1170"/>
      <c r="CL46" s="1024"/>
      <c r="CM46" s="1170"/>
      <c r="CN46" s="1024"/>
      <c r="CO46" s="1170"/>
      <c r="CP46" s="1024"/>
      <c r="CQ46" s="1170"/>
      <c r="CR46" s="1024"/>
      <c r="CS46" s="1170"/>
      <c r="CT46" s="1024"/>
      <c r="CU46" s="1170"/>
      <c r="CV46" s="1024"/>
      <c r="CW46" s="1170"/>
      <c r="CX46" s="1024"/>
      <c r="CY46" s="290"/>
      <c r="DL46" s="759">
        <v>0</v>
      </c>
    </row>
    <row s="1636" customFormat="1" customHeight="1" ht="11.25" hidden="1">
      <c r="A47" s="2393"/>
      <c r="B47" s="512"/>
      <c r="D47" s="666" t="s">
        <v>1098</v>
      </c>
      <c r="E47" s="668" t="s">
        <v>1171</v>
      </c>
      <c r="F47" s="661" t="s">
        <v>1158</v>
      </c>
      <c r="G47" s="669"/>
      <c r="H47" s="1024"/>
      <c r="I47" s="669"/>
      <c r="J47" s="1024"/>
      <c r="K47" s="1170"/>
      <c r="L47" s="1024"/>
      <c r="M47" s="1170"/>
      <c r="N47" s="1024"/>
      <c r="O47" s="1170"/>
      <c r="P47" s="1024"/>
      <c r="Q47" s="1170"/>
      <c r="R47" s="1024"/>
      <c r="S47" s="1170"/>
      <c r="T47" s="1024"/>
      <c r="U47" s="1170"/>
      <c r="V47" s="1024"/>
      <c r="W47" s="1170"/>
      <c r="X47" s="1024"/>
      <c r="Y47" s="1170"/>
      <c r="Z47" s="1024"/>
      <c r="AA47" s="1170"/>
      <c r="AB47" s="1024"/>
      <c r="AC47" s="1170"/>
      <c r="AD47" s="1024"/>
      <c r="AE47" s="1170"/>
      <c r="AF47" s="1024"/>
      <c r="AG47" s="1170"/>
      <c r="AH47" s="1024"/>
      <c r="AI47" s="1170"/>
      <c r="AJ47" s="1024"/>
      <c r="AK47" s="1170"/>
      <c r="AL47" s="1024"/>
      <c r="AM47" s="1170"/>
      <c r="AN47" s="1024"/>
      <c r="AO47" s="1170"/>
      <c r="AP47" s="1024"/>
      <c r="AQ47" s="1170"/>
      <c r="AR47" s="1024"/>
      <c r="AS47" s="1170"/>
      <c r="AT47" s="1024"/>
      <c r="AU47" s="1170"/>
      <c r="AV47" s="1024"/>
      <c r="AW47" s="1170"/>
      <c r="AX47" s="1024"/>
      <c r="AY47" s="1170"/>
      <c r="AZ47" s="1024"/>
      <c r="BA47" s="1170"/>
      <c r="BB47" s="1024"/>
      <c r="BC47" s="1170"/>
      <c r="BD47" s="1024"/>
      <c r="BE47" s="1170"/>
      <c r="BF47" s="1024"/>
      <c r="BG47" s="1170"/>
      <c r="BH47" s="1024"/>
      <c r="BI47" s="1170"/>
      <c r="BJ47" s="1024"/>
      <c r="BK47" s="1170"/>
      <c r="BL47" s="1024"/>
      <c r="BM47" s="1170"/>
      <c r="BN47" s="1024"/>
      <c r="BO47" s="1170"/>
      <c r="BP47" s="1024"/>
      <c r="BQ47" s="1170"/>
      <c r="BR47" s="1024"/>
      <c r="BS47" s="1170"/>
      <c r="BT47" s="1024"/>
      <c r="BU47" s="1170"/>
      <c r="BV47" s="1024"/>
      <c r="BW47" s="1170"/>
      <c r="BX47" s="1024"/>
      <c r="BY47" s="1170"/>
      <c r="BZ47" s="1024"/>
      <c r="CA47" s="1170"/>
      <c r="CB47" s="1024"/>
      <c r="CC47" s="1170"/>
      <c r="CD47" s="1024"/>
      <c r="CE47" s="1170"/>
      <c r="CF47" s="1024"/>
      <c r="CG47" s="1170"/>
      <c r="CH47" s="1024"/>
      <c r="CI47" s="1170"/>
      <c r="CJ47" s="1024"/>
      <c r="CK47" s="1170"/>
      <c r="CL47" s="1024"/>
      <c r="CM47" s="1170"/>
      <c r="CN47" s="1024"/>
      <c r="CO47" s="1170"/>
      <c r="CP47" s="1024"/>
      <c r="CQ47" s="1170"/>
      <c r="CR47" s="1024"/>
      <c r="CS47" s="1170"/>
      <c r="CT47" s="1024"/>
      <c r="CU47" s="1170"/>
      <c r="CV47" s="1024"/>
      <c r="CW47" s="1170"/>
      <c r="CX47" s="1024"/>
      <c r="CY47" s="290"/>
      <c r="DL47" s="759">
        <v>0</v>
      </c>
    </row>
    <row s="1636" customFormat="1" customHeight="1" ht="11.25" hidden="1">
      <c r="A48" s="2393"/>
      <c r="B48" s="512"/>
      <c r="D48" s="666" t="s">
        <v>1172</v>
      </c>
      <c r="E48" s="672" t="s">
        <v>1173</v>
      </c>
      <c r="F48" s="661" t="s">
        <v>1158</v>
      </c>
      <c r="G48" s="669"/>
      <c r="H48" s="1024"/>
      <c r="I48" s="669"/>
      <c r="J48" s="1024"/>
      <c r="K48" s="1170"/>
      <c r="L48" s="1024"/>
      <c r="M48" s="1170"/>
      <c r="N48" s="1024"/>
      <c r="O48" s="1170"/>
      <c r="P48" s="1024"/>
      <c r="Q48" s="1170"/>
      <c r="R48" s="1024"/>
      <c r="S48" s="1170"/>
      <c r="T48" s="1024"/>
      <c r="U48" s="1170"/>
      <c r="V48" s="1024"/>
      <c r="W48" s="1170"/>
      <c r="X48" s="1024"/>
      <c r="Y48" s="1170"/>
      <c r="Z48" s="1024"/>
      <c r="AA48" s="1170"/>
      <c r="AB48" s="1024"/>
      <c r="AC48" s="1170"/>
      <c r="AD48" s="1024"/>
      <c r="AE48" s="1170"/>
      <c r="AF48" s="1024"/>
      <c r="AG48" s="1170"/>
      <c r="AH48" s="1024"/>
      <c r="AI48" s="1170"/>
      <c r="AJ48" s="1024"/>
      <c r="AK48" s="1170"/>
      <c r="AL48" s="1024"/>
      <c r="AM48" s="1170"/>
      <c r="AN48" s="1024"/>
      <c r="AO48" s="1170"/>
      <c r="AP48" s="1024"/>
      <c r="AQ48" s="1170"/>
      <c r="AR48" s="1024"/>
      <c r="AS48" s="1170"/>
      <c r="AT48" s="1024"/>
      <c r="AU48" s="1170"/>
      <c r="AV48" s="1024"/>
      <c r="AW48" s="1170"/>
      <c r="AX48" s="1024"/>
      <c r="AY48" s="1170"/>
      <c r="AZ48" s="1024"/>
      <c r="BA48" s="1170"/>
      <c r="BB48" s="1024"/>
      <c r="BC48" s="1170"/>
      <c r="BD48" s="1024"/>
      <c r="BE48" s="1170"/>
      <c r="BF48" s="1024"/>
      <c r="BG48" s="1170"/>
      <c r="BH48" s="1024"/>
      <c r="BI48" s="1170"/>
      <c r="BJ48" s="1024"/>
      <c r="BK48" s="1170"/>
      <c r="BL48" s="1024"/>
      <c r="BM48" s="1170"/>
      <c r="BN48" s="1024"/>
      <c r="BO48" s="1170"/>
      <c r="BP48" s="1024"/>
      <c r="BQ48" s="1170"/>
      <c r="BR48" s="1024"/>
      <c r="BS48" s="1170"/>
      <c r="BT48" s="1024"/>
      <c r="BU48" s="1170"/>
      <c r="BV48" s="1024"/>
      <c r="BW48" s="1170"/>
      <c r="BX48" s="1024"/>
      <c r="BY48" s="1170"/>
      <c r="BZ48" s="1024"/>
      <c r="CA48" s="1170"/>
      <c r="CB48" s="1024"/>
      <c r="CC48" s="1170"/>
      <c r="CD48" s="1024"/>
      <c r="CE48" s="1170"/>
      <c r="CF48" s="1024"/>
      <c r="CG48" s="1170"/>
      <c r="CH48" s="1024"/>
      <c r="CI48" s="1170"/>
      <c r="CJ48" s="1024"/>
      <c r="CK48" s="1170"/>
      <c r="CL48" s="1024"/>
      <c r="CM48" s="1170"/>
      <c r="CN48" s="1024"/>
      <c r="CO48" s="1170"/>
      <c r="CP48" s="1024"/>
      <c r="CQ48" s="1170"/>
      <c r="CR48" s="1024"/>
      <c r="CS48" s="1170"/>
      <c r="CT48" s="1024"/>
      <c r="CU48" s="1170"/>
      <c r="CV48" s="1024"/>
      <c r="CW48" s="1170"/>
      <c r="CX48" s="1024"/>
      <c r="CY48" s="290"/>
      <c r="DL48" s="759">
        <v>0</v>
      </c>
    </row>
    <row s="1636" customFormat="1" customHeight="1" ht="11.25" hidden="1">
      <c r="A49" s="2393"/>
      <c r="B49" s="512"/>
      <c r="D49" s="666" t="s">
        <v>1174</v>
      </c>
      <c r="E49" s="672" t="s">
        <v>1175</v>
      </c>
      <c r="F49" s="661" t="s">
        <v>1158</v>
      </c>
      <c r="G49" s="669"/>
      <c r="H49" s="1024"/>
      <c r="I49" s="669"/>
      <c r="J49" s="1024"/>
      <c r="K49" s="1170"/>
      <c r="L49" s="1024"/>
      <c r="M49" s="1170"/>
      <c r="N49" s="1024"/>
      <c r="O49" s="1170"/>
      <c r="P49" s="1024"/>
      <c r="Q49" s="1170"/>
      <c r="R49" s="1024"/>
      <c r="S49" s="1170"/>
      <c r="T49" s="1024"/>
      <c r="U49" s="1170"/>
      <c r="V49" s="1024"/>
      <c r="W49" s="1170"/>
      <c r="X49" s="1024"/>
      <c r="Y49" s="1170"/>
      <c r="Z49" s="1024"/>
      <c r="AA49" s="1170"/>
      <c r="AB49" s="1024"/>
      <c r="AC49" s="1170"/>
      <c r="AD49" s="1024"/>
      <c r="AE49" s="1170"/>
      <c r="AF49" s="1024"/>
      <c r="AG49" s="1170"/>
      <c r="AH49" s="1024"/>
      <c r="AI49" s="1170"/>
      <c r="AJ49" s="1024"/>
      <c r="AK49" s="1170"/>
      <c r="AL49" s="1024"/>
      <c r="AM49" s="1170"/>
      <c r="AN49" s="1024"/>
      <c r="AO49" s="1170"/>
      <c r="AP49" s="1024"/>
      <c r="AQ49" s="1170"/>
      <c r="AR49" s="1024"/>
      <c r="AS49" s="1170"/>
      <c r="AT49" s="1024"/>
      <c r="AU49" s="1170"/>
      <c r="AV49" s="1024"/>
      <c r="AW49" s="1170"/>
      <c r="AX49" s="1024"/>
      <c r="AY49" s="1170"/>
      <c r="AZ49" s="1024"/>
      <c r="BA49" s="1170"/>
      <c r="BB49" s="1024"/>
      <c r="BC49" s="1170"/>
      <c r="BD49" s="1024"/>
      <c r="BE49" s="1170"/>
      <c r="BF49" s="1024"/>
      <c r="BG49" s="1170"/>
      <c r="BH49" s="1024"/>
      <c r="BI49" s="1170"/>
      <c r="BJ49" s="1024"/>
      <c r="BK49" s="1170"/>
      <c r="BL49" s="1024"/>
      <c r="BM49" s="1170"/>
      <c r="BN49" s="1024"/>
      <c r="BO49" s="1170"/>
      <c r="BP49" s="1024"/>
      <c r="BQ49" s="1170"/>
      <c r="BR49" s="1024"/>
      <c r="BS49" s="1170"/>
      <c r="BT49" s="1024"/>
      <c r="BU49" s="1170"/>
      <c r="BV49" s="1024"/>
      <c r="BW49" s="1170"/>
      <c r="BX49" s="1024"/>
      <c r="BY49" s="1170"/>
      <c r="BZ49" s="1024"/>
      <c r="CA49" s="1170"/>
      <c r="CB49" s="1024"/>
      <c r="CC49" s="1170"/>
      <c r="CD49" s="1024"/>
      <c r="CE49" s="1170"/>
      <c r="CF49" s="1024"/>
      <c r="CG49" s="1170"/>
      <c r="CH49" s="1024"/>
      <c r="CI49" s="1170"/>
      <c r="CJ49" s="1024"/>
      <c r="CK49" s="1170"/>
      <c r="CL49" s="1024"/>
      <c r="CM49" s="1170"/>
      <c r="CN49" s="1024"/>
      <c r="CO49" s="1170"/>
      <c r="CP49" s="1024"/>
      <c r="CQ49" s="1170"/>
      <c r="CR49" s="1024"/>
      <c r="CS49" s="1170"/>
      <c r="CT49" s="1024"/>
      <c r="CU49" s="1170"/>
      <c r="CV49" s="1024"/>
      <c r="CW49" s="1170"/>
      <c r="CX49" s="1024"/>
      <c r="CY49" s="290"/>
      <c r="DL49" s="759">
        <v>0</v>
      </c>
    </row>
    <row s="1636" customFormat="1" customHeight="1" ht="11.25" hidden="1">
      <c r="A50" s="2393"/>
      <c r="B50" s="512"/>
      <c r="D50" s="666" t="s">
        <v>1176</v>
      </c>
      <c r="E50" s="668" t="s">
        <v>1177</v>
      </c>
      <c r="F50" s="661" t="s">
        <v>1158</v>
      </c>
      <c r="G50" s="669"/>
      <c r="H50" s="1024"/>
      <c r="I50" s="669"/>
      <c r="J50" s="1024"/>
      <c r="K50" s="1170"/>
      <c r="L50" s="1024"/>
      <c r="M50" s="1170"/>
      <c r="N50" s="1024"/>
      <c r="O50" s="1170"/>
      <c r="P50" s="1024"/>
      <c r="Q50" s="1170"/>
      <c r="R50" s="1024"/>
      <c r="S50" s="1170"/>
      <c r="T50" s="1024"/>
      <c r="U50" s="1170"/>
      <c r="V50" s="1024"/>
      <c r="W50" s="1170"/>
      <c r="X50" s="1024"/>
      <c r="Y50" s="1170"/>
      <c r="Z50" s="1024"/>
      <c r="AA50" s="1170"/>
      <c r="AB50" s="1024"/>
      <c r="AC50" s="1170"/>
      <c r="AD50" s="1024"/>
      <c r="AE50" s="1170"/>
      <c r="AF50" s="1024"/>
      <c r="AG50" s="1170"/>
      <c r="AH50" s="1024"/>
      <c r="AI50" s="1170"/>
      <c r="AJ50" s="1024"/>
      <c r="AK50" s="1170"/>
      <c r="AL50" s="1024"/>
      <c r="AM50" s="1170"/>
      <c r="AN50" s="1024"/>
      <c r="AO50" s="1170"/>
      <c r="AP50" s="1024"/>
      <c r="AQ50" s="1170"/>
      <c r="AR50" s="1024"/>
      <c r="AS50" s="1170"/>
      <c r="AT50" s="1024"/>
      <c r="AU50" s="1170"/>
      <c r="AV50" s="1024"/>
      <c r="AW50" s="1170"/>
      <c r="AX50" s="1024"/>
      <c r="AY50" s="1170"/>
      <c r="AZ50" s="1024"/>
      <c r="BA50" s="1170"/>
      <c r="BB50" s="1024"/>
      <c r="BC50" s="1170"/>
      <c r="BD50" s="1024"/>
      <c r="BE50" s="1170"/>
      <c r="BF50" s="1024"/>
      <c r="BG50" s="1170"/>
      <c r="BH50" s="1024"/>
      <c r="BI50" s="1170"/>
      <c r="BJ50" s="1024"/>
      <c r="BK50" s="1170"/>
      <c r="BL50" s="1024"/>
      <c r="BM50" s="1170"/>
      <c r="BN50" s="1024"/>
      <c r="BO50" s="1170"/>
      <c r="BP50" s="1024"/>
      <c r="BQ50" s="1170"/>
      <c r="BR50" s="1024"/>
      <c r="BS50" s="1170"/>
      <c r="BT50" s="1024"/>
      <c r="BU50" s="1170"/>
      <c r="BV50" s="1024"/>
      <c r="BW50" s="1170"/>
      <c r="BX50" s="1024"/>
      <c r="BY50" s="1170"/>
      <c r="BZ50" s="1024"/>
      <c r="CA50" s="1170"/>
      <c r="CB50" s="1024"/>
      <c r="CC50" s="1170"/>
      <c r="CD50" s="1024"/>
      <c r="CE50" s="1170"/>
      <c r="CF50" s="1024"/>
      <c r="CG50" s="1170"/>
      <c r="CH50" s="1024"/>
      <c r="CI50" s="1170"/>
      <c r="CJ50" s="1024"/>
      <c r="CK50" s="1170"/>
      <c r="CL50" s="1024"/>
      <c r="CM50" s="1170"/>
      <c r="CN50" s="1024"/>
      <c r="CO50" s="1170"/>
      <c r="CP50" s="1024"/>
      <c r="CQ50" s="1170"/>
      <c r="CR50" s="1024"/>
      <c r="CS50" s="1170"/>
      <c r="CT50" s="1024"/>
      <c r="CU50" s="1170"/>
      <c r="CV50" s="1024"/>
      <c r="CW50" s="1170"/>
      <c r="CX50" s="1024"/>
      <c r="CY50" s="290"/>
      <c r="DL50" s="759">
        <v>0</v>
      </c>
    </row>
    <row s="1636" customFormat="1" customHeight="1" ht="11.25" hidden="1">
      <c r="A51" s="2393"/>
      <c r="B51" s="512"/>
      <c r="D51" s="666" t="s">
        <v>1178</v>
      </c>
      <c r="E51" s="668" t="s">
        <v>1179</v>
      </c>
      <c r="F51" s="661" t="s">
        <v>1158</v>
      </c>
      <c r="G51" s="669"/>
      <c r="H51" s="1024"/>
      <c r="I51" s="669"/>
      <c r="J51" s="1024"/>
      <c r="K51" s="1170"/>
      <c r="L51" s="1024"/>
      <c r="M51" s="1170"/>
      <c r="N51" s="1024"/>
      <c r="O51" s="1170"/>
      <c r="P51" s="1024"/>
      <c r="Q51" s="1170"/>
      <c r="R51" s="1024"/>
      <c r="S51" s="1170"/>
      <c r="T51" s="1024"/>
      <c r="U51" s="1170"/>
      <c r="V51" s="1024"/>
      <c r="W51" s="1170"/>
      <c r="X51" s="1024"/>
      <c r="Y51" s="1170"/>
      <c r="Z51" s="1024"/>
      <c r="AA51" s="1170"/>
      <c r="AB51" s="1024"/>
      <c r="AC51" s="1170"/>
      <c r="AD51" s="1024"/>
      <c r="AE51" s="1170"/>
      <c r="AF51" s="1024"/>
      <c r="AG51" s="1170"/>
      <c r="AH51" s="1024"/>
      <c r="AI51" s="1170"/>
      <c r="AJ51" s="1024"/>
      <c r="AK51" s="1170"/>
      <c r="AL51" s="1024"/>
      <c r="AM51" s="1170"/>
      <c r="AN51" s="1024"/>
      <c r="AO51" s="1170"/>
      <c r="AP51" s="1024"/>
      <c r="AQ51" s="1170"/>
      <c r="AR51" s="1024"/>
      <c r="AS51" s="1170"/>
      <c r="AT51" s="1024"/>
      <c r="AU51" s="1170"/>
      <c r="AV51" s="1024"/>
      <c r="AW51" s="1170"/>
      <c r="AX51" s="1024"/>
      <c r="AY51" s="1170"/>
      <c r="AZ51" s="1024"/>
      <c r="BA51" s="1170"/>
      <c r="BB51" s="1024"/>
      <c r="BC51" s="1170"/>
      <c r="BD51" s="1024"/>
      <c r="BE51" s="1170"/>
      <c r="BF51" s="1024"/>
      <c r="BG51" s="1170"/>
      <c r="BH51" s="1024"/>
      <c r="BI51" s="1170"/>
      <c r="BJ51" s="1024"/>
      <c r="BK51" s="1170"/>
      <c r="BL51" s="1024"/>
      <c r="BM51" s="1170"/>
      <c r="BN51" s="1024"/>
      <c r="BO51" s="1170"/>
      <c r="BP51" s="1024"/>
      <c r="BQ51" s="1170"/>
      <c r="BR51" s="1024"/>
      <c r="BS51" s="1170"/>
      <c r="BT51" s="1024"/>
      <c r="BU51" s="1170"/>
      <c r="BV51" s="1024"/>
      <c r="BW51" s="1170"/>
      <c r="BX51" s="1024"/>
      <c r="BY51" s="1170"/>
      <c r="BZ51" s="1024"/>
      <c r="CA51" s="1170"/>
      <c r="CB51" s="1024"/>
      <c r="CC51" s="1170"/>
      <c r="CD51" s="1024"/>
      <c r="CE51" s="1170"/>
      <c r="CF51" s="1024"/>
      <c r="CG51" s="1170"/>
      <c r="CH51" s="1024"/>
      <c r="CI51" s="1170"/>
      <c r="CJ51" s="1024"/>
      <c r="CK51" s="1170"/>
      <c r="CL51" s="1024"/>
      <c r="CM51" s="1170"/>
      <c r="CN51" s="1024"/>
      <c r="CO51" s="1170"/>
      <c r="CP51" s="1024"/>
      <c r="CQ51" s="1170"/>
      <c r="CR51" s="1024"/>
      <c r="CS51" s="1170"/>
      <c r="CT51" s="1024"/>
      <c r="CU51" s="1170"/>
      <c r="CV51" s="1024"/>
      <c r="CW51" s="1170"/>
      <c r="CX51" s="1024"/>
      <c r="CY51" s="290"/>
      <c r="DL51" s="759">
        <v>0</v>
      </c>
    </row>
    <row s="1636" customFormat="1" customHeight="1" ht="45" hidden="1">
      <c r="A52" s="2393"/>
      <c r="B52" s="512"/>
      <c r="D52" s="666" t="s">
        <v>105</v>
      </c>
      <c r="E52" s="667" t="s">
        <v>1180</v>
      </c>
      <c r="F52" s="661" t="s">
        <v>1158</v>
      </c>
      <c r="G52" s="669"/>
      <c r="H52" s="1024"/>
      <c r="I52" s="669"/>
      <c r="J52" s="1024"/>
      <c r="K52" s="1170"/>
      <c r="L52" s="1024"/>
      <c r="M52" s="1170"/>
      <c r="N52" s="1024"/>
      <c r="O52" s="1170"/>
      <c r="P52" s="1024"/>
      <c r="Q52" s="1170"/>
      <c r="R52" s="1024"/>
      <c r="S52" s="1170"/>
      <c r="T52" s="1024"/>
      <c r="U52" s="1170"/>
      <c r="V52" s="1024"/>
      <c r="W52" s="1170"/>
      <c r="X52" s="1024"/>
      <c r="Y52" s="1170"/>
      <c r="Z52" s="1024"/>
      <c r="AA52" s="1170"/>
      <c r="AB52" s="1024"/>
      <c r="AC52" s="1170"/>
      <c r="AD52" s="1024"/>
      <c r="AE52" s="1170"/>
      <c r="AF52" s="1024"/>
      <c r="AG52" s="1170"/>
      <c r="AH52" s="1024"/>
      <c r="AI52" s="1170"/>
      <c r="AJ52" s="1024"/>
      <c r="AK52" s="1170"/>
      <c r="AL52" s="1024"/>
      <c r="AM52" s="1170"/>
      <c r="AN52" s="1024"/>
      <c r="AO52" s="1170"/>
      <c r="AP52" s="1024"/>
      <c r="AQ52" s="1170"/>
      <c r="AR52" s="1024"/>
      <c r="AS52" s="1170"/>
      <c r="AT52" s="1024"/>
      <c r="AU52" s="1170"/>
      <c r="AV52" s="1024"/>
      <c r="AW52" s="1170"/>
      <c r="AX52" s="1024"/>
      <c r="AY52" s="1170"/>
      <c r="AZ52" s="1024"/>
      <c r="BA52" s="1170"/>
      <c r="BB52" s="1024"/>
      <c r="BC52" s="1170"/>
      <c r="BD52" s="1024"/>
      <c r="BE52" s="1170"/>
      <c r="BF52" s="1024"/>
      <c r="BG52" s="1170"/>
      <c r="BH52" s="1024"/>
      <c r="BI52" s="1170"/>
      <c r="BJ52" s="1024"/>
      <c r="BK52" s="1170"/>
      <c r="BL52" s="1024"/>
      <c r="BM52" s="1170"/>
      <c r="BN52" s="1024"/>
      <c r="BO52" s="1170"/>
      <c r="BP52" s="1024"/>
      <c r="BQ52" s="1170"/>
      <c r="BR52" s="1024"/>
      <c r="BS52" s="1170"/>
      <c r="BT52" s="1024"/>
      <c r="BU52" s="1170"/>
      <c r="BV52" s="1024"/>
      <c r="BW52" s="1170"/>
      <c r="BX52" s="1024"/>
      <c r="BY52" s="1170"/>
      <c r="BZ52" s="1024"/>
      <c r="CA52" s="1170"/>
      <c r="CB52" s="1024"/>
      <c r="CC52" s="1170"/>
      <c r="CD52" s="1024"/>
      <c r="CE52" s="1170"/>
      <c r="CF52" s="1024"/>
      <c r="CG52" s="1170"/>
      <c r="CH52" s="1024"/>
      <c r="CI52" s="1170"/>
      <c r="CJ52" s="1024"/>
      <c r="CK52" s="1170"/>
      <c r="CL52" s="1024"/>
      <c r="CM52" s="1170"/>
      <c r="CN52" s="1024"/>
      <c r="CO52" s="1170"/>
      <c r="CP52" s="1024"/>
      <c r="CQ52" s="1170"/>
      <c r="CR52" s="1024"/>
      <c r="CS52" s="1170"/>
      <c r="CT52" s="1024"/>
      <c r="CU52" s="1170"/>
      <c r="CV52" s="1024"/>
      <c r="CW52" s="1170"/>
      <c r="CX52" s="1024"/>
      <c r="CY52" s="290"/>
      <c r="DL52" s="759">
        <v>0</v>
      </c>
    </row>
    <row s="1636" customFormat="1" customHeight="1" ht="11.25" hidden="1">
      <c r="A53" s="2393"/>
      <c r="B53" s="512"/>
      <c r="D53" s="666" t="s">
        <v>568</v>
      </c>
      <c r="E53" s="668" t="s">
        <v>1169</v>
      </c>
      <c r="F53" s="661" t="s">
        <v>1158</v>
      </c>
      <c r="G53" s="669"/>
      <c r="H53" s="1024"/>
      <c r="I53" s="669"/>
      <c r="J53" s="1024"/>
      <c r="K53" s="1170"/>
      <c r="L53" s="1024"/>
      <c r="M53" s="1170"/>
      <c r="N53" s="1024"/>
      <c r="O53" s="1170"/>
      <c r="P53" s="1024"/>
      <c r="Q53" s="1170"/>
      <c r="R53" s="1024"/>
      <c r="S53" s="1170"/>
      <c r="T53" s="1024"/>
      <c r="U53" s="1170"/>
      <c r="V53" s="1024"/>
      <c r="W53" s="1170"/>
      <c r="X53" s="1024"/>
      <c r="Y53" s="1170"/>
      <c r="Z53" s="1024"/>
      <c r="AA53" s="1170"/>
      <c r="AB53" s="1024"/>
      <c r="AC53" s="1170"/>
      <c r="AD53" s="1024"/>
      <c r="AE53" s="1170"/>
      <c r="AF53" s="1024"/>
      <c r="AG53" s="1170"/>
      <c r="AH53" s="1024"/>
      <c r="AI53" s="1170"/>
      <c r="AJ53" s="1024"/>
      <c r="AK53" s="1170"/>
      <c r="AL53" s="1024"/>
      <c r="AM53" s="1170"/>
      <c r="AN53" s="1024"/>
      <c r="AO53" s="1170"/>
      <c r="AP53" s="1024"/>
      <c r="AQ53" s="1170"/>
      <c r="AR53" s="1024"/>
      <c r="AS53" s="1170"/>
      <c r="AT53" s="1024"/>
      <c r="AU53" s="1170"/>
      <c r="AV53" s="1024"/>
      <c r="AW53" s="1170"/>
      <c r="AX53" s="1024"/>
      <c r="AY53" s="1170"/>
      <c r="AZ53" s="1024"/>
      <c r="BA53" s="1170"/>
      <c r="BB53" s="1024"/>
      <c r="BC53" s="1170"/>
      <c r="BD53" s="1024"/>
      <c r="BE53" s="1170"/>
      <c r="BF53" s="1024"/>
      <c r="BG53" s="1170"/>
      <c r="BH53" s="1024"/>
      <c r="BI53" s="1170"/>
      <c r="BJ53" s="1024"/>
      <c r="BK53" s="1170"/>
      <c r="BL53" s="1024"/>
      <c r="BM53" s="1170"/>
      <c r="BN53" s="1024"/>
      <c r="BO53" s="1170"/>
      <c r="BP53" s="1024"/>
      <c r="BQ53" s="1170"/>
      <c r="BR53" s="1024"/>
      <c r="BS53" s="1170"/>
      <c r="BT53" s="1024"/>
      <c r="BU53" s="1170"/>
      <c r="BV53" s="1024"/>
      <c r="BW53" s="1170"/>
      <c r="BX53" s="1024"/>
      <c r="BY53" s="1170"/>
      <c r="BZ53" s="1024"/>
      <c r="CA53" s="1170"/>
      <c r="CB53" s="1024"/>
      <c r="CC53" s="1170"/>
      <c r="CD53" s="1024"/>
      <c r="CE53" s="1170"/>
      <c r="CF53" s="1024"/>
      <c r="CG53" s="1170"/>
      <c r="CH53" s="1024"/>
      <c r="CI53" s="1170"/>
      <c r="CJ53" s="1024"/>
      <c r="CK53" s="1170"/>
      <c r="CL53" s="1024"/>
      <c r="CM53" s="1170"/>
      <c r="CN53" s="1024"/>
      <c r="CO53" s="1170"/>
      <c r="CP53" s="1024"/>
      <c r="CQ53" s="1170"/>
      <c r="CR53" s="1024"/>
      <c r="CS53" s="1170"/>
      <c r="CT53" s="1024"/>
      <c r="CU53" s="1170"/>
      <c r="CV53" s="1024"/>
      <c r="CW53" s="1170"/>
      <c r="CX53" s="1024"/>
      <c r="CY53" s="290"/>
      <c r="DL53" s="759">
        <v>0</v>
      </c>
    </row>
    <row s="1636" customFormat="1" customHeight="1" ht="11.25" hidden="1">
      <c r="A54" s="2393"/>
      <c r="B54" s="512"/>
      <c r="D54" s="666" t="s">
        <v>1181</v>
      </c>
      <c r="E54" s="668" t="s">
        <v>1170</v>
      </c>
      <c r="F54" s="661" t="s">
        <v>1158</v>
      </c>
      <c r="G54" s="669"/>
      <c r="H54" s="1024"/>
      <c r="I54" s="669"/>
      <c r="J54" s="1024"/>
      <c r="K54" s="1170"/>
      <c r="L54" s="1024"/>
      <c r="M54" s="1170"/>
      <c r="N54" s="1024"/>
      <c r="O54" s="1170"/>
      <c r="P54" s="1024"/>
      <c r="Q54" s="1170"/>
      <c r="R54" s="1024"/>
      <c r="S54" s="1170"/>
      <c r="T54" s="1024"/>
      <c r="U54" s="1170"/>
      <c r="V54" s="1024"/>
      <c r="W54" s="1170"/>
      <c r="X54" s="1024"/>
      <c r="Y54" s="1170"/>
      <c r="Z54" s="1024"/>
      <c r="AA54" s="1170"/>
      <c r="AB54" s="1024"/>
      <c r="AC54" s="1170"/>
      <c r="AD54" s="1024"/>
      <c r="AE54" s="1170"/>
      <c r="AF54" s="1024"/>
      <c r="AG54" s="1170"/>
      <c r="AH54" s="1024"/>
      <c r="AI54" s="1170"/>
      <c r="AJ54" s="1024"/>
      <c r="AK54" s="1170"/>
      <c r="AL54" s="1024"/>
      <c r="AM54" s="1170"/>
      <c r="AN54" s="1024"/>
      <c r="AO54" s="1170"/>
      <c r="AP54" s="1024"/>
      <c r="AQ54" s="1170"/>
      <c r="AR54" s="1024"/>
      <c r="AS54" s="1170"/>
      <c r="AT54" s="1024"/>
      <c r="AU54" s="1170"/>
      <c r="AV54" s="1024"/>
      <c r="AW54" s="1170"/>
      <c r="AX54" s="1024"/>
      <c r="AY54" s="1170"/>
      <c r="AZ54" s="1024"/>
      <c r="BA54" s="1170"/>
      <c r="BB54" s="1024"/>
      <c r="BC54" s="1170"/>
      <c r="BD54" s="1024"/>
      <c r="BE54" s="1170"/>
      <c r="BF54" s="1024"/>
      <c r="BG54" s="1170"/>
      <c r="BH54" s="1024"/>
      <c r="BI54" s="1170"/>
      <c r="BJ54" s="1024"/>
      <c r="BK54" s="1170"/>
      <c r="BL54" s="1024"/>
      <c r="BM54" s="1170"/>
      <c r="BN54" s="1024"/>
      <c r="BO54" s="1170"/>
      <c r="BP54" s="1024"/>
      <c r="BQ54" s="1170"/>
      <c r="BR54" s="1024"/>
      <c r="BS54" s="1170"/>
      <c r="BT54" s="1024"/>
      <c r="BU54" s="1170"/>
      <c r="BV54" s="1024"/>
      <c r="BW54" s="1170"/>
      <c r="BX54" s="1024"/>
      <c r="BY54" s="1170"/>
      <c r="BZ54" s="1024"/>
      <c r="CA54" s="1170"/>
      <c r="CB54" s="1024"/>
      <c r="CC54" s="1170"/>
      <c r="CD54" s="1024"/>
      <c r="CE54" s="1170"/>
      <c r="CF54" s="1024"/>
      <c r="CG54" s="1170"/>
      <c r="CH54" s="1024"/>
      <c r="CI54" s="1170"/>
      <c r="CJ54" s="1024"/>
      <c r="CK54" s="1170"/>
      <c r="CL54" s="1024"/>
      <c r="CM54" s="1170"/>
      <c r="CN54" s="1024"/>
      <c r="CO54" s="1170"/>
      <c r="CP54" s="1024"/>
      <c r="CQ54" s="1170"/>
      <c r="CR54" s="1024"/>
      <c r="CS54" s="1170"/>
      <c r="CT54" s="1024"/>
      <c r="CU54" s="1170"/>
      <c r="CV54" s="1024"/>
      <c r="CW54" s="1170"/>
      <c r="CX54" s="1024"/>
      <c r="CY54" s="290"/>
      <c r="DL54" s="759">
        <v>0</v>
      </c>
    </row>
    <row s="1636" customFormat="1" customHeight="1" ht="11.25" hidden="1">
      <c r="A55" s="2393"/>
      <c r="B55" s="512"/>
      <c r="D55" s="666" t="s">
        <v>1182</v>
      </c>
      <c r="E55" s="668" t="s">
        <v>1171</v>
      </c>
      <c r="F55" s="661" t="s">
        <v>1158</v>
      </c>
      <c r="G55" s="669"/>
      <c r="H55" s="1024"/>
      <c r="I55" s="669"/>
      <c r="J55" s="1024"/>
      <c r="K55" s="1170"/>
      <c r="L55" s="1024"/>
      <c r="M55" s="1170"/>
      <c r="N55" s="1024"/>
      <c r="O55" s="1170"/>
      <c r="P55" s="1024"/>
      <c r="Q55" s="1170"/>
      <c r="R55" s="1024"/>
      <c r="S55" s="1170"/>
      <c r="T55" s="1024"/>
      <c r="U55" s="1170"/>
      <c r="V55" s="1024"/>
      <c r="W55" s="1170"/>
      <c r="X55" s="1024"/>
      <c r="Y55" s="1170"/>
      <c r="Z55" s="1024"/>
      <c r="AA55" s="1170"/>
      <c r="AB55" s="1024"/>
      <c r="AC55" s="1170"/>
      <c r="AD55" s="1024"/>
      <c r="AE55" s="1170"/>
      <c r="AF55" s="1024"/>
      <c r="AG55" s="1170"/>
      <c r="AH55" s="1024"/>
      <c r="AI55" s="1170"/>
      <c r="AJ55" s="1024"/>
      <c r="AK55" s="1170"/>
      <c r="AL55" s="1024"/>
      <c r="AM55" s="1170"/>
      <c r="AN55" s="1024"/>
      <c r="AO55" s="1170"/>
      <c r="AP55" s="1024"/>
      <c r="AQ55" s="1170"/>
      <c r="AR55" s="1024"/>
      <c r="AS55" s="1170"/>
      <c r="AT55" s="1024"/>
      <c r="AU55" s="1170"/>
      <c r="AV55" s="1024"/>
      <c r="AW55" s="1170"/>
      <c r="AX55" s="1024"/>
      <c r="AY55" s="1170"/>
      <c r="AZ55" s="1024"/>
      <c r="BA55" s="1170"/>
      <c r="BB55" s="1024"/>
      <c r="BC55" s="1170"/>
      <c r="BD55" s="1024"/>
      <c r="BE55" s="1170"/>
      <c r="BF55" s="1024"/>
      <c r="BG55" s="1170"/>
      <c r="BH55" s="1024"/>
      <c r="BI55" s="1170"/>
      <c r="BJ55" s="1024"/>
      <c r="BK55" s="1170"/>
      <c r="BL55" s="1024"/>
      <c r="BM55" s="1170"/>
      <c r="BN55" s="1024"/>
      <c r="BO55" s="1170"/>
      <c r="BP55" s="1024"/>
      <c r="BQ55" s="1170"/>
      <c r="BR55" s="1024"/>
      <c r="BS55" s="1170"/>
      <c r="BT55" s="1024"/>
      <c r="BU55" s="1170"/>
      <c r="BV55" s="1024"/>
      <c r="BW55" s="1170"/>
      <c r="BX55" s="1024"/>
      <c r="BY55" s="1170"/>
      <c r="BZ55" s="1024"/>
      <c r="CA55" s="1170"/>
      <c r="CB55" s="1024"/>
      <c r="CC55" s="1170"/>
      <c r="CD55" s="1024"/>
      <c r="CE55" s="1170"/>
      <c r="CF55" s="1024"/>
      <c r="CG55" s="1170"/>
      <c r="CH55" s="1024"/>
      <c r="CI55" s="1170"/>
      <c r="CJ55" s="1024"/>
      <c r="CK55" s="1170"/>
      <c r="CL55" s="1024"/>
      <c r="CM55" s="1170"/>
      <c r="CN55" s="1024"/>
      <c r="CO55" s="1170"/>
      <c r="CP55" s="1024"/>
      <c r="CQ55" s="1170"/>
      <c r="CR55" s="1024"/>
      <c r="CS55" s="1170"/>
      <c r="CT55" s="1024"/>
      <c r="CU55" s="1170"/>
      <c r="CV55" s="1024"/>
      <c r="CW55" s="1170"/>
      <c r="CX55" s="1024"/>
      <c r="CY55" s="290"/>
      <c r="DL55" s="759">
        <v>0</v>
      </c>
    </row>
    <row s="1636" customFormat="1" customHeight="1" ht="11.25" hidden="1">
      <c r="A56" s="2393"/>
      <c r="B56" s="512"/>
      <c r="D56" s="666" t="s">
        <v>1183</v>
      </c>
      <c r="E56" s="672" t="s">
        <v>1173</v>
      </c>
      <c r="F56" s="661" t="s">
        <v>1158</v>
      </c>
      <c r="G56" s="669"/>
      <c r="H56" s="1024"/>
      <c r="I56" s="669"/>
      <c r="J56" s="1024"/>
      <c r="K56" s="1170"/>
      <c r="L56" s="1024"/>
      <c r="M56" s="1170"/>
      <c r="N56" s="1024"/>
      <c r="O56" s="1170"/>
      <c r="P56" s="1024"/>
      <c r="Q56" s="1170"/>
      <c r="R56" s="1024"/>
      <c r="S56" s="1170"/>
      <c r="T56" s="1024"/>
      <c r="U56" s="1170"/>
      <c r="V56" s="1024"/>
      <c r="W56" s="1170"/>
      <c r="X56" s="1024"/>
      <c r="Y56" s="1170"/>
      <c r="Z56" s="1024"/>
      <c r="AA56" s="1170"/>
      <c r="AB56" s="1024"/>
      <c r="AC56" s="1170"/>
      <c r="AD56" s="1024"/>
      <c r="AE56" s="1170"/>
      <c r="AF56" s="1024"/>
      <c r="AG56" s="1170"/>
      <c r="AH56" s="1024"/>
      <c r="AI56" s="1170"/>
      <c r="AJ56" s="1024"/>
      <c r="AK56" s="1170"/>
      <c r="AL56" s="1024"/>
      <c r="AM56" s="1170"/>
      <c r="AN56" s="1024"/>
      <c r="AO56" s="1170"/>
      <c r="AP56" s="1024"/>
      <c r="AQ56" s="1170"/>
      <c r="AR56" s="1024"/>
      <c r="AS56" s="1170"/>
      <c r="AT56" s="1024"/>
      <c r="AU56" s="1170"/>
      <c r="AV56" s="1024"/>
      <c r="AW56" s="1170"/>
      <c r="AX56" s="1024"/>
      <c r="AY56" s="1170"/>
      <c r="AZ56" s="1024"/>
      <c r="BA56" s="1170"/>
      <c r="BB56" s="1024"/>
      <c r="BC56" s="1170"/>
      <c r="BD56" s="1024"/>
      <c r="BE56" s="1170"/>
      <c r="BF56" s="1024"/>
      <c r="BG56" s="1170"/>
      <c r="BH56" s="1024"/>
      <c r="BI56" s="1170"/>
      <c r="BJ56" s="1024"/>
      <c r="BK56" s="1170"/>
      <c r="BL56" s="1024"/>
      <c r="BM56" s="1170"/>
      <c r="BN56" s="1024"/>
      <c r="BO56" s="1170"/>
      <c r="BP56" s="1024"/>
      <c r="BQ56" s="1170"/>
      <c r="BR56" s="1024"/>
      <c r="BS56" s="1170"/>
      <c r="BT56" s="1024"/>
      <c r="BU56" s="1170"/>
      <c r="BV56" s="1024"/>
      <c r="BW56" s="1170"/>
      <c r="BX56" s="1024"/>
      <c r="BY56" s="1170"/>
      <c r="BZ56" s="1024"/>
      <c r="CA56" s="1170"/>
      <c r="CB56" s="1024"/>
      <c r="CC56" s="1170"/>
      <c r="CD56" s="1024"/>
      <c r="CE56" s="1170"/>
      <c r="CF56" s="1024"/>
      <c r="CG56" s="1170"/>
      <c r="CH56" s="1024"/>
      <c r="CI56" s="1170"/>
      <c r="CJ56" s="1024"/>
      <c r="CK56" s="1170"/>
      <c r="CL56" s="1024"/>
      <c r="CM56" s="1170"/>
      <c r="CN56" s="1024"/>
      <c r="CO56" s="1170"/>
      <c r="CP56" s="1024"/>
      <c r="CQ56" s="1170"/>
      <c r="CR56" s="1024"/>
      <c r="CS56" s="1170"/>
      <c r="CT56" s="1024"/>
      <c r="CU56" s="1170"/>
      <c r="CV56" s="1024"/>
      <c r="CW56" s="1170"/>
      <c r="CX56" s="1024"/>
      <c r="CY56" s="290"/>
      <c r="DL56" s="759">
        <v>0</v>
      </c>
    </row>
    <row s="1636" customFormat="1" customHeight="1" ht="11.25" hidden="1">
      <c r="A57" s="2393"/>
      <c r="B57" s="512"/>
      <c r="D57" s="666" t="s">
        <v>1184</v>
      </c>
      <c r="E57" s="672" t="s">
        <v>1175</v>
      </c>
      <c r="F57" s="661" t="s">
        <v>1158</v>
      </c>
      <c r="G57" s="669"/>
      <c r="H57" s="1024"/>
      <c r="I57" s="669"/>
      <c r="J57" s="1024"/>
      <c r="K57" s="1170"/>
      <c r="L57" s="1024"/>
      <c r="M57" s="1170"/>
      <c r="N57" s="1024"/>
      <c r="O57" s="1170"/>
      <c r="P57" s="1024"/>
      <c r="Q57" s="1170"/>
      <c r="R57" s="1024"/>
      <c r="S57" s="1170"/>
      <c r="T57" s="1024"/>
      <c r="U57" s="1170"/>
      <c r="V57" s="1024"/>
      <c r="W57" s="1170"/>
      <c r="X57" s="1024"/>
      <c r="Y57" s="1170"/>
      <c r="Z57" s="1024"/>
      <c r="AA57" s="1170"/>
      <c r="AB57" s="1024"/>
      <c r="AC57" s="1170"/>
      <c r="AD57" s="1024"/>
      <c r="AE57" s="1170"/>
      <c r="AF57" s="1024"/>
      <c r="AG57" s="1170"/>
      <c r="AH57" s="1024"/>
      <c r="AI57" s="1170"/>
      <c r="AJ57" s="1024"/>
      <c r="AK57" s="1170"/>
      <c r="AL57" s="1024"/>
      <c r="AM57" s="1170"/>
      <c r="AN57" s="1024"/>
      <c r="AO57" s="1170"/>
      <c r="AP57" s="1024"/>
      <c r="AQ57" s="1170"/>
      <c r="AR57" s="1024"/>
      <c r="AS57" s="1170"/>
      <c r="AT57" s="1024"/>
      <c r="AU57" s="1170"/>
      <c r="AV57" s="1024"/>
      <c r="AW57" s="1170"/>
      <c r="AX57" s="1024"/>
      <c r="AY57" s="1170"/>
      <c r="AZ57" s="1024"/>
      <c r="BA57" s="1170"/>
      <c r="BB57" s="1024"/>
      <c r="BC57" s="1170"/>
      <c r="BD57" s="1024"/>
      <c r="BE57" s="1170"/>
      <c r="BF57" s="1024"/>
      <c r="BG57" s="1170"/>
      <c r="BH57" s="1024"/>
      <c r="BI57" s="1170"/>
      <c r="BJ57" s="1024"/>
      <c r="BK57" s="1170"/>
      <c r="BL57" s="1024"/>
      <c r="BM57" s="1170"/>
      <c r="BN57" s="1024"/>
      <c r="BO57" s="1170"/>
      <c r="BP57" s="1024"/>
      <c r="BQ57" s="1170"/>
      <c r="BR57" s="1024"/>
      <c r="BS57" s="1170"/>
      <c r="BT57" s="1024"/>
      <c r="BU57" s="1170"/>
      <c r="BV57" s="1024"/>
      <c r="BW57" s="1170"/>
      <c r="BX57" s="1024"/>
      <c r="BY57" s="1170"/>
      <c r="BZ57" s="1024"/>
      <c r="CA57" s="1170"/>
      <c r="CB57" s="1024"/>
      <c r="CC57" s="1170"/>
      <c r="CD57" s="1024"/>
      <c r="CE57" s="1170"/>
      <c r="CF57" s="1024"/>
      <c r="CG57" s="1170"/>
      <c r="CH57" s="1024"/>
      <c r="CI57" s="1170"/>
      <c r="CJ57" s="1024"/>
      <c r="CK57" s="1170"/>
      <c r="CL57" s="1024"/>
      <c r="CM57" s="1170"/>
      <c r="CN57" s="1024"/>
      <c r="CO57" s="1170"/>
      <c r="CP57" s="1024"/>
      <c r="CQ57" s="1170"/>
      <c r="CR57" s="1024"/>
      <c r="CS57" s="1170"/>
      <c r="CT57" s="1024"/>
      <c r="CU57" s="1170"/>
      <c r="CV57" s="1024"/>
      <c r="CW57" s="1170"/>
      <c r="CX57" s="1024"/>
      <c r="CY57" s="290"/>
      <c r="DL57" s="759">
        <v>0</v>
      </c>
    </row>
    <row s="1636" customFormat="1" customHeight="1" ht="11.25" hidden="1">
      <c r="A58" s="2393"/>
      <c r="B58" s="512"/>
      <c r="D58" s="666" t="s">
        <v>1185</v>
      </c>
      <c r="E58" s="668" t="s">
        <v>1177</v>
      </c>
      <c r="F58" s="661" t="s">
        <v>1158</v>
      </c>
      <c r="G58" s="669"/>
      <c r="H58" s="1024"/>
      <c r="I58" s="669"/>
      <c r="J58" s="1024"/>
      <c r="K58" s="1170"/>
      <c r="L58" s="1024"/>
      <c r="M58" s="1170"/>
      <c r="N58" s="1024"/>
      <c r="O58" s="1170"/>
      <c r="P58" s="1024"/>
      <c r="Q58" s="1170"/>
      <c r="R58" s="1024"/>
      <c r="S58" s="1170"/>
      <c r="T58" s="1024"/>
      <c r="U58" s="1170"/>
      <c r="V58" s="1024"/>
      <c r="W58" s="1170"/>
      <c r="X58" s="1024"/>
      <c r="Y58" s="1170"/>
      <c r="Z58" s="1024"/>
      <c r="AA58" s="1170"/>
      <c r="AB58" s="1024"/>
      <c r="AC58" s="1170"/>
      <c r="AD58" s="1024"/>
      <c r="AE58" s="1170"/>
      <c r="AF58" s="1024"/>
      <c r="AG58" s="1170"/>
      <c r="AH58" s="1024"/>
      <c r="AI58" s="1170"/>
      <c r="AJ58" s="1024"/>
      <c r="AK58" s="1170"/>
      <c r="AL58" s="1024"/>
      <c r="AM58" s="1170"/>
      <c r="AN58" s="1024"/>
      <c r="AO58" s="1170"/>
      <c r="AP58" s="1024"/>
      <c r="AQ58" s="1170"/>
      <c r="AR58" s="1024"/>
      <c r="AS58" s="1170"/>
      <c r="AT58" s="1024"/>
      <c r="AU58" s="1170"/>
      <c r="AV58" s="1024"/>
      <c r="AW58" s="1170"/>
      <c r="AX58" s="1024"/>
      <c r="AY58" s="1170"/>
      <c r="AZ58" s="1024"/>
      <c r="BA58" s="1170"/>
      <c r="BB58" s="1024"/>
      <c r="BC58" s="1170"/>
      <c r="BD58" s="1024"/>
      <c r="BE58" s="1170"/>
      <c r="BF58" s="1024"/>
      <c r="BG58" s="1170"/>
      <c r="BH58" s="1024"/>
      <c r="BI58" s="1170"/>
      <c r="BJ58" s="1024"/>
      <c r="BK58" s="1170"/>
      <c r="BL58" s="1024"/>
      <c r="BM58" s="1170"/>
      <c r="BN58" s="1024"/>
      <c r="BO58" s="1170"/>
      <c r="BP58" s="1024"/>
      <c r="BQ58" s="1170"/>
      <c r="BR58" s="1024"/>
      <c r="BS58" s="1170"/>
      <c r="BT58" s="1024"/>
      <c r="BU58" s="1170"/>
      <c r="BV58" s="1024"/>
      <c r="BW58" s="1170"/>
      <c r="BX58" s="1024"/>
      <c r="BY58" s="1170"/>
      <c r="BZ58" s="1024"/>
      <c r="CA58" s="1170"/>
      <c r="CB58" s="1024"/>
      <c r="CC58" s="1170"/>
      <c r="CD58" s="1024"/>
      <c r="CE58" s="1170"/>
      <c r="CF58" s="1024"/>
      <c r="CG58" s="1170"/>
      <c r="CH58" s="1024"/>
      <c r="CI58" s="1170"/>
      <c r="CJ58" s="1024"/>
      <c r="CK58" s="1170"/>
      <c r="CL58" s="1024"/>
      <c r="CM58" s="1170"/>
      <c r="CN58" s="1024"/>
      <c r="CO58" s="1170"/>
      <c r="CP58" s="1024"/>
      <c r="CQ58" s="1170"/>
      <c r="CR58" s="1024"/>
      <c r="CS58" s="1170"/>
      <c r="CT58" s="1024"/>
      <c r="CU58" s="1170"/>
      <c r="CV58" s="1024"/>
      <c r="CW58" s="1170"/>
      <c r="CX58" s="1024"/>
      <c r="CY58" s="290"/>
      <c r="DL58" s="759">
        <v>0</v>
      </c>
    </row>
    <row s="1636" customFormat="1" customHeight="1" ht="11.25" hidden="1">
      <c r="A59" s="2393"/>
      <c r="B59" s="512"/>
      <c r="D59" s="666" t="s">
        <v>1186</v>
      </c>
      <c r="E59" s="668" t="s">
        <v>1179</v>
      </c>
      <c r="F59" s="661" t="s">
        <v>1158</v>
      </c>
      <c r="G59" s="669"/>
      <c r="H59" s="1024"/>
      <c r="I59" s="669"/>
      <c r="J59" s="1024"/>
      <c r="K59" s="1170"/>
      <c r="L59" s="1024"/>
      <c r="M59" s="1170"/>
      <c r="N59" s="1024"/>
      <c r="O59" s="1170"/>
      <c r="P59" s="1024"/>
      <c r="Q59" s="1170"/>
      <c r="R59" s="1024"/>
      <c r="S59" s="1170"/>
      <c r="T59" s="1024"/>
      <c r="U59" s="1170"/>
      <c r="V59" s="1024"/>
      <c r="W59" s="1170"/>
      <c r="X59" s="1024"/>
      <c r="Y59" s="1170"/>
      <c r="Z59" s="1024"/>
      <c r="AA59" s="1170"/>
      <c r="AB59" s="1024"/>
      <c r="AC59" s="1170"/>
      <c r="AD59" s="1024"/>
      <c r="AE59" s="1170"/>
      <c r="AF59" s="1024"/>
      <c r="AG59" s="1170"/>
      <c r="AH59" s="1024"/>
      <c r="AI59" s="1170"/>
      <c r="AJ59" s="1024"/>
      <c r="AK59" s="1170"/>
      <c r="AL59" s="1024"/>
      <c r="AM59" s="1170"/>
      <c r="AN59" s="1024"/>
      <c r="AO59" s="1170"/>
      <c r="AP59" s="1024"/>
      <c r="AQ59" s="1170"/>
      <c r="AR59" s="1024"/>
      <c r="AS59" s="1170"/>
      <c r="AT59" s="1024"/>
      <c r="AU59" s="1170"/>
      <c r="AV59" s="1024"/>
      <c r="AW59" s="1170"/>
      <c r="AX59" s="1024"/>
      <c r="AY59" s="1170"/>
      <c r="AZ59" s="1024"/>
      <c r="BA59" s="1170"/>
      <c r="BB59" s="1024"/>
      <c r="BC59" s="1170"/>
      <c r="BD59" s="1024"/>
      <c r="BE59" s="1170"/>
      <c r="BF59" s="1024"/>
      <c r="BG59" s="1170"/>
      <c r="BH59" s="1024"/>
      <c r="BI59" s="1170"/>
      <c r="BJ59" s="1024"/>
      <c r="BK59" s="1170"/>
      <c r="BL59" s="1024"/>
      <c r="BM59" s="1170"/>
      <c r="BN59" s="1024"/>
      <c r="BO59" s="1170"/>
      <c r="BP59" s="1024"/>
      <c r="BQ59" s="1170"/>
      <c r="BR59" s="1024"/>
      <c r="BS59" s="1170"/>
      <c r="BT59" s="1024"/>
      <c r="BU59" s="1170"/>
      <c r="BV59" s="1024"/>
      <c r="BW59" s="1170"/>
      <c r="BX59" s="1024"/>
      <c r="BY59" s="1170"/>
      <c r="BZ59" s="1024"/>
      <c r="CA59" s="1170"/>
      <c r="CB59" s="1024"/>
      <c r="CC59" s="1170"/>
      <c r="CD59" s="1024"/>
      <c r="CE59" s="1170"/>
      <c r="CF59" s="1024"/>
      <c r="CG59" s="1170"/>
      <c r="CH59" s="1024"/>
      <c r="CI59" s="1170"/>
      <c r="CJ59" s="1024"/>
      <c r="CK59" s="1170"/>
      <c r="CL59" s="1024"/>
      <c r="CM59" s="1170"/>
      <c r="CN59" s="1024"/>
      <c r="CO59" s="1170"/>
      <c r="CP59" s="1024"/>
      <c r="CQ59" s="1170"/>
      <c r="CR59" s="1024"/>
      <c r="CS59" s="1170"/>
      <c r="CT59" s="1024"/>
      <c r="CU59" s="1170"/>
      <c r="CV59" s="1024"/>
      <c r="CW59" s="1170"/>
      <c r="CX59" s="1024"/>
      <c r="CY59" s="290"/>
      <c r="DL59" s="759">
        <v>0</v>
      </c>
    </row>
    <row s="1636" customFormat="1" customHeight="1" ht="33.75" hidden="1">
      <c r="A60" s="2393"/>
      <c r="B60" s="512"/>
      <c r="D60" s="666" t="s">
        <v>91</v>
      </c>
      <c r="E60" s="667" t="s">
        <v>1187</v>
      </c>
      <c r="F60" s="722" t="s">
        <v>813</v>
      </c>
      <c r="G60" s="743"/>
      <c r="H60" s="1024"/>
      <c r="I60" s="743"/>
      <c r="J60" s="1024"/>
      <c r="K60" s="743"/>
      <c r="L60" s="1024"/>
      <c r="M60" s="743"/>
      <c r="N60" s="1024"/>
      <c r="O60" s="743"/>
      <c r="P60" s="1024"/>
      <c r="Q60" s="743"/>
      <c r="R60" s="1024"/>
      <c r="S60" s="743"/>
      <c r="T60" s="1024"/>
      <c r="U60" s="743"/>
      <c r="V60" s="1024"/>
      <c r="W60" s="743"/>
      <c r="X60" s="1024"/>
      <c r="Y60" s="743"/>
      <c r="Z60" s="1024"/>
      <c r="AA60" s="743"/>
      <c r="AB60" s="1024"/>
      <c r="AC60" s="743"/>
      <c r="AD60" s="1024"/>
      <c r="AE60" s="743"/>
      <c r="AF60" s="1024"/>
      <c r="AG60" s="743"/>
      <c r="AH60" s="1024"/>
      <c r="AI60" s="743"/>
      <c r="AJ60" s="1024"/>
      <c r="AK60" s="743"/>
      <c r="AL60" s="1024"/>
      <c r="AM60" s="743"/>
      <c r="AN60" s="1024"/>
      <c r="AO60" s="743"/>
      <c r="AP60" s="1024"/>
      <c r="AQ60" s="743"/>
      <c r="AR60" s="1024"/>
      <c r="AS60" s="743"/>
      <c r="AT60" s="1024"/>
      <c r="AU60" s="743"/>
      <c r="AV60" s="1024"/>
      <c r="AW60" s="743"/>
      <c r="AX60" s="1024"/>
      <c r="AY60" s="743"/>
      <c r="AZ60" s="1024"/>
      <c r="BA60" s="743"/>
      <c r="BB60" s="1024"/>
      <c r="BC60" s="743"/>
      <c r="BD60" s="1024"/>
      <c r="BE60" s="743"/>
      <c r="BF60" s="1024"/>
      <c r="BG60" s="743"/>
      <c r="BH60" s="1024"/>
      <c r="BI60" s="743"/>
      <c r="BJ60" s="1024"/>
      <c r="BK60" s="743"/>
      <c r="BL60" s="1024"/>
      <c r="BM60" s="743"/>
      <c r="BN60" s="1024"/>
      <c r="BO60" s="743"/>
      <c r="BP60" s="1024"/>
      <c r="BQ60" s="743"/>
      <c r="BR60" s="1024"/>
      <c r="BS60" s="743"/>
      <c r="BT60" s="1024"/>
      <c r="BU60" s="743"/>
      <c r="BV60" s="1024"/>
      <c r="BW60" s="743"/>
      <c r="BX60" s="1024"/>
      <c r="BY60" s="743"/>
      <c r="BZ60" s="1024"/>
      <c r="CA60" s="743"/>
      <c r="CB60" s="1024"/>
      <c r="CC60" s="743"/>
      <c r="CD60" s="1024"/>
      <c r="CE60" s="743"/>
      <c r="CF60" s="1024"/>
      <c r="CG60" s="743"/>
      <c r="CH60" s="1024"/>
      <c r="CI60" s="743"/>
      <c r="CJ60" s="1024"/>
      <c r="CK60" s="743"/>
      <c r="CL60" s="1024"/>
      <c r="CM60" s="743"/>
      <c r="CN60" s="1024"/>
      <c r="CO60" s="743"/>
      <c r="CP60" s="1024"/>
      <c r="CQ60" s="743"/>
      <c r="CR60" s="1024"/>
      <c r="CS60" s="743"/>
      <c r="CT60" s="1024"/>
      <c r="CU60" s="743"/>
      <c r="CV60" s="1024"/>
      <c r="CW60" s="743"/>
      <c r="CX60" s="1024"/>
      <c r="CY60" s="303" t="s">
        <v>1188</v>
      </c>
      <c r="DL60" s="759">
        <v>0</v>
      </c>
    </row>
    <row s="1636" customFormat="1" customHeight="1" ht="33.75" hidden="1">
      <c r="A61" s="2393"/>
      <c r="B61" s="512"/>
      <c r="D61" s="666" t="s">
        <v>92</v>
      </c>
      <c r="E61" s="667" t="s">
        <v>1189</v>
      </c>
      <c r="F61" s="727" t="s">
        <v>1119</v>
      </c>
      <c r="G61" s="669"/>
      <c r="H61" s="1024"/>
      <c r="I61" s="669"/>
      <c r="J61" s="1024"/>
      <c r="K61" s="1170"/>
      <c r="L61" s="1024"/>
      <c r="M61" s="1170"/>
      <c r="N61" s="1024"/>
      <c r="O61" s="1170"/>
      <c r="P61" s="1024"/>
      <c r="Q61" s="1170"/>
      <c r="R61" s="1024"/>
      <c r="S61" s="1170"/>
      <c r="T61" s="1024"/>
      <c r="U61" s="1170"/>
      <c r="V61" s="1024"/>
      <c r="W61" s="1170"/>
      <c r="X61" s="1024"/>
      <c r="Y61" s="1170"/>
      <c r="Z61" s="1024"/>
      <c r="AA61" s="1170"/>
      <c r="AB61" s="1024"/>
      <c r="AC61" s="1170"/>
      <c r="AD61" s="1024"/>
      <c r="AE61" s="1170"/>
      <c r="AF61" s="1024"/>
      <c r="AG61" s="1170"/>
      <c r="AH61" s="1024"/>
      <c r="AI61" s="1170"/>
      <c r="AJ61" s="1024"/>
      <c r="AK61" s="1170"/>
      <c r="AL61" s="1024"/>
      <c r="AM61" s="1170"/>
      <c r="AN61" s="1024"/>
      <c r="AO61" s="1170"/>
      <c r="AP61" s="1024"/>
      <c r="AQ61" s="1170"/>
      <c r="AR61" s="1024"/>
      <c r="AS61" s="1170"/>
      <c r="AT61" s="1024"/>
      <c r="AU61" s="1170"/>
      <c r="AV61" s="1024"/>
      <c r="AW61" s="1170"/>
      <c r="AX61" s="1024"/>
      <c r="AY61" s="1170"/>
      <c r="AZ61" s="1024"/>
      <c r="BA61" s="1170"/>
      <c r="BB61" s="1024"/>
      <c r="BC61" s="1170"/>
      <c r="BD61" s="1024"/>
      <c r="BE61" s="1170"/>
      <c r="BF61" s="1024"/>
      <c r="BG61" s="1170"/>
      <c r="BH61" s="1024"/>
      <c r="BI61" s="1170"/>
      <c r="BJ61" s="1024"/>
      <c r="BK61" s="1170"/>
      <c r="BL61" s="1024"/>
      <c r="BM61" s="1170"/>
      <c r="BN61" s="1024"/>
      <c r="BO61" s="1170"/>
      <c r="BP61" s="1024"/>
      <c r="BQ61" s="1170"/>
      <c r="BR61" s="1024"/>
      <c r="BS61" s="1170"/>
      <c r="BT61" s="1024"/>
      <c r="BU61" s="1170"/>
      <c r="BV61" s="1024"/>
      <c r="BW61" s="1170"/>
      <c r="BX61" s="1024"/>
      <c r="BY61" s="1170"/>
      <c r="BZ61" s="1024"/>
      <c r="CA61" s="1170"/>
      <c r="CB61" s="1024"/>
      <c r="CC61" s="1170"/>
      <c r="CD61" s="1024"/>
      <c r="CE61" s="1170"/>
      <c r="CF61" s="1024"/>
      <c r="CG61" s="1170"/>
      <c r="CH61" s="1024"/>
      <c r="CI61" s="1170"/>
      <c r="CJ61" s="1024"/>
      <c r="CK61" s="1170"/>
      <c r="CL61" s="1024"/>
      <c r="CM61" s="1170"/>
      <c r="CN61" s="1024"/>
      <c r="CO61" s="1170"/>
      <c r="CP61" s="1024"/>
      <c r="CQ61" s="1170"/>
      <c r="CR61" s="1024"/>
      <c r="CS61" s="1170"/>
      <c r="CT61" s="1024"/>
      <c r="CU61" s="1170"/>
      <c r="CV61" s="1024"/>
      <c r="CW61" s="1170"/>
      <c r="CX61" s="1024"/>
      <c r="CY61" s="290"/>
      <c r="DL61" s="759">
        <v>0</v>
      </c>
    </row>
    <row s="1636" customFormat="1" customHeight="1" ht="22.5" hidden="1">
      <c r="A62" s="2393"/>
      <c r="B62" s="512" t="s">
        <v>843</v>
      </c>
      <c r="D62" s="666" t="s">
        <v>113</v>
      </c>
      <c r="E62" s="667" t="s">
        <v>1190</v>
      </c>
      <c r="F62" s="727" t="s">
        <v>561</v>
      </c>
      <c r="G62" s="383"/>
      <c r="H62" s="1024"/>
      <c r="I62" s="383"/>
      <c r="J62" s="1024"/>
      <c r="K62" s="1165"/>
      <c r="L62" s="1024"/>
      <c r="M62" s="1165"/>
      <c r="N62" s="1024"/>
      <c r="O62" s="1165"/>
      <c r="P62" s="1024"/>
      <c r="Q62" s="1165"/>
      <c r="R62" s="1024"/>
      <c r="S62" s="1165"/>
      <c r="T62" s="1024"/>
      <c r="U62" s="1165"/>
      <c r="V62" s="1024"/>
      <c r="W62" s="1165"/>
      <c r="X62" s="1024"/>
      <c r="Y62" s="1165"/>
      <c r="Z62" s="1024"/>
      <c r="AA62" s="1165"/>
      <c r="AB62" s="1024"/>
      <c r="AC62" s="1165"/>
      <c r="AD62" s="1024"/>
      <c r="AE62" s="1165"/>
      <c r="AF62" s="1024"/>
      <c r="AG62" s="1165"/>
      <c r="AH62" s="1024"/>
      <c r="AI62" s="1165"/>
      <c r="AJ62" s="1024"/>
      <c r="AK62" s="1165"/>
      <c r="AL62" s="1024"/>
      <c r="AM62" s="1165"/>
      <c r="AN62" s="1024"/>
      <c r="AO62" s="1165"/>
      <c r="AP62" s="1024"/>
      <c r="AQ62" s="1165"/>
      <c r="AR62" s="1024"/>
      <c r="AS62" s="1165"/>
      <c r="AT62" s="1024"/>
      <c r="AU62" s="1165"/>
      <c r="AV62" s="1024"/>
      <c r="AW62" s="1165"/>
      <c r="AX62" s="1024"/>
      <c r="AY62" s="1165"/>
      <c r="AZ62" s="1024"/>
      <c r="BA62" s="1165"/>
      <c r="BB62" s="1024"/>
      <c r="BC62" s="1165"/>
      <c r="BD62" s="1024"/>
      <c r="BE62" s="1165"/>
      <c r="BF62" s="1024"/>
      <c r="BG62" s="1165"/>
      <c r="BH62" s="1024"/>
      <c r="BI62" s="1165"/>
      <c r="BJ62" s="1024"/>
      <c r="BK62" s="1165"/>
      <c r="BL62" s="1024"/>
      <c r="BM62" s="1165"/>
      <c r="BN62" s="1024"/>
      <c r="BO62" s="1165"/>
      <c r="BP62" s="1024"/>
      <c r="BQ62" s="1165"/>
      <c r="BR62" s="1024"/>
      <c r="BS62" s="1165"/>
      <c r="BT62" s="1024"/>
      <c r="BU62" s="1165"/>
      <c r="BV62" s="1024"/>
      <c r="BW62" s="1165"/>
      <c r="BX62" s="1024"/>
      <c r="BY62" s="1165"/>
      <c r="BZ62" s="1024"/>
      <c r="CA62" s="1165"/>
      <c r="CB62" s="1024"/>
      <c r="CC62" s="1165"/>
      <c r="CD62" s="1024"/>
      <c r="CE62" s="1165"/>
      <c r="CF62" s="1024"/>
      <c r="CG62" s="1165"/>
      <c r="CH62" s="1024"/>
      <c r="CI62" s="1165"/>
      <c r="CJ62" s="1024"/>
      <c r="CK62" s="1165"/>
      <c r="CL62" s="1024"/>
      <c r="CM62" s="1165"/>
      <c r="CN62" s="1024"/>
      <c r="CO62" s="1165"/>
      <c r="CP62" s="1024"/>
      <c r="CQ62" s="1165"/>
      <c r="CR62" s="1024"/>
      <c r="CS62" s="1165"/>
      <c r="CT62" s="1024"/>
      <c r="CU62" s="1165"/>
      <c r="CV62" s="1024"/>
      <c r="CW62" s="1165"/>
      <c r="CX62" s="1024"/>
      <c r="CY62" s="290" t="s">
        <v>931</v>
      </c>
      <c r="DL62" s="759">
        <v>0</v>
      </c>
    </row>
    <row s="1636" customFormat="1" customHeight="1" ht="45" hidden="1">
      <c r="A63" s="2393"/>
      <c r="B63" s="512" t="s">
        <v>843</v>
      </c>
      <c r="D63" s="666" t="s">
        <v>1191</v>
      </c>
      <c r="E63" s="668" t="s">
        <v>1192</v>
      </c>
      <c r="F63" s="722" t="s">
        <v>561</v>
      </c>
      <c r="G63" s="383"/>
      <c r="H63" s="1024"/>
      <c r="I63" s="383"/>
      <c r="J63" s="1024"/>
      <c r="K63" s="1165"/>
      <c r="L63" s="1024"/>
      <c r="M63" s="1165"/>
      <c r="N63" s="1024"/>
      <c r="O63" s="1165"/>
      <c r="P63" s="1024"/>
      <c r="Q63" s="1165"/>
      <c r="R63" s="1024"/>
      <c r="S63" s="1165"/>
      <c r="T63" s="1024"/>
      <c r="U63" s="1165"/>
      <c r="V63" s="1024"/>
      <c r="W63" s="1165"/>
      <c r="X63" s="1024"/>
      <c r="Y63" s="1165"/>
      <c r="Z63" s="1024"/>
      <c r="AA63" s="1165"/>
      <c r="AB63" s="1024"/>
      <c r="AC63" s="1165"/>
      <c r="AD63" s="1024"/>
      <c r="AE63" s="1165"/>
      <c r="AF63" s="1024"/>
      <c r="AG63" s="1165"/>
      <c r="AH63" s="1024"/>
      <c r="AI63" s="1165"/>
      <c r="AJ63" s="1024"/>
      <c r="AK63" s="1165"/>
      <c r="AL63" s="1024"/>
      <c r="AM63" s="1165"/>
      <c r="AN63" s="1024"/>
      <c r="AO63" s="1165"/>
      <c r="AP63" s="1024"/>
      <c r="AQ63" s="1165"/>
      <c r="AR63" s="1024"/>
      <c r="AS63" s="1165"/>
      <c r="AT63" s="1024"/>
      <c r="AU63" s="1165"/>
      <c r="AV63" s="1024"/>
      <c r="AW63" s="1165"/>
      <c r="AX63" s="1024"/>
      <c r="AY63" s="1165"/>
      <c r="AZ63" s="1024"/>
      <c r="BA63" s="1165"/>
      <c r="BB63" s="1024"/>
      <c r="BC63" s="1165"/>
      <c r="BD63" s="1024"/>
      <c r="BE63" s="1165"/>
      <c r="BF63" s="1024"/>
      <c r="BG63" s="1165"/>
      <c r="BH63" s="1024"/>
      <c r="BI63" s="1165"/>
      <c r="BJ63" s="1024"/>
      <c r="BK63" s="1165"/>
      <c r="BL63" s="1024"/>
      <c r="BM63" s="1165"/>
      <c r="BN63" s="1024"/>
      <c r="BO63" s="1165"/>
      <c r="BP63" s="1024"/>
      <c r="BQ63" s="1165"/>
      <c r="BR63" s="1024"/>
      <c r="BS63" s="1165"/>
      <c r="BT63" s="1024"/>
      <c r="BU63" s="1165"/>
      <c r="BV63" s="1024"/>
      <c r="BW63" s="1165"/>
      <c r="BX63" s="1024"/>
      <c r="BY63" s="1165"/>
      <c r="BZ63" s="1024"/>
      <c r="CA63" s="1165"/>
      <c r="CB63" s="1024"/>
      <c r="CC63" s="1165"/>
      <c r="CD63" s="1024"/>
      <c r="CE63" s="1165"/>
      <c r="CF63" s="1024"/>
      <c r="CG63" s="1165"/>
      <c r="CH63" s="1024"/>
      <c r="CI63" s="1165"/>
      <c r="CJ63" s="1024"/>
      <c r="CK63" s="1165"/>
      <c r="CL63" s="1024"/>
      <c r="CM63" s="1165"/>
      <c r="CN63" s="1024"/>
      <c r="CO63" s="1165"/>
      <c r="CP63" s="1024"/>
      <c r="CQ63" s="1165"/>
      <c r="CR63" s="1024"/>
      <c r="CS63" s="1165"/>
      <c r="CT63" s="1024"/>
      <c r="CU63" s="1165"/>
      <c r="CV63" s="1024"/>
      <c r="CW63" s="1165"/>
      <c r="CX63" s="1024"/>
      <c r="CY63" s="290" t="s">
        <v>931</v>
      </c>
      <c r="DL63" s="759">
        <v>0</v>
      </c>
    </row>
    <row s="1636" customFormat="1" customHeight="1" ht="11.549999999999999">
      <c r="A64" s="1034"/>
      <c r="B64" s="519"/>
      <c r="D64" s="1035"/>
      <c r="E64" s="1036"/>
      <c r="K64" s="1636"/>
      <c r="L64" s="1636"/>
      <c r="M64" s="1636"/>
      <c r="N64" s="1636"/>
      <c r="O64" s="1636"/>
      <c r="P64" s="1636"/>
      <c r="Q64" s="1636"/>
      <c r="R64" s="1636"/>
      <c r="S64" s="1636"/>
      <c r="T64" s="1636"/>
      <c r="U64" s="1636"/>
      <c r="V64" s="1636"/>
      <c r="W64" s="1636"/>
      <c r="X64" s="1636"/>
      <c r="Y64" s="1636"/>
      <c r="Z64" s="1636"/>
      <c r="AA64" s="1636"/>
      <c r="AB64" s="1636"/>
      <c r="AC64" s="1636"/>
      <c r="AD64" s="1636"/>
      <c r="AE64" s="1636"/>
      <c r="AF64" s="1636"/>
      <c r="AG64" s="1636"/>
      <c r="AH64" s="1636"/>
      <c r="AI64" s="1636"/>
      <c r="AJ64" s="1636"/>
      <c r="AK64" s="1636"/>
      <c r="AL64" s="1636"/>
      <c r="AM64" s="1636"/>
      <c r="AN64" s="1636"/>
      <c r="AO64" s="1636"/>
      <c r="AP64" s="1636"/>
      <c r="AQ64" s="1636"/>
      <c r="AR64" s="1636"/>
      <c r="AS64" s="1636"/>
      <c r="AT64" s="1636"/>
      <c r="AU64" s="1636"/>
      <c r="AV64" s="1636"/>
      <c r="AW64" s="1636"/>
      <c r="AX64" s="1636"/>
      <c r="AY64" s="1636"/>
      <c r="AZ64" s="1636"/>
      <c r="BA64" s="1636"/>
      <c r="BB64" s="1636"/>
      <c r="BC64" s="1636"/>
      <c r="BD64" s="1636"/>
      <c r="BE64" s="1636"/>
      <c r="BF64" s="1636"/>
      <c r="BG64" s="1636"/>
      <c r="BH64" s="1636"/>
      <c r="BI64" s="1636"/>
      <c r="BJ64" s="1636"/>
      <c r="BK64" s="1636"/>
      <c r="BL64" s="1636"/>
      <c r="BM64" s="1636"/>
      <c r="BN64" s="1636"/>
      <c r="BO64" s="1636"/>
      <c r="BP64" s="1636"/>
      <c r="BQ64" s="1636"/>
      <c r="BR64" s="1636"/>
      <c r="BS64" s="1636"/>
      <c r="BT64" s="1636"/>
      <c r="BU64" s="1636"/>
      <c r="BV64" s="1636"/>
      <c r="BW64" s="1636"/>
      <c r="BX64" s="1636"/>
      <c r="BY64" s="1636"/>
      <c r="BZ64" s="1636"/>
      <c r="CA64" s="1636"/>
      <c r="CB64" s="1636"/>
      <c r="CC64" s="1636"/>
      <c r="CD64" s="1636"/>
      <c r="CE64" s="1636"/>
      <c r="CF64" s="1636"/>
      <c r="CG64" s="1636"/>
      <c r="CH64" s="1636"/>
      <c r="CI64" s="1636"/>
      <c r="CJ64" s="1636"/>
      <c r="CK64" s="1636"/>
      <c r="CL64" s="1636"/>
      <c r="CM64" s="1636"/>
      <c r="CN64" s="1636"/>
      <c r="CO64" s="1636"/>
      <c r="CP64" s="1636"/>
      <c r="CQ64" s="1636"/>
      <c r="CR64" s="1636"/>
      <c r="CS64" s="1636"/>
      <c r="CT64" s="1636"/>
      <c r="CU64" s="1636"/>
      <c r="CV64" s="1636"/>
      <c r="CW64" s="1636"/>
      <c r="CX64" s="1636"/>
      <c r="DL64" s="510">
        <v>11</v>
      </c>
    </row>
    <row s="1636" customFormat="1" customHeight="1" ht="22.5" hidden="1">
      <c r="A65" s="2393" t="s">
        <v>1193</v>
      </c>
      <c r="B65" s="512"/>
      <c r="D65" s="666">
        <v>1</v>
      </c>
      <c r="E65" s="745" t="s">
        <v>1194</v>
      </c>
      <c r="F65" s="741" t="s">
        <v>1109</v>
      </c>
      <c r="G65" s="742"/>
      <c r="H65" s="1030"/>
      <c r="I65" s="742"/>
      <c r="J65" s="1030"/>
      <c r="K65" s="742"/>
      <c r="L65" s="1030"/>
      <c r="M65" s="742"/>
      <c r="N65" s="1030"/>
      <c r="O65" s="742"/>
      <c r="P65" s="1030"/>
      <c r="Q65" s="742"/>
      <c r="R65" s="1030"/>
      <c r="S65" s="742"/>
      <c r="T65" s="1030"/>
      <c r="U65" s="742"/>
      <c r="V65" s="1030"/>
      <c r="W65" s="742"/>
      <c r="X65" s="1030"/>
      <c r="Y65" s="742"/>
      <c r="Z65" s="1030"/>
      <c r="AA65" s="742"/>
      <c r="AB65" s="1030"/>
      <c r="AC65" s="742"/>
      <c r="AD65" s="1030"/>
      <c r="AE65" s="742"/>
      <c r="AF65" s="1030"/>
      <c r="AG65" s="742"/>
      <c r="AH65" s="1030"/>
      <c r="AI65" s="742"/>
      <c r="AJ65" s="1030"/>
      <c r="AK65" s="742"/>
      <c r="AL65" s="1030"/>
      <c r="AM65" s="742"/>
      <c r="AN65" s="1030"/>
      <c r="AO65" s="742"/>
      <c r="AP65" s="1030"/>
      <c r="AQ65" s="742"/>
      <c r="AR65" s="1030"/>
      <c r="AS65" s="742"/>
      <c r="AT65" s="1030"/>
      <c r="AU65" s="742"/>
      <c r="AV65" s="1030"/>
      <c r="AW65" s="742"/>
      <c r="AX65" s="1030"/>
      <c r="AY65" s="742"/>
      <c r="AZ65" s="1030"/>
      <c r="BA65" s="742"/>
      <c r="BB65" s="1030"/>
      <c r="BC65" s="742"/>
      <c r="BD65" s="1030"/>
      <c r="BE65" s="742"/>
      <c r="BF65" s="1030"/>
      <c r="BG65" s="742"/>
      <c r="BH65" s="1030"/>
      <c r="BI65" s="742"/>
      <c r="BJ65" s="1030"/>
      <c r="BK65" s="742"/>
      <c r="BL65" s="1030"/>
      <c r="BM65" s="742"/>
      <c r="BN65" s="1030"/>
      <c r="BO65" s="742"/>
      <c r="BP65" s="1030"/>
      <c r="BQ65" s="742"/>
      <c r="BR65" s="1030"/>
      <c r="BS65" s="742"/>
      <c r="BT65" s="1030"/>
      <c r="BU65" s="742"/>
      <c r="BV65" s="1030"/>
      <c r="BW65" s="742"/>
      <c r="BX65" s="1030"/>
      <c r="BY65" s="742"/>
      <c r="BZ65" s="1030"/>
      <c r="CA65" s="742"/>
      <c r="CB65" s="1030"/>
      <c r="CC65" s="742"/>
      <c r="CD65" s="1030"/>
      <c r="CE65" s="742"/>
      <c r="CF65" s="1030"/>
      <c r="CG65" s="742"/>
      <c r="CH65" s="1030"/>
      <c r="CI65" s="742"/>
      <c r="CJ65" s="1030"/>
      <c r="CK65" s="742"/>
      <c r="CL65" s="1030"/>
      <c r="CM65" s="742"/>
      <c r="CN65" s="1030"/>
      <c r="CO65" s="742"/>
      <c r="CP65" s="1030"/>
      <c r="CQ65" s="742"/>
      <c r="CR65" s="1030"/>
      <c r="CS65" s="742"/>
      <c r="CT65" s="1030"/>
      <c r="CU65" s="742"/>
      <c r="CV65" s="1030"/>
      <c r="CW65" s="742"/>
      <c r="CX65" s="1030"/>
      <c r="CY65" s="302" t="s">
        <v>1195</v>
      </c>
      <c r="DL65" s="759">
        <v>0</v>
      </c>
    </row>
    <row s="1636" customFormat="1" customHeight="1" ht="56.25" hidden="1">
      <c r="A66" s="2393"/>
      <c r="B66" s="512"/>
      <c r="D66" s="744" t="s">
        <v>99</v>
      </c>
      <c r="E66" s="708" t="s">
        <v>1196</v>
      </c>
      <c r="F66" s="661" t="s">
        <v>801</v>
      </c>
      <c r="G66" s="661" t="s">
        <v>801</v>
      </c>
      <c r="H66" s="520"/>
      <c r="I66" s="661" t="s">
        <v>801</v>
      </c>
      <c r="J66" s="520"/>
      <c r="K66" s="2105" t="s">
        <v>801</v>
      </c>
      <c r="L66" s="520"/>
      <c r="M66" s="2105" t="s">
        <v>801</v>
      </c>
      <c r="N66" s="520"/>
      <c r="O66" s="2105" t="s">
        <v>801</v>
      </c>
      <c r="P66" s="520"/>
      <c r="Q66" s="2105" t="s">
        <v>801</v>
      </c>
      <c r="R66" s="520"/>
      <c r="S66" s="2105" t="s">
        <v>801</v>
      </c>
      <c r="T66" s="520"/>
      <c r="U66" s="2105" t="s">
        <v>801</v>
      </c>
      <c r="V66" s="520"/>
      <c r="W66" s="2105" t="s">
        <v>801</v>
      </c>
      <c r="X66" s="520"/>
      <c r="Y66" s="2105" t="s">
        <v>801</v>
      </c>
      <c r="Z66" s="520"/>
      <c r="AA66" s="2105" t="s">
        <v>801</v>
      </c>
      <c r="AB66" s="520"/>
      <c r="AC66" s="2105" t="s">
        <v>801</v>
      </c>
      <c r="AD66" s="520"/>
      <c r="AE66" s="2105" t="s">
        <v>801</v>
      </c>
      <c r="AF66" s="520"/>
      <c r="AG66" s="2105" t="s">
        <v>801</v>
      </c>
      <c r="AH66" s="520"/>
      <c r="AI66" s="2105" t="s">
        <v>801</v>
      </c>
      <c r="AJ66" s="520"/>
      <c r="AK66" s="2105" t="s">
        <v>801</v>
      </c>
      <c r="AL66" s="520"/>
      <c r="AM66" s="2105" t="s">
        <v>801</v>
      </c>
      <c r="AN66" s="520"/>
      <c r="AO66" s="2105" t="s">
        <v>801</v>
      </c>
      <c r="AP66" s="520"/>
      <c r="AQ66" s="2105" t="s">
        <v>801</v>
      </c>
      <c r="AR66" s="520"/>
      <c r="AS66" s="2105" t="s">
        <v>801</v>
      </c>
      <c r="AT66" s="520"/>
      <c r="AU66" s="2105" t="s">
        <v>801</v>
      </c>
      <c r="AV66" s="520"/>
      <c r="AW66" s="2105" t="s">
        <v>801</v>
      </c>
      <c r="AX66" s="520"/>
      <c r="AY66" s="2105" t="s">
        <v>801</v>
      </c>
      <c r="AZ66" s="520"/>
      <c r="BA66" s="2105" t="s">
        <v>801</v>
      </c>
      <c r="BB66" s="520"/>
      <c r="BC66" s="2105" t="s">
        <v>801</v>
      </c>
      <c r="BD66" s="520"/>
      <c r="BE66" s="2105" t="s">
        <v>801</v>
      </c>
      <c r="BF66" s="520"/>
      <c r="BG66" s="2105" t="s">
        <v>801</v>
      </c>
      <c r="BH66" s="520"/>
      <c r="BI66" s="2105" t="s">
        <v>801</v>
      </c>
      <c r="BJ66" s="520"/>
      <c r="BK66" s="2105" t="s">
        <v>801</v>
      </c>
      <c r="BL66" s="520"/>
      <c r="BM66" s="2105" t="s">
        <v>801</v>
      </c>
      <c r="BN66" s="520"/>
      <c r="BO66" s="2105" t="s">
        <v>801</v>
      </c>
      <c r="BP66" s="520"/>
      <c r="BQ66" s="2105" t="s">
        <v>801</v>
      </c>
      <c r="BR66" s="520"/>
      <c r="BS66" s="2105" t="s">
        <v>801</v>
      </c>
      <c r="BT66" s="520"/>
      <c r="BU66" s="2105" t="s">
        <v>801</v>
      </c>
      <c r="BV66" s="520"/>
      <c r="BW66" s="2105" t="s">
        <v>801</v>
      </c>
      <c r="BX66" s="520"/>
      <c r="BY66" s="2105" t="s">
        <v>801</v>
      </c>
      <c r="BZ66" s="520"/>
      <c r="CA66" s="2105" t="s">
        <v>801</v>
      </c>
      <c r="CB66" s="520"/>
      <c r="CC66" s="2105" t="s">
        <v>801</v>
      </c>
      <c r="CD66" s="520"/>
      <c r="CE66" s="2105" t="s">
        <v>801</v>
      </c>
      <c r="CF66" s="520"/>
      <c r="CG66" s="2105" t="s">
        <v>801</v>
      </c>
      <c r="CH66" s="520"/>
      <c r="CI66" s="2105" t="s">
        <v>801</v>
      </c>
      <c r="CJ66" s="520"/>
      <c r="CK66" s="2105" t="s">
        <v>801</v>
      </c>
      <c r="CL66" s="520"/>
      <c r="CM66" s="2105" t="s">
        <v>801</v>
      </c>
      <c r="CN66" s="520"/>
      <c r="CO66" s="2105" t="s">
        <v>801</v>
      </c>
      <c r="CP66" s="520"/>
      <c r="CQ66" s="2105" t="s">
        <v>801</v>
      </c>
      <c r="CR66" s="520"/>
      <c r="CS66" s="2105" t="s">
        <v>801</v>
      </c>
      <c r="CT66" s="520"/>
      <c r="CU66" s="2105" t="s">
        <v>801</v>
      </c>
      <c r="CV66" s="520"/>
      <c r="CW66" s="2105" t="s">
        <v>801</v>
      </c>
      <c r="CX66" s="520"/>
      <c r="CY66" s="290"/>
      <c r="DL66" s="759">
        <v>0</v>
      </c>
    </row>
    <row s="1636" customFormat="1" customHeight="1" ht="33.75" hidden="1">
      <c r="A67" s="2393"/>
      <c r="B67" s="512"/>
      <c r="D67" s="744" t="s">
        <v>1008</v>
      </c>
      <c r="E67" s="955" t="s">
        <v>1197</v>
      </c>
      <c r="F67" s="661" t="s">
        <v>1161</v>
      </c>
      <c r="G67" s="728"/>
      <c r="H67" s="520"/>
      <c r="I67" s="728"/>
      <c r="J67" s="520"/>
      <c r="K67" s="728"/>
      <c r="L67" s="520"/>
      <c r="M67" s="728"/>
      <c r="N67" s="520"/>
      <c r="O67" s="728"/>
      <c r="P67" s="520"/>
      <c r="Q67" s="728"/>
      <c r="R67" s="520"/>
      <c r="S67" s="728"/>
      <c r="T67" s="520"/>
      <c r="U67" s="728"/>
      <c r="V67" s="520"/>
      <c r="W67" s="728"/>
      <c r="X67" s="520"/>
      <c r="Y67" s="728"/>
      <c r="Z67" s="520"/>
      <c r="AA67" s="728"/>
      <c r="AB67" s="520"/>
      <c r="AC67" s="728"/>
      <c r="AD67" s="520"/>
      <c r="AE67" s="728"/>
      <c r="AF67" s="520"/>
      <c r="AG67" s="728"/>
      <c r="AH67" s="520"/>
      <c r="AI67" s="728"/>
      <c r="AJ67" s="520"/>
      <c r="AK67" s="728"/>
      <c r="AL67" s="520"/>
      <c r="AM67" s="728"/>
      <c r="AN67" s="520"/>
      <c r="AO67" s="728"/>
      <c r="AP67" s="520"/>
      <c r="AQ67" s="728"/>
      <c r="AR67" s="520"/>
      <c r="AS67" s="728"/>
      <c r="AT67" s="520"/>
      <c r="AU67" s="728"/>
      <c r="AV67" s="520"/>
      <c r="AW67" s="728"/>
      <c r="AX67" s="520"/>
      <c r="AY67" s="728"/>
      <c r="AZ67" s="520"/>
      <c r="BA67" s="728"/>
      <c r="BB67" s="520"/>
      <c r="BC67" s="728"/>
      <c r="BD67" s="520"/>
      <c r="BE67" s="728"/>
      <c r="BF67" s="520"/>
      <c r="BG67" s="728"/>
      <c r="BH67" s="520"/>
      <c r="BI67" s="728"/>
      <c r="BJ67" s="520"/>
      <c r="BK67" s="728"/>
      <c r="BL67" s="520"/>
      <c r="BM67" s="728"/>
      <c r="BN67" s="520"/>
      <c r="BO67" s="728"/>
      <c r="BP67" s="520"/>
      <c r="BQ67" s="728"/>
      <c r="BR67" s="520"/>
      <c r="BS67" s="728"/>
      <c r="BT67" s="520"/>
      <c r="BU67" s="728"/>
      <c r="BV67" s="520"/>
      <c r="BW67" s="728"/>
      <c r="BX67" s="520"/>
      <c r="BY67" s="728"/>
      <c r="BZ67" s="520"/>
      <c r="CA67" s="728"/>
      <c r="CB67" s="520"/>
      <c r="CC67" s="728"/>
      <c r="CD67" s="520"/>
      <c r="CE67" s="728"/>
      <c r="CF67" s="520"/>
      <c r="CG67" s="728"/>
      <c r="CH67" s="520"/>
      <c r="CI67" s="728"/>
      <c r="CJ67" s="520"/>
      <c r="CK67" s="728"/>
      <c r="CL67" s="520"/>
      <c r="CM67" s="728"/>
      <c r="CN67" s="520"/>
      <c r="CO67" s="728"/>
      <c r="CP67" s="520"/>
      <c r="CQ67" s="728"/>
      <c r="CR67" s="520"/>
      <c r="CS67" s="728"/>
      <c r="CT67" s="520"/>
      <c r="CU67" s="728"/>
      <c r="CV67" s="520"/>
      <c r="CW67" s="728"/>
      <c r="CX67" s="520"/>
      <c r="CY67" s="290"/>
      <c r="DL67" s="759">
        <v>0</v>
      </c>
    </row>
    <row s="1636" customFormat="1" customHeight="1" ht="22.5" hidden="1">
      <c r="A68" s="2393"/>
      <c r="B68" s="512"/>
      <c r="D68" s="744" t="s">
        <v>562</v>
      </c>
      <c r="E68" s="955" t="s">
        <v>1198</v>
      </c>
      <c r="F68" s="661" t="s">
        <v>1161</v>
      </c>
      <c r="G68" s="728"/>
      <c r="H68" s="520"/>
      <c r="I68" s="728"/>
      <c r="J68" s="520"/>
      <c r="K68" s="728"/>
      <c r="L68" s="520"/>
      <c r="M68" s="728"/>
      <c r="N68" s="520"/>
      <c r="O68" s="728"/>
      <c r="P68" s="520"/>
      <c r="Q68" s="728"/>
      <c r="R68" s="520"/>
      <c r="S68" s="728"/>
      <c r="T68" s="520"/>
      <c r="U68" s="728"/>
      <c r="V68" s="520"/>
      <c r="W68" s="728"/>
      <c r="X68" s="520"/>
      <c r="Y68" s="728"/>
      <c r="Z68" s="520"/>
      <c r="AA68" s="728"/>
      <c r="AB68" s="520"/>
      <c r="AC68" s="728"/>
      <c r="AD68" s="520"/>
      <c r="AE68" s="728"/>
      <c r="AF68" s="520"/>
      <c r="AG68" s="728"/>
      <c r="AH68" s="520"/>
      <c r="AI68" s="728"/>
      <c r="AJ68" s="520"/>
      <c r="AK68" s="728"/>
      <c r="AL68" s="520"/>
      <c r="AM68" s="728"/>
      <c r="AN68" s="520"/>
      <c r="AO68" s="728"/>
      <c r="AP68" s="520"/>
      <c r="AQ68" s="728"/>
      <c r="AR68" s="520"/>
      <c r="AS68" s="728"/>
      <c r="AT68" s="520"/>
      <c r="AU68" s="728"/>
      <c r="AV68" s="520"/>
      <c r="AW68" s="728"/>
      <c r="AX68" s="520"/>
      <c r="AY68" s="728"/>
      <c r="AZ68" s="520"/>
      <c r="BA68" s="728"/>
      <c r="BB68" s="520"/>
      <c r="BC68" s="728"/>
      <c r="BD68" s="520"/>
      <c r="BE68" s="728"/>
      <c r="BF68" s="520"/>
      <c r="BG68" s="728"/>
      <c r="BH68" s="520"/>
      <c r="BI68" s="728"/>
      <c r="BJ68" s="520"/>
      <c r="BK68" s="728"/>
      <c r="BL68" s="520"/>
      <c r="BM68" s="728"/>
      <c r="BN68" s="520"/>
      <c r="BO68" s="728"/>
      <c r="BP68" s="520"/>
      <c r="BQ68" s="728"/>
      <c r="BR68" s="520"/>
      <c r="BS68" s="728"/>
      <c r="BT68" s="520"/>
      <c r="BU68" s="728"/>
      <c r="BV68" s="520"/>
      <c r="BW68" s="728"/>
      <c r="BX68" s="520"/>
      <c r="BY68" s="728"/>
      <c r="BZ68" s="520"/>
      <c r="CA68" s="728"/>
      <c r="CB68" s="520"/>
      <c r="CC68" s="728"/>
      <c r="CD68" s="520"/>
      <c r="CE68" s="728"/>
      <c r="CF68" s="520"/>
      <c r="CG68" s="728"/>
      <c r="CH68" s="520"/>
      <c r="CI68" s="728"/>
      <c r="CJ68" s="520"/>
      <c r="CK68" s="728"/>
      <c r="CL68" s="520"/>
      <c r="CM68" s="728"/>
      <c r="CN68" s="520"/>
      <c r="CO68" s="728"/>
      <c r="CP68" s="520"/>
      <c r="CQ68" s="728"/>
      <c r="CR68" s="520"/>
      <c r="CS68" s="728"/>
      <c r="CT68" s="520"/>
      <c r="CU68" s="728"/>
      <c r="CV68" s="520"/>
      <c r="CW68" s="728"/>
      <c r="CX68" s="520"/>
      <c r="CY68" s="290"/>
      <c r="DL68" s="759">
        <v>0</v>
      </c>
    </row>
    <row s="1636" customFormat="1" customHeight="1" ht="22.5" hidden="1">
      <c r="A69" s="2393"/>
      <c r="B69" s="512"/>
      <c r="D69" s="744" t="s">
        <v>565</v>
      </c>
      <c r="E69" s="955" t="s">
        <v>1199</v>
      </c>
      <c r="F69" s="722" t="s">
        <v>813</v>
      </c>
      <c r="G69" s="743"/>
      <c r="H69" s="520"/>
      <c r="I69" s="743"/>
      <c r="J69" s="520"/>
      <c r="K69" s="743"/>
      <c r="L69" s="520"/>
      <c r="M69" s="743"/>
      <c r="N69" s="520"/>
      <c r="O69" s="743"/>
      <c r="P69" s="520"/>
      <c r="Q69" s="743"/>
      <c r="R69" s="520"/>
      <c r="S69" s="743"/>
      <c r="T69" s="520"/>
      <c r="U69" s="743"/>
      <c r="V69" s="520"/>
      <c r="W69" s="743"/>
      <c r="X69" s="520"/>
      <c r="Y69" s="743"/>
      <c r="Z69" s="520"/>
      <c r="AA69" s="743"/>
      <c r="AB69" s="520"/>
      <c r="AC69" s="743"/>
      <c r="AD69" s="520"/>
      <c r="AE69" s="743"/>
      <c r="AF69" s="520"/>
      <c r="AG69" s="743"/>
      <c r="AH69" s="520"/>
      <c r="AI69" s="743"/>
      <c r="AJ69" s="520"/>
      <c r="AK69" s="743"/>
      <c r="AL69" s="520"/>
      <c r="AM69" s="743"/>
      <c r="AN69" s="520"/>
      <c r="AO69" s="743"/>
      <c r="AP69" s="520"/>
      <c r="AQ69" s="743"/>
      <c r="AR69" s="520"/>
      <c r="AS69" s="743"/>
      <c r="AT69" s="520"/>
      <c r="AU69" s="743"/>
      <c r="AV69" s="520"/>
      <c r="AW69" s="743"/>
      <c r="AX69" s="520"/>
      <c r="AY69" s="743"/>
      <c r="AZ69" s="520"/>
      <c r="BA69" s="743"/>
      <c r="BB69" s="520"/>
      <c r="BC69" s="743"/>
      <c r="BD69" s="520"/>
      <c r="BE69" s="743"/>
      <c r="BF69" s="520"/>
      <c r="BG69" s="743"/>
      <c r="BH69" s="520"/>
      <c r="BI69" s="743"/>
      <c r="BJ69" s="520"/>
      <c r="BK69" s="743"/>
      <c r="BL69" s="520"/>
      <c r="BM69" s="743"/>
      <c r="BN69" s="520"/>
      <c r="BO69" s="743"/>
      <c r="BP69" s="520"/>
      <c r="BQ69" s="743"/>
      <c r="BR69" s="520"/>
      <c r="BS69" s="743"/>
      <c r="BT69" s="520"/>
      <c r="BU69" s="743"/>
      <c r="BV69" s="520"/>
      <c r="BW69" s="743"/>
      <c r="BX69" s="520"/>
      <c r="BY69" s="743"/>
      <c r="BZ69" s="520"/>
      <c r="CA69" s="743"/>
      <c r="CB69" s="520"/>
      <c r="CC69" s="743"/>
      <c r="CD69" s="520"/>
      <c r="CE69" s="743"/>
      <c r="CF69" s="520"/>
      <c r="CG69" s="743"/>
      <c r="CH69" s="520"/>
      <c r="CI69" s="743"/>
      <c r="CJ69" s="520"/>
      <c r="CK69" s="743"/>
      <c r="CL69" s="520"/>
      <c r="CM69" s="743"/>
      <c r="CN69" s="520"/>
      <c r="CO69" s="743"/>
      <c r="CP69" s="520"/>
      <c r="CQ69" s="743"/>
      <c r="CR69" s="520"/>
      <c r="CS69" s="743"/>
      <c r="CT69" s="520"/>
      <c r="CU69" s="743"/>
      <c r="CV69" s="520"/>
      <c r="CW69" s="743"/>
      <c r="CX69" s="520"/>
      <c r="CY69" s="290"/>
      <c r="DL69" s="759">
        <v>0</v>
      </c>
    </row>
    <row s="1636" customFormat="1" customHeight="1" ht="22.5" hidden="1">
      <c r="A70" s="2393"/>
      <c r="B70" s="512"/>
      <c r="D70" s="744" t="s">
        <v>1028</v>
      </c>
      <c r="E70" s="955" t="s">
        <v>1200</v>
      </c>
      <c r="F70" s="722" t="s">
        <v>813</v>
      </c>
      <c r="G70" s="743"/>
      <c r="H70" s="520"/>
      <c r="I70" s="743"/>
      <c r="J70" s="520"/>
      <c r="K70" s="743"/>
      <c r="L70" s="520"/>
      <c r="M70" s="743"/>
      <c r="N70" s="520"/>
      <c r="O70" s="743"/>
      <c r="P70" s="520"/>
      <c r="Q70" s="743"/>
      <c r="R70" s="520"/>
      <c r="S70" s="743"/>
      <c r="T70" s="520"/>
      <c r="U70" s="743"/>
      <c r="V70" s="520"/>
      <c r="W70" s="743"/>
      <c r="X70" s="520"/>
      <c r="Y70" s="743"/>
      <c r="Z70" s="520"/>
      <c r="AA70" s="743"/>
      <c r="AB70" s="520"/>
      <c r="AC70" s="743"/>
      <c r="AD70" s="520"/>
      <c r="AE70" s="743"/>
      <c r="AF70" s="520"/>
      <c r="AG70" s="743"/>
      <c r="AH70" s="520"/>
      <c r="AI70" s="743"/>
      <c r="AJ70" s="520"/>
      <c r="AK70" s="743"/>
      <c r="AL70" s="520"/>
      <c r="AM70" s="743"/>
      <c r="AN70" s="520"/>
      <c r="AO70" s="743"/>
      <c r="AP70" s="520"/>
      <c r="AQ70" s="743"/>
      <c r="AR70" s="520"/>
      <c r="AS70" s="743"/>
      <c r="AT70" s="520"/>
      <c r="AU70" s="743"/>
      <c r="AV70" s="520"/>
      <c r="AW70" s="743"/>
      <c r="AX70" s="520"/>
      <c r="AY70" s="743"/>
      <c r="AZ70" s="520"/>
      <c r="BA70" s="743"/>
      <c r="BB70" s="520"/>
      <c r="BC70" s="743"/>
      <c r="BD70" s="520"/>
      <c r="BE70" s="743"/>
      <c r="BF70" s="520"/>
      <c r="BG70" s="743"/>
      <c r="BH70" s="520"/>
      <c r="BI70" s="743"/>
      <c r="BJ70" s="520"/>
      <c r="BK70" s="743"/>
      <c r="BL70" s="520"/>
      <c r="BM70" s="743"/>
      <c r="BN70" s="520"/>
      <c r="BO70" s="743"/>
      <c r="BP70" s="520"/>
      <c r="BQ70" s="743"/>
      <c r="BR70" s="520"/>
      <c r="BS70" s="743"/>
      <c r="BT70" s="520"/>
      <c r="BU70" s="743"/>
      <c r="BV70" s="520"/>
      <c r="BW70" s="743"/>
      <c r="BX70" s="520"/>
      <c r="BY70" s="743"/>
      <c r="BZ70" s="520"/>
      <c r="CA70" s="743"/>
      <c r="CB70" s="520"/>
      <c r="CC70" s="743"/>
      <c r="CD70" s="520"/>
      <c r="CE70" s="743"/>
      <c r="CF70" s="520"/>
      <c r="CG70" s="743"/>
      <c r="CH70" s="520"/>
      <c r="CI70" s="743"/>
      <c r="CJ70" s="520"/>
      <c r="CK70" s="743"/>
      <c r="CL70" s="520"/>
      <c r="CM70" s="743"/>
      <c r="CN70" s="520"/>
      <c r="CO70" s="743"/>
      <c r="CP70" s="520"/>
      <c r="CQ70" s="743"/>
      <c r="CR70" s="520"/>
      <c r="CS70" s="743"/>
      <c r="CT70" s="520"/>
      <c r="CU70" s="743"/>
      <c r="CV70" s="520"/>
      <c r="CW70" s="743"/>
      <c r="CX70" s="520"/>
      <c r="CY70" s="290"/>
      <c r="DL70" s="759">
        <v>0</v>
      </c>
    </row>
    <row s="1636" customFormat="1" customHeight="1" ht="22.5" hidden="1">
      <c r="A71" s="2393"/>
      <c r="B71" s="512"/>
      <c r="D71" s="666" t="s">
        <v>89</v>
      </c>
      <c r="E71" s="667" t="s">
        <v>1201</v>
      </c>
      <c r="F71" s="661" t="s">
        <v>1161</v>
      </c>
      <c r="G71" s="558"/>
      <c r="H71" s="1031"/>
      <c r="I71" s="558"/>
      <c r="J71" s="1031"/>
      <c r="K71" s="558"/>
      <c r="L71" s="1031"/>
      <c r="M71" s="558"/>
      <c r="N71" s="1031"/>
      <c r="O71" s="558"/>
      <c r="P71" s="1031"/>
      <c r="Q71" s="558"/>
      <c r="R71" s="1031"/>
      <c r="S71" s="558"/>
      <c r="T71" s="1031"/>
      <c r="U71" s="558"/>
      <c r="V71" s="1031"/>
      <c r="W71" s="558"/>
      <c r="X71" s="1031"/>
      <c r="Y71" s="558"/>
      <c r="Z71" s="1031"/>
      <c r="AA71" s="558"/>
      <c r="AB71" s="1031"/>
      <c r="AC71" s="558"/>
      <c r="AD71" s="1031"/>
      <c r="AE71" s="558"/>
      <c r="AF71" s="1031"/>
      <c r="AG71" s="558"/>
      <c r="AH71" s="1031"/>
      <c r="AI71" s="558"/>
      <c r="AJ71" s="1031"/>
      <c r="AK71" s="558"/>
      <c r="AL71" s="1031"/>
      <c r="AM71" s="558"/>
      <c r="AN71" s="1031"/>
      <c r="AO71" s="558"/>
      <c r="AP71" s="1031"/>
      <c r="AQ71" s="558"/>
      <c r="AR71" s="1031"/>
      <c r="AS71" s="558"/>
      <c r="AT71" s="1031"/>
      <c r="AU71" s="558"/>
      <c r="AV71" s="1031"/>
      <c r="AW71" s="558"/>
      <c r="AX71" s="1031"/>
      <c r="AY71" s="558"/>
      <c r="AZ71" s="1031"/>
      <c r="BA71" s="558"/>
      <c r="BB71" s="1031"/>
      <c r="BC71" s="558"/>
      <c r="BD71" s="1031"/>
      <c r="BE71" s="558"/>
      <c r="BF71" s="1031"/>
      <c r="BG71" s="558"/>
      <c r="BH71" s="1031"/>
      <c r="BI71" s="558"/>
      <c r="BJ71" s="1031"/>
      <c r="BK71" s="558"/>
      <c r="BL71" s="1031"/>
      <c r="BM71" s="558"/>
      <c r="BN71" s="1031"/>
      <c r="BO71" s="558"/>
      <c r="BP71" s="1031"/>
      <c r="BQ71" s="558"/>
      <c r="BR71" s="1031"/>
      <c r="BS71" s="558"/>
      <c r="BT71" s="1031"/>
      <c r="BU71" s="558"/>
      <c r="BV71" s="1031"/>
      <c r="BW71" s="558"/>
      <c r="BX71" s="1031"/>
      <c r="BY71" s="558"/>
      <c r="BZ71" s="1031"/>
      <c r="CA71" s="558"/>
      <c r="CB71" s="1031"/>
      <c r="CC71" s="558"/>
      <c r="CD71" s="1031"/>
      <c r="CE71" s="558"/>
      <c r="CF71" s="1031"/>
      <c r="CG71" s="558"/>
      <c r="CH71" s="1031"/>
      <c r="CI71" s="558"/>
      <c r="CJ71" s="1031"/>
      <c r="CK71" s="558"/>
      <c r="CL71" s="1031"/>
      <c r="CM71" s="558"/>
      <c r="CN71" s="1031"/>
      <c r="CO71" s="558"/>
      <c r="CP71" s="1031"/>
      <c r="CQ71" s="558"/>
      <c r="CR71" s="1031"/>
      <c r="CS71" s="558"/>
      <c r="CT71" s="1031"/>
      <c r="CU71" s="558"/>
      <c r="CV71" s="1031"/>
      <c r="CW71" s="558"/>
      <c r="CX71" s="1031"/>
      <c r="CY71" s="303"/>
      <c r="DL71" s="759">
        <v>0</v>
      </c>
    </row>
    <row s="1636" customFormat="1" customHeight="1" ht="56.25" hidden="1">
      <c r="A72" s="2393"/>
      <c r="B72" s="512"/>
      <c r="D72" s="666" t="s">
        <v>90</v>
      </c>
      <c r="E72" s="667" t="s">
        <v>1202</v>
      </c>
      <c r="F72" s="722" t="s">
        <v>813</v>
      </c>
      <c r="G72" s="743"/>
      <c r="H72" s="1024"/>
      <c r="I72" s="743"/>
      <c r="J72" s="1024"/>
      <c r="K72" s="743"/>
      <c r="L72" s="1024"/>
      <c r="M72" s="743"/>
      <c r="N72" s="1024"/>
      <c r="O72" s="743"/>
      <c r="P72" s="1024"/>
      <c r="Q72" s="743"/>
      <c r="R72" s="1024"/>
      <c r="S72" s="743"/>
      <c r="T72" s="1024"/>
      <c r="U72" s="743"/>
      <c r="V72" s="1024"/>
      <c r="W72" s="743"/>
      <c r="X72" s="1024"/>
      <c r="Y72" s="743"/>
      <c r="Z72" s="1024"/>
      <c r="AA72" s="743"/>
      <c r="AB72" s="1024"/>
      <c r="AC72" s="743"/>
      <c r="AD72" s="1024"/>
      <c r="AE72" s="743"/>
      <c r="AF72" s="1024"/>
      <c r="AG72" s="743"/>
      <c r="AH72" s="1024"/>
      <c r="AI72" s="743"/>
      <c r="AJ72" s="1024"/>
      <c r="AK72" s="743"/>
      <c r="AL72" s="1024"/>
      <c r="AM72" s="743"/>
      <c r="AN72" s="1024"/>
      <c r="AO72" s="743"/>
      <c r="AP72" s="1024"/>
      <c r="AQ72" s="743"/>
      <c r="AR72" s="1024"/>
      <c r="AS72" s="743"/>
      <c r="AT72" s="1024"/>
      <c r="AU72" s="743"/>
      <c r="AV72" s="1024"/>
      <c r="AW72" s="743"/>
      <c r="AX72" s="1024"/>
      <c r="AY72" s="743"/>
      <c r="AZ72" s="1024"/>
      <c r="BA72" s="743"/>
      <c r="BB72" s="1024"/>
      <c r="BC72" s="743"/>
      <c r="BD72" s="1024"/>
      <c r="BE72" s="743"/>
      <c r="BF72" s="1024"/>
      <c r="BG72" s="743"/>
      <c r="BH72" s="1024"/>
      <c r="BI72" s="743"/>
      <c r="BJ72" s="1024"/>
      <c r="BK72" s="743"/>
      <c r="BL72" s="1024"/>
      <c r="BM72" s="743"/>
      <c r="BN72" s="1024"/>
      <c r="BO72" s="743"/>
      <c r="BP72" s="1024"/>
      <c r="BQ72" s="743"/>
      <c r="BR72" s="1024"/>
      <c r="BS72" s="743"/>
      <c r="BT72" s="1024"/>
      <c r="BU72" s="743"/>
      <c r="BV72" s="1024"/>
      <c r="BW72" s="743"/>
      <c r="BX72" s="1024"/>
      <c r="BY72" s="743"/>
      <c r="BZ72" s="1024"/>
      <c r="CA72" s="743"/>
      <c r="CB72" s="1024"/>
      <c r="CC72" s="743"/>
      <c r="CD72" s="1024"/>
      <c r="CE72" s="743"/>
      <c r="CF72" s="1024"/>
      <c r="CG72" s="743"/>
      <c r="CH72" s="1024"/>
      <c r="CI72" s="743"/>
      <c r="CJ72" s="1024"/>
      <c r="CK72" s="743"/>
      <c r="CL72" s="1024"/>
      <c r="CM72" s="743"/>
      <c r="CN72" s="1024"/>
      <c r="CO72" s="743"/>
      <c r="CP72" s="1024"/>
      <c r="CQ72" s="743"/>
      <c r="CR72" s="1024"/>
      <c r="CS72" s="743"/>
      <c r="CT72" s="1024"/>
      <c r="CU72" s="743"/>
      <c r="CV72" s="1024"/>
      <c r="CW72" s="743"/>
      <c r="CX72" s="1024"/>
      <c r="CY72" s="303"/>
      <c r="DL72" s="759">
        <v>0</v>
      </c>
    </row>
    <row s="1636" customFormat="1" customHeight="1" ht="33.75" hidden="1">
      <c r="A73" s="2393"/>
      <c r="B73" s="512"/>
      <c r="D73" s="666" t="s">
        <v>105</v>
      </c>
      <c r="E73" s="667" t="s">
        <v>1203</v>
      </c>
      <c r="F73" s="727" t="s">
        <v>1119</v>
      </c>
      <c r="G73" s="669"/>
      <c r="H73" s="1024"/>
      <c r="I73" s="669"/>
      <c r="J73" s="1024"/>
      <c r="K73" s="1170"/>
      <c r="L73" s="1024"/>
      <c r="M73" s="1170"/>
      <c r="N73" s="1024"/>
      <c r="O73" s="1170"/>
      <c r="P73" s="1024"/>
      <c r="Q73" s="1170"/>
      <c r="R73" s="1024"/>
      <c r="S73" s="1170"/>
      <c r="T73" s="1024"/>
      <c r="U73" s="1170"/>
      <c r="V73" s="1024"/>
      <c r="W73" s="1170"/>
      <c r="X73" s="1024"/>
      <c r="Y73" s="1170"/>
      <c r="Z73" s="1024"/>
      <c r="AA73" s="1170"/>
      <c r="AB73" s="1024"/>
      <c r="AC73" s="1170"/>
      <c r="AD73" s="1024"/>
      <c r="AE73" s="1170"/>
      <c r="AF73" s="1024"/>
      <c r="AG73" s="1170"/>
      <c r="AH73" s="1024"/>
      <c r="AI73" s="1170"/>
      <c r="AJ73" s="1024"/>
      <c r="AK73" s="1170"/>
      <c r="AL73" s="1024"/>
      <c r="AM73" s="1170"/>
      <c r="AN73" s="1024"/>
      <c r="AO73" s="1170"/>
      <c r="AP73" s="1024"/>
      <c r="AQ73" s="1170"/>
      <c r="AR73" s="1024"/>
      <c r="AS73" s="1170"/>
      <c r="AT73" s="1024"/>
      <c r="AU73" s="1170"/>
      <c r="AV73" s="1024"/>
      <c r="AW73" s="1170"/>
      <c r="AX73" s="1024"/>
      <c r="AY73" s="1170"/>
      <c r="AZ73" s="1024"/>
      <c r="BA73" s="1170"/>
      <c r="BB73" s="1024"/>
      <c r="BC73" s="1170"/>
      <c r="BD73" s="1024"/>
      <c r="BE73" s="1170"/>
      <c r="BF73" s="1024"/>
      <c r="BG73" s="1170"/>
      <c r="BH73" s="1024"/>
      <c r="BI73" s="1170"/>
      <c r="BJ73" s="1024"/>
      <c r="BK73" s="1170"/>
      <c r="BL73" s="1024"/>
      <c r="BM73" s="1170"/>
      <c r="BN73" s="1024"/>
      <c r="BO73" s="1170"/>
      <c r="BP73" s="1024"/>
      <c r="BQ73" s="1170"/>
      <c r="BR73" s="1024"/>
      <c r="BS73" s="1170"/>
      <c r="BT73" s="1024"/>
      <c r="BU73" s="1170"/>
      <c r="BV73" s="1024"/>
      <c r="BW73" s="1170"/>
      <c r="BX73" s="1024"/>
      <c r="BY73" s="1170"/>
      <c r="BZ73" s="1024"/>
      <c r="CA73" s="1170"/>
      <c r="CB73" s="1024"/>
      <c r="CC73" s="1170"/>
      <c r="CD73" s="1024"/>
      <c r="CE73" s="1170"/>
      <c r="CF73" s="1024"/>
      <c r="CG73" s="1170"/>
      <c r="CH73" s="1024"/>
      <c r="CI73" s="1170"/>
      <c r="CJ73" s="1024"/>
      <c r="CK73" s="1170"/>
      <c r="CL73" s="1024"/>
      <c r="CM73" s="1170"/>
      <c r="CN73" s="1024"/>
      <c r="CO73" s="1170"/>
      <c r="CP73" s="1024"/>
      <c r="CQ73" s="1170"/>
      <c r="CR73" s="1024"/>
      <c r="CS73" s="1170"/>
      <c r="CT73" s="1024"/>
      <c r="CU73" s="1170"/>
      <c r="CV73" s="1024"/>
      <c r="CW73" s="1170"/>
      <c r="CX73" s="1024"/>
      <c r="CY73" s="290"/>
      <c r="DL73" s="759">
        <v>0</v>
      </c>
    </row>
    <row s="1636" customFormat="1" customHeight="1" ht="22.5" hidden="1">
      <c r="A74" s="2393"/>
      <c r="B74" s="512" t="s">
        <v>843</v>
      </c>
      <c r="D74" s="666" t="s">
        <v>91</v>
      </c>
      <c r="E74" s="667" t="s">
        <v>1204</v>
      </c>
      <c r="F74" s="727" t="s">
        <v>561</v>
      </c>
      <c r="G74" s="383"/>
      <c r="H74" s="1024"/>
      <c r="I74" s="383"/>
      <c r="J74" s="1024"/>
      <c r="K74" s="1165"/>
      <c r="L74" s="1024"/>
      <c r="M74" s="1165"/>
      <c r="N74" s="1024"/>
      <c r="O74" s="1165"/>
      <c r="P74" s="1024"/>
      <c r="Q74" s="1165"/>
      <c r="R74" s="1024"/>
      <c r="S74" s="1165"/>
      <c r="T74" s="1024"/>
      <c r="U74" s="1165"/>
      <c r="V74" s="1024"/>
      <c r="W74" s="1165"/>
      <c r="X74" s="1024"/>
      <c r="Y74" s="1165"/>
      <c r="Z74" s="1024"/>
      <c r="AA74" s="1165"/>
      <c r="AB74" s="1024"/>
      <c r="AC74" s="1165"/>
      <c r="AD74" s="1024"/>
      <c r="AE74" s="1165"/>
      <c r="AF74" s="1024"/>
      <c r="AG74" s="1165"/>
      <c r="AH74" s="1024"/>
      <c r="AI74" s="1165"/>
      <c r="AJ74" s="1024"/>
      <c r="AK74" s="1165"/>
      <c r="AL74" s="1024"/>
      <c r="AM74" s="1165"/>
      <c r="AN74" s="1024"/>
      <c r="AO74" s="1165"/>
      <c r="AP74" s="1024"/>
      <c r="AQ74" s="1165"/>
      <c r="AR74" s="1024"/>
      <c r="AS74" s="1165"/>
      <c r="AT74" s="1024"/>
      <c r="AU74" s="1165"/>
      <c r="AV74" s="1024"/>
      <c r="AW74" s="1165"/>
      <c r="AX74" s="1024"/>
      <c r="AY74" s="1165"/>
      <c r="AZ74" s="1024"/>
      <c r="BA74" s="1165"/>
      <c r="BB74" s="1024"/>
      <c r="BC74" s="1165"/>
      <c r="BD74" s="1024"/>
      <c r="BE74" s="1165"/>
      <c r="BF74" s="1024"/>
      <c r="BG74" s="1165"/>
      <c r="BH74" s="1024"/>
      <c r="BI74" s="1165"/>
      <c r="BJ74" s="1024"/>
      <c r="BK74" s="1165"/>
      <c r="BL74" s="1024"/>
      <c r="BM74" s="1165"/>
      <c r="BN74" s="1024"/>
      <c r="BO74" s="1165"/>
      <c r="BP74" s="1024"/>
      <c r="BQ74" s="1165"/>
      <c r="BR74" s="1024"/>
      <c r="BS74" s="1165"/>
      <c r="BT74" s="1024"/>
      <c r="BU74" s="1165"/>
      <c r="BV74" s="1024"/>
      <c r="BW74" s="1165"/>
      <c r="BX74" s="1024"/>
      <c r="BY74" s="1165"/>
      <c r="BZ74" s="1024"/>
      <c r="CA74" s="1165"/>
      <c r="CB74" s="1024"/>
      <c r="CC74" s="1165"/>
      <c r="CD74" s="1024"/>
      <c r="CE74" s="1165"/>
      <c r="CF74" s="1024"/>
      <c r="CG74" s="1165"/>
      <c r="CH74" s="1024"/>
      <c r="CI74" s="1165"/>
      <c r="CJ74" s="1024"/>
      <c r="CK74" s="1165"/>
      <c r="CL74" s="1024"/>
      <c r="CM74" s="1165"/>
      <c r="CN74" s="1024"/>
      <c r="CO74" s="1165"/>
      <c r="CP74" s="1024"/>
      <c r="CQ74" s="1165"/>
      <c r="CR74" s="1024"/>
      <c r="CS74" s="1165"/>
      <c r="CT74" s="1024"/>
      <c r="CU74" s="1165"/>
      <c r="CV74" s="1024"/>
      <c r="CW74" s="1165"/>
      <c r="CX74" s="1024"/>
      <c r="CY74" s="290" t="s">
        <v>931</v>
      </c>
      <c r="DL74" s="759">
        <v>0</v>
      </c>
    </row>
    <row s="1636" customFormat="1" customHeight="1" ht="45" hidden="1">
      <c r="A75" s="2393"/>
      <c r="B75" s="512" t="s">
        <v>843</v>
      </c>
      <c r="D75" s="666" t="s">
        <v>952</v>
      </c>
      <c r="E75" s="668" t="s">
        <v>1205</v>
      </c>
      <c r="F75" s="722" t="s">
        <v>561</v>
      </c>
      <c r="G75" s="383"/>
      <c r="H75" s="1024"/>
      <c r="I75" s="383"/>
      <c r="J75" s="1024"/>
      <c r="K75" s="1165"/>
      <c r="L75" s="1024"/>
      <c r="M75" s="1165"/>
      <c r="N75" s="1024"/>
      <c r="O75" s="1165"/>
      <c r="P75" s="1024"/>
      <c r="Q75" s="1165"/>
      <c r="R75" s="1024"/>
      <c r="S75" s="1165"/>
      <c r="T75" s="1024"/>
      <c r="U75" s="1165"/>
      <c r="V75" s="1024"/>
      <c r="W75" s="1165"/>
      <c r="X75" s="1024"/>
      <c r="Y75" s="1165"/>
      <c r="Z75" s="1024"/>
      <c r="AA75" s="1165"/>
      <c r="AB75" s="1024"/>
      <c r="AC75" s="1165"/>
      <c r="AD75" s="1024"/>
      <c r="AE75" s="1165"/>
      <c r="AF75" s="1024"/>
      <c r="AG75" s="1165"/>
      <c r="AH75" s="1024"/>
      <c r="AI75" s="1165"/>
      <c r="AJ75" s="1024"/>
      <c r="AK75" s="1165"/>
      <c r="AL75" s="1024"/>
      <c r="AM75" s="1165"/>
      <c r="AN75" s="1024"/>
      <c r="AO75" s="1165"/>
      <c r="AP75" s="1024"/>
      <c r="AQ75" s="1165"/>
      <c r="AR75" s="1024"/>
      <c r="AS75" s="1165"/>
      <c r="AT75" s="1024"/>
      <c r="AU75" s="1165"/>
      <c r="AV75" s="1024"/>
      <c r="AW75" s="1165"/>
      <c r="AX75" s="1024"/>
      <c r="AY75" s="1165"/>
      <c r="AZ75" s="1024"/>
      <c r="BA75" s="1165"/>
      <c r="BB75" s="1024"/>
      <c r="BC75" s="1165"/>
      <c r="BD75" s="1024"/>
      <c r="BE75" s="1165"/>
      <c r="BF75" s="1024"/>
      <c r="BG75" s="1165"/>
      <c r="BH75" s="1024"/>
      <c r="BI75" s="1165"/>
      <c r="BJ75" s="1024"/>
      <c r="BK75" s="1165"/>
      <c r="BL75" s="1024"/>
      <c r="BM75" s="1165"/>
      <c r="BN75" s="1024"/>
      <c r="BO75" s="1165"/>
      <c r="BP75" s="1024"/>
      <c r="BQ75" s="1165"/>
      <c r="BR75" s="1024"/>
      <c r="BS75" s="1165"/>
      <c r="BT75" s="1024"/>
      <c r="BU75" s="1165"/>
      <c r="BV75" s="1024"/>
      <c r="BW75" s="1165"/>
      <c r="BX75" s="1024"/>
      <c r="BY75" s="1165"/>
      <c r="BZ75" s="1024"/>
      <c r="CA75" s="1165"/>
      <c r="CB75" s="1024"/>
      <c r="CC75" s="1165"/>
      <c r="CD75" s="1024"/>
      <c r="CE75" s="1165"/>
      <c r="CF75" s="1024"/>
      <c r="CG75" s="1165"/>
      <c r="CH75" s="1024"/>
      <c r="CI75" s="1165"/>
      <c r="CJ75" s="1024"/>
      <c r="CK75" s="1165"/>
      <c r="CL75" s="1024"/>
      <c r="CM75" s="1165"/>
      <c r="CN75" s="1024"/>
      <c r="CO75" s="1165"/>
      <c r="CP75" s="1024"/>
      <c r="CQ75" s="1165"/>
      <c r="CR75" s="1024"/>
      <c r="CS75" s="1165"/>
      <c r="CT75" s="1024"/>
      <c r="CU75" s="1165"/>
      <c r="CV75" s="1024"/>
      <c r="CW75" s="1165"/>
      <c r="CX75" s="1024"/>
      <c r="CY75" s="290" t="s">
        <v>931</v>
      </c>
      <c r="DL75" s="759">
        <v>0</v>
      </c>
    </row>
    <row s="1636" customFormat="1" customHeight="1" ht="11.549999999999999">
      <c r="A76" s="1034"/>
      <c r="B76" s="519"/>
      <c r="D76" s="1035"/>
      <c r="E76" s="1036"/>
      <c r="K76" s="1636"/>
      <c r="L76" s="1636"/>
      <c r="M76" s="1636"/>
      <c r="N76" s="1636"/>
      <c r="O76" s="1636"/>
      <c r="P76" s="1636"/>
      <c r="Q76" s="1636"/>
      <c r="R76" s="1636"/>
      <c r="S76" s="1636"/>
      <c r="T76" s="1636"/>
      <c r="U76" s="1636"/>
      <c r="V76" s="1636"/>
      <c r="W76" s="1636"/>
      <c r="X76" s="1636"/>
      <c r="Y76" s="1636"/>
      <c r="Z76" s="1636"/>
      <c r="AA76" s="1636"/>
      <c r="AB76" s="1636"/>
      <c r="AC76" s="1636"/>
      <c r="AD76" s="1636"/>
      <c r="AE76" s="1636"/>
      <c r="AF76" s="1636"/>
      <c r="AG76" s="1636"/>
      <c r="AH76" s="1636"/>
      <c r="AI76" s="1636"/>
      <c r="AJ76" s="1636"/>
      <c r="AK76" s="1636"/>
      <c r="AL76" s="1636"/>
      <c r="AM76" s="1636"/>
      <c r="AN76" s="1636"/>
      <c r="AO76" s="1636"/>
      <c r="AP76" s="1636"/>
      <c r="AQ76" s="1636"/>
      <c r="AR76" s="1636"/>
      <c r="AS76" s="1636"/>
      <c r="AT76" s="1636"/>
      <c r="AU76" s="1636"/>
      <c r="AV76" s="1636"/>
      <c r="AW76" s="1636"/>
      <c r="AX76" s="1636"/>
      <c r="AY76" s="1636"/>
      <c r="AZ76" s="1636"/>
      <c r="BA76" s="1636"/>
      <c r="BB76" s="1636"/>
      <c r="BC76" s="1636"/>
      <c r="BD76" s="1636"/>
      <c r="BE76" s="1636"/>
      <c r="BF76" s="1636"/>
      <c r="BG76" s="1636"/>
      <c r="BH76" s="1636"/>
      <c r="BI76" s="1636"/>
      <c r="BJ76" s="1636"/>
      <c r="BK76" s="1636"/>
      <c r="BL76" s="1636"/>
      <c r="BM76" s="1636"/>
      <c r="BN76" s="1636"/>
      <c r="BO76" s="1636"/>
      <c r="BP76" s="1636"/>
      <c r="BQ76" s="1636"/>
      <c r="BR76" s="1636"/>
      <c r="BS76" s="1636"/>
      <c r="BT76" s="1636"/>
      <c r="BU76" s="1636"/>
      <c r="BV76" s="1636"/>
      <c r="BW76" s="1636"/>
      <c r="BX76" s="1636"/>
      <c r="BY76" s="1636"/>
      <c r="BZ76" s="1636"/>
      <c r="CA76" s="1636"/>
      <c r="CB76" s="1636"/>
      <c r="CC76" s="1636"/>
      <c r="CD76" s="1636"/>
      <c r="CE76" s="1636"/>
      <c r="CF76" s="1636"/>
      <c r="CG76" s="1636"/>
      <c r="CH76" s="1636"/>
      <c r="CI76" s="1636"/>
      <c r="CJ76" s="1636"/>
      <c r="CK76" s="1636"/>
      <c r="CL76" s="1636"/>
      <c r="CM76" s="1636"/>
      <c r="CN76" s="1636"/>
      <c r="CO76" s="1636"/>
      <c r="CP76" s="1636"/>
      <c r="CQ76" s="1636"/>
      <c r="CR76" s="1636"/>
      <c r="CS76" s="1636"/>
      <c r="CT76" s="1636"/>
      <c r="CU76" s="1636"/>
      <c r="CV76" s="1636"/>
      <c r="CW76" s="1636"/>
      <c r="CX76" s="1636"/>
      <c r="DL76" s="510">
        <v>11</v>
      </c>
    </row>
    <row s="1636" customFormat="1" customHeight="1" ht="11.25">
      <c r="A77" s="2393" t="s">
        <v>1206</v>
      </c>
      <c r="B77" s="512"/>
      <c r="D77" s="666">
        <v>1</v>
      </c>
      <c r="E77" s="667" t="s">
        <v>1207</v>
      </c>
      <c r="F77" s="722" t="s">
        <v>1109</v>
      </c>
      <c r="G77" s="725"/>
      <c r="H77" s="1024"/>
      <c r="I77" s="725"/>
      <c r="J77" s="1024"/>
      <c r="K77" s="725"/>
      <c r="L77" s="1024"/>
      <c r="M77" s="725"/>
      <c r="N77" s="1024"/>
      <c r="O77" s="725"/>
      <c r="P77" s="1024"/>
      <c r="Q77" s="725"/>
      <c r="R77" s="1024"/>
      <c r="S77" s="725"/>
      <c r="T77" s="1024"/>
      <c r="U77" s="725"/>
      <c r="V77" s="1024"/>
      <c r="W77" s="725"/>
      <c r="X77" s="1024"/>
      <c r="Y77" s="725"/>
      <c r="Z77" s="1024"/>
      <c r="AA77" s="725"/>
      <c r="AB77" s="1024"/>
      <c r="AC77" s="725"/>
      <c r="AD77" s="1024"/>
      <c r="AE77" s="725"/>
      <c r="AF77" s="1024"/>
      <c r="AG77" s="725"/>
      <c r="AH77" s="1024"/>
      <c r="AI77" s="725"/>
      <c r="AJ77" s="1024"/>
      <c r="AK77" s="725"/>
      <c r="AL77" s="1024"/>
      <c r="AM77" s="725"/>
      <c r="AN77" s="1024"/>
      <c r="AO77" s="725"/>
      <c r="AP77" s="1024"/>
      <c r="AQ77" s="725"/>
      <c r="AR77" s="1024"/>
      <c r="AS77" s="725"/>
      <c r="AT77" s="1024"/>
      <c r="AU77" s="725"/>
      <c r="AV77" s="1024"/>
      <c r="AW77" s="725"/>
      <c r="AX77" s="1024"/>
      <c r="AY77" s="725"/>
      <c r="AZ77" s="1024"/>
      <c r="BA77" s="725"/>
      <c r="BB77" s="1024"/>
      <c r="BC77" s="725"/>
      <c r="BD77" s="1024"/>
      <c r="BE77" s="725"/>
      <c r="BF77" s="1024"/>
      <c r="BG77" s="725"/>
      <c r="BH77" s="1024"/>
      <c r="BI77" s="725"/>
      <c r="BJ77" s="1024"/>
      <c r="BK77" s="725"/>
      <c r="BL77" s="1024"/>
      <c r="BM77" s="725"/>
      <c r="BN77" s="1024"/>
      <c r="BO77" s="725"/>
      <c r="BP77" s="1024"/>
      <c r="BQ77" s="725"/>
      <c r="BR77" s="1024"/>
      <c r="BS77" s="725"/>
      <c r="BT77" s="1024"/>
      <c r="BU77" s="725"/>
      <c r="BV77" s="1024"/>
      <c r="BW77" s="725"/>
      <c r="BX77" s="1024"/>
      <c r="BY77" s="725"/>
      <c r="BZ77" s="1024"/>
      <c r="CA77" s="725"/>
      <c r="CB77" s="1024"/>
      <c r="CC77" s="725"/>
      <c r="CD77" s="1024"/>
      <c r="CE77" s="725"/>
      <c r="CF77" s="1024"/>
      <c r="CG77" s="725"/>
      <c r="CH77" s="1024"/>
      <c r="CI77" s="725"/>
      <c r="CJ77" s="1024"/>
      <c r="CK77" s="725"/>
      <c r="CL77" s="1024"/>
      <c r="CM77" s="725"/>
      <c r="CN77" s="1024"/>
      <c r="CO77" s="725"/>
      <c r="CP77" s="1024"/>
      <c r="CQ77" s="725"/>
      <c r="CR77" s="1024"/>
      <c r="CS77" s="725"/>
      <c r="CT77" s="1024"/>
      <c r="CU77" s="725"/>
      <c r="CV77" s="1024"/>
      <c r="CW77" s="725"/>
      <c r="CX77" s="1024"/>
      <c r="CY77" s="290" t="s">
        <v>1208</v>
      </c>
      <c r="DL77" s="759">
        <v>0</v>
      </c>
    </row>
    <row s="1636" customFormat="1" customHeight="1" ht="11.25">
      <c r="A78" s="2393"/>
      <c r="B78" s="512"/>
      <c r="D78" s="666" t="s">
        <v>99</v>
      </c>
      <c r="E78" s="667" t="s">
        <v>1209</v>
      </c>
      <c r="F78" s="722" t="s">
        <v>1109</v>
      </c>
      <c r="G78" s="725"/>
      <c r="H78" s="1024"/>
      <c r="I78" s="725"/>
      <c r="J78" s="1024"/>
      <c r="K78" s="725"/>
      <c r="L78" s="1024"/>
      <c r="M78" s="725"/>
      <c r="N78" s="1024"/>
      <c r="O78" s="725"/>
      <c r="P78" s="1024"/>
      <c r="Q78" s="725"/>
      <c r="R78" s="1024"/>
      <c r="S78" s="725"/>
      <c r="T78" s="1024"/>
      <c r="U78" s="725"/>
      <c r="V78" s="1024"/>
      <c r="W78" s="725"/>
      <c r="X78" s="1024"/>
      <c r="Y78" s="725"/>
      <c r="Z78" s="1024"/>
      <c r="AA78" s="725"/>
      <c r="AB78" s="1024"/>
      <c r="AC78" s="725"/>
      <c r="AD78" s="1024"/>
      <c r="AE78" s="725"/>
      <c r="AF78" s="1024"/>
      <c r="AG78" s="725"/>
      <c r="AH78" s="1024"/>
      <c r="AI78" s="725"/>
      <c r="AJ78" s="1024"/>
      <c r="AK78" s="725"/>
      <c r="AL78" s="1024"/>
      <c r="AM78" s="725"/>
      <c r="AN78" s="1024"/>
      <c r="AO78" s="725"/>
      <c r="AP78" s="1024"/>
      <c r="AQ78" s="725"/>
      <c r="AR78" s="1024"/>
      <c r="AS78" s="725"/>
      <c r="AT78" s="1024"/>
      <c r="AU78" s="725"/>
      <c r="AV78" s="1024"/>
      <c r="AW78" s="725"/>
      <c r="AX78" s="1024"/>
      <c r="AY78" s="725"/>
      <c r="AZ78" s="1024"/>
      <c r="BA78" s="725"/>
      <c r="BB78" s="1024"/>
      <c r="BC78" s="725"/>
      <c r="BD78" s="1024"/>
      <c r="BE78" s="725"/>
      <c r="BF78" s="1024"/>
      <c r="BG78" s="725"/>
      <c r="BH78" s="1024"/>
      <c r="BI78" s="725"/>
      <c r="BJ78" s="1024"/>
      <c r="BK78" s="725"/>
      <c r="BL78" s="1024"/>
      <c r="BM78" s="725"/>
      <c r="BN78" s="1024"/>
      <c r="BO78" s="725"/>
      <c r="BP78" s="1024"/>
      <c r="BQ78" s="725"/>
      <c r="BR78" s="1024"/>
      <c r="BS78" s="725"/>
      <c r="BT78" s="1024"/>
      <c r="BU78" s="725"/>
      <c r="BV78" s="1024"/>
      <c r="BW78" s="725"/>
      <c r="BX78" s="1024"/>
      <c r="BY78" s="725"/>
      <c r="BZ78" s="1024"/>
      <c r="CA78" s="725"/>
      <c r="CB78" s="1024"/>
      <c r="CC78" s="725"/>
      <c r="CD78" s="1024"/>
      <c r="CE78" s="725"/>
      <c r="CF78" s="1024"/>
      <c r="CG78" s="725"/>
      <c r="CH78" s="1024"/>
      <c r="CI78" s="725"/>
      <c r="CJ78" s="1024"/>
      <c r="CK78" s="725"/>
      <c r="CL78" s="1024"/>
      <c r="CM78" s="725"/>
      <c r="CN78" s="1024"/>
      <c r="CO78" s="725"/>
      <c r="CP78" s="1024"/>
      <c r="CQ78" s="725"/>
      <c r="CR78" s="1024"/>
      <c r="CS78" s="725"/>
      <c r="CT78" s="1024"/>
      <c r="CU78" s="725"/>
      <c r="CV78" s="1024"/>
      <c r="CW78" s="725"/>
      <c r="CX78" s="1024"/>
      <c r="CY78" s="290" t="s">
        <v>1210</v>
      </c>
      <c r="DL78" s="759">
        <v>0</v>
      </c>
    </row>
    <row s="1636" customFormat="1" customHeight="1" ht="22.5">
      <c r="A79" s="2393"/>
      <c r="B79" s="512"/>
      <c r="D79" s="666" t="s">
        <v>89</v>
      </c>
      <c r="E79" s="723" t="s">
        <v>1211</v>
      </c>
      <c r="F79" s="661" t="s">
        <v>1158</v>
      </c>
      <c r="G79" s="725"/>
      <c r="H79" s="1024"/>
      <c r="I79" s="725"/>
      <c r="J79" s="1024"/>
      <c r="K79" s="725"/>
      <c r="L79" s="1024"/>
      <c r="M79" s="725"/>
      <c r="N79" s="1024"/>
      <c r="O79" s="725"/>
      <c r="P79" s="1024"/>
      <c r="Q79" s="725"/>
      <c r="R79" s="1024"/>
      <c r="S79" s="725"/>
      <c r="T79" s="1024"/>
      <c r="U79" s="725"/>
      <c r="V79" s="1024"/>
      <c r="W79" s="725"/>
      <c r="X79" s="1024"/>
      <c r="Y79" s="725"/>
      <c r="Z79" s="1024"/>
      <c r="AA79" s="725"/>
      <c r="AB79" s="1024"/>
      <c r="AC79" s="725"/>
      <c r="AD79" s="1024"/>
      <c r="AE79" s="725"/>
      <c r="AF79" s="1024"/>
      <c r="AG79" s="725"/>
      <c r="AH79" s="1024"/>
      <c r="AI79" s="725"/>
      <c r="AJ79" s="1024"/>
      <c r="AK79" s="725"/>
      <c r="AL79" s="1024"/>
      <c r="AM79" s="725"/>
      <c r="AN79" s="1024"/>
      <c r="AO79" s="725"/>
      <c r="AP79" s="1024"/>
      <c r="AQ79" s="725"/>
      <c r="AR79" s="1024"/>
      <c r="AS79" s="725"/>
      <c r="AT79" s="1024"/>
      <c r="AU79" s="725"/>
      <c r="AV79" s="1024"/>
      <c r="AW79" s="725"/>
      <c r="AX79" s="1024"/>
      <c r="AY79" s="725"/>
      <c r="AZ79" s="1024"/>
      <c r="BA79" s="725"/>
      <c r="BB79" s="1024"/>
      <c r="BC79" s="725"/>
      <c r="BD79" s="1024"/>
      <c r="BE79" s="725"/>
      <c r="BF79" s="1024"/>
      <c r="BG79" s="725"/>
      <c r="BH79" s="1024"/>
      <c r="BI79" s="725"/>
      <c r="BJ79" s="1024"/>
      <c r="BK79" s="725"/>
      <c r="BL79" s="1024"/>
      <c r="BM79" s="725"/>
      <c r="BN79" s="1024"/>
      <c r="BO79" s="725"/>
      <c r="BP79" s="1024"/>
      <c r="BQ79" s="725"/>
      <c r="BR79" s="1024"/>
      <c r="BS79" s="725"/>
      <c r="BT79" s="1024"/>
      <c r="BU79" s="725"/>
      <c r="BV79" s="1024"/>
      <c r="BW79" s="725"/>
      <c r="BX79" s="1024"/>
      <c r="BY79" s="725"/>
      <c r="BZ79" s="1024"/>
      <c r="CA79" s="725"/>
      <c r="CB79" s="1024"/>
      <c r="CC79" s="725"/>
      <c r="CD79" s="1024"/>
      <c r="CE79" s="725"/>
      <c r="CF79" s="1024"/>
      <c r="CG79" s="725"/>
      <c r="CH79" s="1024"/>
      <c r="CI79" s="725"/>
      <c r="CJ79" s="1024"/>
      <c r="CK79" s="725"/>
      <c r="CL79" s="1024"/>
      <c r="CM79" s="725"/>
      <c r="CN79" s="1024"/>
      <c r="CO79" s="725"/>
      <c r="CP79" s="1024"/>
      <c r="CQ79" s="725"/>
      <c r="CR79" s="1024"/>
      <c r="CS79" s="725"/>
      <c r="CT79" s="1024"/>
      <c r="CU79" s="725"/>
      <c r="CV79" s="1024"/>
      <c r="CW79" s="725"/>
      <c r="CX79" s="1024"/>
      <c r="CY79" s="290" t="s">
        <v>1212</v>
      </c>
      <c r="DL79" s="759">
        <v>0</v>
      </c>
    </row>
    <row s="1636" customFormat="1" customHeight="1" ht="11.25">
      <c r="A80" s="2393"/>
      <c r="B80" s="512"/>
      <c r="D80" s="666" t="s">
        <v>579</v>
      </c>
      <c r="E80" s="724" t="s">
        <v>1213</v>
      </c>
      <c r="F80" s="661" t="s">
        <v>1158</v>
      </c>
      <c r="G80" s="725"/>
      <c r="H80" s="1024"/>
      <c r="I80" s="725"/>
      <c r="J80" s="1024"/>
      <c r="K80" s="725"/>
      <c r="L80" s="1024"/>
      <c r="M80" s="725"/>
      <c r="N80" s="1024"/>
      <c r="O80" s="725"/>
      <c r="P80" s="1024"/>
      <c r="Q80" s="725"/>
      <c r="R80" s="1024"/>
      <c r="S80" s="725"/>
      <c r="T80" s="1024"/>
      <c r="U80" s="725"/>
      <c r="V80" s="1024"/>
      <c r="W80" s="725"/>
      <c r="X80" s="1024"/>
      <c r="Y80" s="725"/>
      <c r="Z80" s="1024"/>
      <c r="AA80" s="725"/>
      <c r="AB80" s="1024"/>
      <c r="AC80" s="725"/>
      <c r="AD80" s="1024"/>
      <c r="AE80" s="725"/>
      <c r="AF80" s="1024"/>
      <c r="AG80" s="725"/>
      <c r="AH80" s="1024"/>
      <c r="AI80" s="725"/>
      <c r="AJ80" s="1024"/>
      <c r="AK80" s="725"/>
      <c r="AL80" s="1024"/>
      <c r="AM80" s="725"/>
      <c r="AN80" s="1024"/>
      <c r="AO80" s="725"/>
      <c r="AP80" s="1024"/>
      <c r="AQ80" s="725"/>
      <c r="AR80" s="1024"/>
      <c r="AS80" s="725"/>
      <c r="AT80" s="1024"/>
      <c r="AU80" s="725"/>
      <c r="AV80" s="1024"/>
      <c r="AW80" s="725"/>
      <c r="AX80" s="1024"/>
      <c r="AY80" s="725"/>
      <c r="AZ80" s="1024"/>
      <c r="BA80" s="725"/>
      <c r="BB80" s="1024"/>
      <c r="BC80" s="725"/>
      <c r="BD80" s="1024"/>
      <c r="BE80" s="725"/>
      <c r="BF80" s="1024"/>
      <c r="BG80" s="725"/>
      <c r="BH80" s="1024"/>
      <c r="BI80" s="725"/>
      <c r="BJ80" s="1024"/>
      <c r="BK80" s="725"/>
      <c r="BL80" s="1024"/>
      <c r="BM80" s="725"/>
      <c r="BN80" s="1024"/>
      <c r="BO80" s="725"/>
      <c r="BP80" s="1024"/>
      <c r="BQ80" s="725"/>
      <c r="BR80" s="1024"/>
      <c r="BS80" s="725"/>
      <c r="BT80" s="1024"/>
      <c r="BU80" s="725"/>
      <c r="BV80" s="1024"/>
      <c r="BW80" s="725"/>
      <c r="BX80" s="1024"/>
      <c r="BY80" s="725"/>
      <c r="BZ80" s="1024"/>
      <c r="CA80" s="725"/>
      <c r="CB80" s="1024"/>
      <c r="CC80" s="725"/>
      <c r="CD80" s="1024"/>
      <c r="CE80" s="725"/>
      <c r="CF80" s="1024"/>
      <c r="CG80" s="725"/>
      <c r="CH80" s="1024"/>
      <c r="CI80" s="725"/>
      <c r="CJ80" s="1024"/>
      <c r="CK80" s="725"/>
      <c r="CL80" s="1024"/>
      <c r="CM80" s="725"/>
      <c r="CN80" s="1024"/>
      <c r="CO80" s="725"/>
      <c r="CP80" s="1024"/>
      <c r="CQ80" s="725"/>
      <c r="CR80" s="1024"/>
      <c r="CS80" s="725"/>
      <c r="CT80" s="1024"/>
      <c r="CU80" s="725"/>
      <c r="CV80" s="1024"/>
      <c r="CW80" s="725"/>
      <c r="CX80" s="1024"/>
      <c r="CY80" s="290"/>
      <c r="DL80" s="759">
        <v>0</v>
      </c>
    </row>
    <row s="1636" customFormat="1" customHeight="1" ht="11.25">
      <c r="A81" s="2393"/>
      <c r="B81" s="512"/>
      <c r="D81" s="666" t="s">
        <v>587</v>
      </c>
      <c r="E81" s="724" t="s">
        <v>1214</v>
      </c>
      <c r="F81" s="661" t="s">
        <v>1158</v>
      </c>
      <c r="G81" s="725"/>
      <c r="H81" s="1024"/>
      <c r="I81" s="725"/>
      <c r="J81" s="1024"/>
      <c r="K81" s="725"/>
      <c r="L81" s="1024"/>
      <c r="M81" s="725"/>
      <c r="N81" s="1024"/>
      <c r="O81" s="725"/>
      <c r="P81" s="1024"/>
      <c r="Q81" s="725"/>
      <c r="R81" s="1024"/>
      <c r="S81" s="725"/>
      <c r="T81" s="1024"/>
      <c r="U81" s="725"/>
      <c r="V81" s="1024"/>
      <c r="W81" s="725"/>
      <c r="X81" s="1024"/>
      <c r="Y81" s="725"/>
      <c r="Z81" s="1024"/>
      <c r="AA81" s="725"/>
      <c r="AB81" s="1024"/>
      <c r="AC81" s="725"/>
      <c r="AD81" s="1024"/>
      <c r="AE81" s="725"/>
      <c r="AF81" s="1024"/>
      <c r="AG81" s="725"/>
      <c r="AH81" s="1024"/>
      <c r="AI81" s="725"/>
      <c r="AJ81" s="1024"/>
      <c r="AK81" s="725"/>
      <c r="AL81" s="1024"/>
      <c r="AM81" s="725"/>
      <c r="AN81" s="1024"/>
      <c r="AO81" s="725"/>
      <c r="AP81" s="1024"/>
      <c r="AQ81" s="725"/>
      <c r="AR81" s="1024"/>
      <c r="AS81" s="725"/>
      <c r="AT81" s="1024"/>
      <c r="AU81" s="725"/>
      <c r="AV81" s="1024"/>
      <c r="AW81" s="725"/>
      <c r="AX81" s="1024"/>
      <c r="AY81" s="725"/>
      <c r="AZ81" s="1024"/>
      <c r="BA81" s="725"/>
      <c r="BB81" s="1024"/>
      <c r="BC81" s="725"/>
      <c r="BD81" s="1024"/>
      <c r="BE81" s="725"/>
      <c r="BF81" s="1024"/>
      <c r="BG81" s="725"/>
      <c r="BH81" s="1024"/>
      <c r="BI81" s="725"/>
      <c r="BJ81" s="1024"/>
      <c r="BK81" s="725"/>
      <c r="BL81" s="1024"/>
      <c r="BM81" s="725"/>
      <c r="BN81" s="1024"/>
      <c r="BO81" s="725"/>
      <c r="BP81" s="1024"/>
      <c r="BQ81" s="725"/>
      <c r="BR81" s="1024"/>
      <c r="BS81" s="725"/>
      <c r="BT81" s="1024"/>
      <c r="BU81" s="725"/>
      <c r="BV81" s="1024"/>
      <c r="BW81" s="725"/>
      <c r="BX81" s="1024"/>
      <c r="BY81" s="725"/>
      <c r="BZ81" s="1024"/>
      <c r="CA81" s="725"/>
      <c r="CB81" s="1024"/>
      <c r="CC81" s="725"/>
      <c r="CD81" s="1024"/>
      <c r="CE81" s="725"/>
      <c r="CF81" s="1024"/>
      <c r="CG81" s="725"/>
      <c r="CH81" s="1024"/>
      <c r="CI81" s="725"/>
      <c r="CJ81" s="1024"/>
      <c r="CK81" s="725"/>
      <c r="CL81" s="1024"/>
      <c r="CM81" s="725"/>
      <c r="CN81" s="1024"/>
      <c r="CO81" s="725"/>
      <c r="CP81" s="1024"/>
      <c r="CQ81" s="725"/>
      <c r="CR81" s="1024"/>
      <c r="CS81" s="725"/>
      <c r="CT81" s="1024"/>
      <c r="CU81" s="725"/>
      <c r="CV81" s="1024"/>
      <c r="CW81" s="725"/>
      <c r="CX81" s="1024"/>
      <c r="CY81" s="290"/>
      <c r="DL81" s="759">
        <v>0</v>
      </c>
    </row>
    <row s="1636" customFormat="1" customHeight="1" ht="11.25">
      <c r="A82" s="2393"/>
      <c r="B82" s="512"/>
      <c r="D82" s="666" t="s">
        <v>589</v>
      </c>
      <c r="E82" s="724" t="s">
        <v>1215</v>
      </c>
      <c r="F82" s="661" t="s">
        <v>1158</v>
      </c>
      <c r="G82" s="725"/>
      <c r="H82" s="1024"/>
      <c r="I82" s="725"/>
      <c r="J82" s="1024"/>
      <c r="K82" s="725"/>
      <c r="L82" s="1024"/>
      <c r="M82" s="725"/>
      <c r="N82" s="1024"/>
      <c r="O82" s="725"/>
      <c r="P82" s="1024"/>
      <c r="Q82" s="725"/>
      <c r="R82" s="1024"/>
      <c r="S82" s="725"/>
      <c r="T82" s="1024"/>
      <c r="U82" s="725"/>
      <c r="V82" s="1024"/>
      <c r="W82" s="725"/>
      <c r="X82" s="1024"/>
      <c r="Y82" s="725"/>
      <c r="Z82" s="1024"/>
      <c r="AA82" s="725"/>
      <c r="AB82" s="1024"/>
      <c r="AC82" s="725"/>
      <c r="AD82" s="1024"/>
      <c r="AE82" s="725"/>
      <c r="AF82" s="1024"/>
      <c r="AG82" s="725"/>
      <c r="AH82" s="1024"/>
      <c r="AI82" s="725"/>
      <c r="AJ82" s="1024"/>
      <c r="AK82" s="725"/>
      <c r="AL82" s="1024"/>
      <c r="AM82" s="725"/>
      <c r="AN82" s="1024"/>
      <c r="AO82" s="725"/>
      <c r="AP82" s="1024"/>
      <c r="AQ82" s="725"/>
      <c r="AR82" s="1024"/>
      <c r="AS82" s="725"/>
      <c r="AT82" s="1024"/>
      <c r="AU82" s="725"/>
      <c r="AV82" s="1024"/>
      <c r="AW82" s="725"/>
      <c r="AX82" s="1024"/>
      <c r="AY82" s="725"/>
      <c r="AZ82" s="1024"/>
      <c r="BA82" s="725"/>
      <c r="BB82" s="1024"/>
      <c r="BC82" s="725"/>
      <c r="BD82" s="1024"/>
      <c r="BE82" s="725"/>
      <c r="BF82" s="1024"/>
      <c r="BG82" s="725"/>
      <c r="BH82" s="1024"/>
      <c r="BI82" s="725"/>
      <c r="BJ82" s="1024"/>
      <c r="BK82" s="725"/>
      <c r="BL82" s="1024"/>
      <c r="BM82" s="725"/>
      <c r="BN82" s="1024"/>
      <c r="BO82" s="725"/>
      <c r="BP82" s="1024"/>
      <c r="BQ82" s="725"/>
      <c r="BR82" s="1024"/>
      <c r="BS82" s="725"/>
      <c r="BT82" s="1024"/>
      <c r="BU82" s="725"/>
      <c r="BV82" s="1024"/>
      <c r="BW82" s="725"/>
      <c r="BX82" s="1024"/>
      <c r="BY82" s="725"/>
      <c r="BZ82" s="1024"/>
      <c r="CA82" s="725"/>
      <c r="CB82" s="1024"/>
      <c r="CC82" s="725"/>
      <c r="CD82" s="1024"/>
      <c r="CE82" s="725"/>
      <c r="CF82" s="1024"/>
      <c r="CG82" s="725"/>
      <c r="CH82" s="1024"/>
      <c r="CI82" s="725"/>
      <c r="CJ82" s="1024"/>
      <c r="CK82" s="725"/>
      <c r="CL82" s="1024"/>
      <c r="CM82" s="725"/>
      <c r="CN82" s="1024"/>
      <c r="CO82" s="725"/>
      <c r="CP82" s="1024"/>
      <c r="CQ82" s="725"/>
      <c r="CR82" s="1024"/>
      <c r="CS82" s="725"/>
      <c r="CT82" s="1024"/>
      <c r="CU82" s="725"/>
      <c r="CV82" s="1024"/>
      <c r="CW82" s="725"/>
      <c r="CX82" s="1024"/>
      <c r="CY82" s="290"/>
      <c r="DL82" s="759">
        <v>0</v>
      </c>
    </row>
    <row s="1636" customFormat="1" customHeight="1" ht="11.25">
      <c r="A83" s="2393"/>
      <c r="B83" s="512"/>
      <c r="D83" s="666" t="s">
        <v>591</v>
      </c>
      <c r="E83" s="724" t="s">
        <v>1216</v>
      </c>
      <c r="F83" s="661" t="s">
        <v>1158</v>
      </c>
      <c r="G83" s="725"/>
      <c r="H83" s="1024"/>
      <c r="I83" s="725"/>
      <c r="J83" s="1024"/>
      <c r="K83" s="725"/>
      <c r="L83" s="1024"/>
      <c r="M83" s="725"/>
      <c r="N83" s="1024"/>
      <c r="O83" s="725"/>
      <c r="P83" s="1024"/>
      <c r="Q83" s="725"/>
      <c r="R83" s="1024"/>
      <c r="S83" s="725"/>
      <c r="T83" s="1024"/>
      <c r="U83" s="725"/>
      <c r="V83" s="1024"/>
      <c r="W83" s="725"/>
      <c r="X83" s="1024"/>
      <c r="Y83" s="725"/>
      <c r="Z83" s="1024"/>
      <c r="AA83" s="725"/>
      <c r="AB83" s="1024"/>
      <c r="AC83" s="725"/>
      <c r="AD83" s="1024"/>
      <c r="AE83" s="725"/>
      <c r="AF83" s="1024"/>
      <c r="AG83" s="725"/>
      <c r="AH83" s="1024"/>
      <c r="AI83" s="725"/>
      <c r="AJ83" s="1024"/>
      <c r="AK83" s="725"/>
      <c r="AL83" s="1024"/>
      <c r="AM83" s="725"/>
      <c r="AN83" s="1024"/>
      <c r="AO83" s="725"/>
      <c r="AP83" s="1024"/>
      <c r="AQ83" s="725"/>
      <c r="AR83" s="1024"/>
      <c r="AS83" s="725"/>
      <c r="AT83" s="1024"/>
      <c r="AU83" s="725"/>
      <c r="AV83" s="1024"/>
      <c r="AW83" s="725"/>
      <c r="AX83" s="1024"/>
      <c r="AY83" s="725"/>
      <c r="AZ83" s="1024"/>
      <c r="BA83" s="725"/>
      <c r="BB83" s="1024"/>
      <c r="BC83" s="725"/>
      <c r="BD83" s="1024"/>
      <c r="BE83" s="725"/>
      <c r="BF83" s="1024"/>
      <c r="BG83" s="725"/>
      <c r="BH83" s="1024"/>
      <c r="BI83" s="725"/>
      <c r="BJ83" s="1024"/>
      <c r="BK83" s="725"/>
      <c r="BL83" s="1024"/>
      <c r="BM83" s="725"/>
      <c r="BN83" s="1024"/>
      <c r="BO83" s="725"/>
      <c r="BP83" s="1024"/>
      <c r="BQ83" s="725"/>
      <c r="BR83" s="1024"/>
      <c r="BS83" s="725"/>
      <c r="BT83" s="1024"/>
      <c r="BU83" s="725"/>
      <c r="BV83" s="1024"/>
      <c r="BW83" s="725"/>
      <c r="BX83" s="1024"/>
      <c r="BY83" s="725"/>
      <c r="BZ83" s="1024"/>
      <c r="CA83" s="725"/>
      <c r="CB83" s="1024"/>
      <c r="CC83" s="725"/>
      <c r="CD83" s="1024"/>
      <c r="CE83" s="725"/>
      <c r="CF83" s="1024"/>
      <c r="CG83" s="725"/>
      <c r="CH83" s="1024"/>
      <c r="CI83" s="725"/>
      <c r="CJ83" s="1024"/>
      <c r="CK83" s="725"/>
      <c r="CL83" s="1024"/>
      <c r="CM83" s="725"/>
      <c r="CN83" s="1024"/>
      <c r="CO83" s="725"/>
      <c r="CP83" s="1024"/>
      <c r="CQ83" s="725"/>
      <c r="CR83" s="1024"/>
      <c r="CS83" s="725"/>
      <c r="CT83" s="1024"/>
      <c r="CU83" s="725"/>
      <c r="CV83" s="1024"/>
      <c r="CW83" s="725"/>
      <c r="CX83" s="1024"/>
      <c r="CY83" s="290"/>
      <c r="DL83" s="759">
        <v>0</v>
      </c>
    </row>
    <row s="1636" customFormat="1" customHeight="1" ht="11.25">
      <c r="A84" s="2393"/>
      <c r="B84" s="512"/>
      <c r="D84" s="666" t="s">
        <v>1217</v>
      </c>
      <c r="E84" s="724" t="s">
        <v>1218</v>
      </c>
      <c r="F84" s="661" t="s">
        <v>1158</v>
      </c>
      <c r="G84" s="725"/>
      <c r="H84" s="1024"/>
      <c r="I84" s="725"/>
      <c r="J84" s="1024"/>
      <c r="K84" s="725"/>
      <c r="L84" s="1024"/>
      <c r="M84" s="725"/>
      <c r="N84" s="1024"/>
      <c r="O84" s="725"/>
      <c r="P84" s="1024"/>
      <c r="Q84" s="725"/>
      <c r="R84" s="1024"/>
      <c r="S84" s="725"/>
      <c r="T84" s="1024"/>
      <c r="U84" s="725"/>
      <c r="V84" s="1024"/>
      <c r="W84" s="725"/>
      <c r="X84" s="1024"/>
      <c r="Y84" s="725"/>
      <c r="Z84" s="1024"/>
      <c r="AA84" s="725"/>
      <c r="AB84" s="1024"/>
      <c r="AC84" s="725"/>
      <c r="AD84" s="1024"/>
      <c r="AE84" s="725"/>
      <c r="AF84" s="1024"/>
      <c r="AG84" s="725"/>
      <c r="AH84" s="1024"/>
      <c r="AI84" s="725"/>
      <c r="AJ84" s="1024"/>
      <c r="AK84" s="725"/>
      <c r="AL84" s="1024"/>
      <c r="AM84" s="725"/>
      <c r="AN84" s="1024"/>
      <c r="AO84" s="725"/>
      <c r="AP84" s="1024"/>
      <c r="AQ84" s="725"/>
      <c r="AR84" s="1024"/>
      <c r="AS84" s="725"/>
      <c r="AT84" s="1024"/>
      <c r="AU84" s="725"/>
      <c r="AV84" s="1024"/>
      <c r="AW84" s="725"/>
      <c r="AX84" s="1024"/>
      <c r="AY84" s="725"/>
      <c r="AZ84" s="1024"/>
      <c r="BA84" s="725"/>
      <c r="BB84" s="1024"/>
      <c r="BC84" s="725"/>
      <c r="BD84" s="1024"/>
      <c r="BE84" s="725"/>
      <c r="BF84" s="1024"/>
      <c r="BG84" s="725"/>
      <c r="BH84" s="1024"/>
      <c r="BI84" s="725"/>
      <c r="BJ84" s="1024"/>
      <c r="BK84" s="725"/>
      <c r="BL84" s="1024"/>
      <c r="BM84" s="725"/>
      <c r="BN84" s="1024"/>
      <c r="BO84" s="725"/>
      <c r="BP84" s="1024"/>
      <c r="BQ84" s="725"/>
      <c r="BR84" s="1024"/>
      <c r="BS84" s="725"/>
      <c r="BT84" s="1024"/>
      <c r="BU84" s="725"/>
      <c r="BV84" s="1024"/>
      <c r="BW84" s="725"/>
      <c r="BX84" s="1024"/>
      <c r="BY84" s="725"/>
      <c r="BZ84" s="1024"/>
      <c r="CA84" s="725"/>
      <c r="CB84" s="1024"/>
      <c r="CC84" s="725"/>
      <c r="CD84" s="1024"/>
      <c r="CE84" s="725"/>
      <c r="CF84" s="1024"/>
      <c r="CG84" s="725"/>
      <c r="CH84" s="1024"/>
      <c r="CI84" s="725"/>
      <c r="CJ84" s="1024"/>
      <c r="CK84" s="725"/>
      <c r="CL84" s="1024"/>
      <c r="CM84" s="725"/>
      <c r="CN84" s="1024"/>
      <c r="CO84" s="725"/>
      <c r="CP84" s="1024"/>
      <c r="CQ84" s="725"/>
      <c r="CR84" s="1024"/>
      <c r="CS84" s="725"/>
      <c r="CT84" s="1024"/>
      <c r="CU84" s="725"/>
      <c r="CV84" s="1024"/>
      <c r="CW84" s="725"/>
      <c r="CX84" s="1024"/>
      <c r="CY84" s="290"/>
      <c r="DL84" s="759">
        <v>0</v>
      </c>
    </row>
    <row s="1636" customFormat="1" customHeight="1" ht="11.25">
      <c r="A85" s="2393"/>
      <c r="B85" s="512"/>
      <c r="D85" s="666" t="s">
        <v>1219</v>
      </c>
      <c r="E85" s="724" t="s">
        <v>1220</v>
      </c>
      <c r="F85" s="661" t="s">
        <v>1158</v>
      </c>
      <c r="G85" s="725"/>
      <c r="H85" s="1024"/>
      <c r="I85" s="725"/>
      <c r="J85" s="1024"/>
      <c r="K85" s="725"/>
      <c r="L85" s="1024"/>
      <c r="M85" s="725"/>
      <c r="N85" s="1024"/>
      <c r="O85" s="725"/>
      <c r="P85" s="1024"/>
      <c r="Q85" s="725"/>
      <c r="R85" s="1024"/>
      <c r="S85" s="725"/>
      <c r="T85" s="1024"/>
      <c r="U85" s="725"/>
      <c r="V85" s="1024"/>
      <c r="W85" s="725"/>
      <c r="X85" s="1024"/>
      <c r="Y85" s="725"/>
      <c r="Z85" s="1024"/>
      <c r="AA85" s="725"/>
      <c r="AB85" s="1024"/>
      <c r="AC85" s="725"/>
      <c r="AD85" s="1024"/>
      <c r="AE85" s="725"/>
      <c r="AF85" s="1024"/>
      <c r="AG85" s="725"/>
      <c r="AH85" s="1024"/>
      <c r="AI85" s="725"/>
      <c r="AJ85" s="1024"/>
      <c r="AK85" s="725"/>
      <c r="AL85" s="1024"/>
      <c r="AM85" s="725"/>
      <c r="AN85" s="1024"/>
      <c r="AO85" s="725"/>
      <c r="AP85" s="1024"/>
      <c r="AQ85" s="725"/>
      <c r="AR85" s="1024"/>
      <c r="AS85" s="725"/>
      <c r="AT85" s="1024"/>
      <c r="AU85" s="725"/>
      <c r="AV85" s="1024"/>
      <c r="AW85" s="725"/>
      <c r="AX85" s="1024"/>
      <c r="AY85" s="725"/>
      <c r="AZ85" s="1024"/>
      <c r="BA85" s="725"/>
      <c r="BB85" s="1024"/>
      <c r="BC85" s="725"/>
      <c r="BD85" s="1024"/>
      <c r="BE85" s="725"/>
      <c r="BF85" s="1024"/>
      <c r="BG85" s="725"/>
      <c r="BH85" s="1024"/>
      <c r="BI85" s="725"/>
      <c r="BJ85" s="1024"/>
      <c r="BK85" s="725"/>
      <c r="BL85" s="1024"/>
      <c r="BM85" s="725"/>
      <c r="BN85" s="1024"/>
      <c r="BO85" s="725"/>
      <c r="BP85" s="1024"/>
      <c r="BQ85" s="725"/>
      <c r="BR85" s="1024"/>
      <c r="BS85" s="725"/>
      <c r="BT85" s="1024"/>
      <c r="BU85" s="725"/>
      <c r="BV85" s="1024"/>
      <c r="BW85" s="725"/>
      <c r="BX85" s="1024"/>
      <c r="BY85" s="725"/>
      <c r="BZ85" s="1024"/>
      <c r="CA85" s="725"/>
      <c r="CB85" s="1024"/>
      <c r="CC85" s="725"/>
      <c r="CD85" s="1024"/>
      <c r="CE85" s="725"/>
      <c r="CF85" s="1024"/>
      <c r="CG85" s="725"/>
      <c r="CH85" s="1024"/>
      <c r="CI85" s="725"/>
      <c r="CJ85" s="1024"/>
      <c r="CK85" s="725"/>
      <c r="CL85" s="1024"/>
      <c r="CM85" s="725"/>
      <c r="CN85" s="1024"/>
      <c r="CO85" s="725"/>
      <c r="CP85" s="1024"/>
      <c r="CQ85" s="725"/>
      <c r="CR85" s="1024"/>
      <c r="CS85" s="725"/>
      <c r="CT85" s="1024"/>
      <c r="CU85" s="725"/>
      <c r="CV85" s="1024"/>
      <c r="CW85" s="725"/>
      <c r="CX85" s="1024"/>
      <c r="CY85" s="290"/>
      <c r="DL85" s="759">
        <v>0</v>
      </c>
    </row>
    <row s="1636" customFormat="1" customHeight="1" ht="11.25">
      <c r="A86" s="2393"/>
      <c r="B86" s="512"/>
      <c r="D86" s="666" t="s">
        <v>1221</v>
      </c>
      <c r="E86" s="724" t="s">
        <v>1222</v>
      </c>
      <c r="F86" s="661" t="s">
        <v>1158</v>
      </c>
      <c r="G86" s="725"/>
      <c r="H86" s="1024"/>
      <c r="I86" s="725"/>
      <c r="J86" s="1024"/>
      <c r="K86" s="725"/>
      <c r="L86" s="1024"/>
      <c r="M86" s="725"/>
      <c r="N86" s="1024"/>
      <c r="O86" s="725"/>
      <c r="P86" s="1024"/>
      <c r="Q86" s="725"/>
      <c r="R86" s="1024"/>
      <c r="S86" s="725"/>
      <c r="T86" s="1024"/>
      <c r="U86" s="725"/>
      <c r="V86" s="1024"/>
      <c r="W86" s="725"/>
      <c r="X86" s="1024"/>
      <c r="Y86" s="725"/>
      <c r="Z86" s="1024"/>
      <c r="AA86" s="725"/>
      <c r="AB86" s="1024"/>
      <c r="AC86" s="725"/>
      <c r="AD86" s="1024"/>
      <c r="AE86" s="725"/>
      <c r="AF86" s="1024"/>
      <c r="AG86" s="725"/>
      <c r="AH86" s="1024"/>
      <c r="AI86" s="725"/>
      <c r="AJ86" s="1024"/>
      <c r="AK86" s="725"/>
      <c r="AL86" s="1024"/>
      <c r="AM86" s="725"/>
      <c r="AN86" s="1024"/>
      <c r="AO86" s="725"/>
      <c r="AP86" s="1024"/>
      <c r="AQ86" s="725"/>
      <c r="AR86" s="1024"/>
      <c r="AS86" s="725"/>
      <c r="AT86" s="1024"/>
      <c r="AU86" s="725"/>
      <c r="AV86" s="1024"/>
      <c r="AW86" s="725"/>
      <c r="AX86" s="1024"/>
      <c r="AY86" s="725"/>
      <c r="AZ86" s="1024"/>
      <c r="BA86" s="725"/>
      <c r="BB86" s="1024"/>
      <c r="BC86" s="725"/>
      <c r="BD86" s="1024"/>
      <c r="BE86" s="725"/>
      <c r="BF86" s="1024"/>
      <c r="BG86" s="725"/>
      <c r="BH86" s="1024"/>
      <c r="BI86" s="725"/>
      <c r="BJ86" s="1024"/>
      <c r="BK86" s="725"/>
      <c r="BL86" s="1024"/>
      <c r="BM86" s="725"/>
      <c r="BN86" s="1024"/>
      <c r="BO86" s="725"/>
      <c r="BP86" s="1024"/>
      <c r="BQ86" s="725"/>
      <c r="BR86" s="1024"/>
      <c r="BS86" s="725"/>
      <c r="BT86" s="1024"/>
      <c r="BU86" s="725"/>
      <c r="BV86" s="1024"/>
      <c r="BW86" s="725"/>
      <c r="BX86" s="1024"/>
      <c r="BY86" s="725"/>
      <c r="BZ86" s="1024"/>
      <c r="CA86" s="725"/>
      <c r="CB86" s="1024"/>
      <c r="CC86" s="725"/>
      <c r="CD86" s="1024"/>
      <c r="CE86" s="725"/>
      <c r="CF86" s="1024"/>
      <c r="CG86" s="725"/>
      <c r="CH86" s="1024"/>
      <c r="CI86" s="725"/>
      <c r="CJ86" s="1024"/>
      <c r="CK86" s="725"/>
      <c r="CL86" s="1024"/>
      <c r="CM86" s="725"/>
      <c r="CN86" s="1024"/>
      <c r="CO86" s="725"/>
      <c r="CP86" s="1024"/>
      <c r="CQ86" s="725"/>
      <c r="CR86" s="1024"/>
      <c r="CS86" s="725"/>
      <c r="CT86" s="1024"/>
      <c r="CU86" s="725"/>
      <c r="CV86" s="1024"/>
      <c r="CW86" s="725"/>
      <c r="CX86" s="1024"/>
      <c r="CY86" s="290"/>
      <c r="DL86" s="759">
        <v>0</v>
      </c>
    </row>
    <row s="1636" customFormat="1" customHeight="1" ht="45">
      <c r="A87" s="2393"/>
      <c r="B87" s="512"/>
      <c r="D87" s="666" t="s">
        <v>90</v>
      </c>
      <c r="E87" s="667" t="s">
        <v>1223</v>
      </c>
      <c r="F87" s="661" t="s">
        <v>1158</v>
      </c>
      <c r="G87" s="725"/>
      <c r="H87" s="1024"/>
      <c r="I87" s="725"/>
      <c r="J87" s="1024"/>
      <c r="K87" s="725"/>
      <c r="L87" s="1024"/>
      <c r="M87" s="725"/>
      <c r="N87" s="1024"/>
      <c r="O87" s="725"/>
      <c r="P87" s="1024"/>
      <c r="Q87" s="725"/>
      <c r="R87" s="1024"/>
      <c r="S87" s="725"/>
      <c r="T87" s="1024"/>
      <c r="U87" s="725"/>
      <c r="V87" s="1024"/>
      <c r="W87" s="725"/>
      <c r="X87" s="1024"/>
      <c r="Y87" s="725"/>
      <c r="Z87" s="1024"/>
      <c r="AA87" s="725"/>
      <c r="AB87" s="1024"/>
      <c r="AC87" s="725"/>
      <c r="AD87" s="1024"/>
      <c r="AE87" s="725"/>
      <c r="AF87" s="1024"/>
      <c r="AG87" s="725"/>
      <c r="AH87" s="1024"/>
      <c r="AI87" s="725"/>
      <c r="AJ87" s="1024"/>
      <c r="AK87" s="725"/>
      <c r="AL87" s="1024"/>
      <c r="AM87" s="725"/>
      <c r="AN87" s="1024"/>
      <c r="AO87" s="725"/>
      <c r="AP87" s="1024"/>
      <c r="AQ87" s="725"/>
      <c r="AR87" s="1024"/>
      <c r="AS87" s="725"/>
      <c r="AT87" s="1024"/>
      <c r="AU87" s="725"/>
      <c r="AV87" s="1024"/>
      <c r="AW87" s="725"/>
      <c r="AX87" s="1024"/>
      <c r="AY87" s="725"/>
      <c r="AZ87" s="1024"/>
      <c r="BA87" s="725"/>
      <c r="BB87" s="1024"/>
      <c r="BC87" s="725"/>
      <c r="BD87" s="1024"/>
      <c r="BE87" s="725"/>
      <c r="BF87" s="1024"/>
      <c r="BG87" s="725"/>
      <c r="BH87" s="1024"/>
      <c r="BI87" s="725"/>
      <c r="BJ87" s="1024"/>
      <c r="BK87" s="725"/>
      <c r="BL87" s="1024"/>
      <c r="BM87" s="725"/>
      <c r="BN87" s="1024"/>
      <c r="BO87" s="725"/>
      <c r="BP87" s="1024"/>
      <c r="BQ87" s="725"/>
      <c r="BR87" s="1024"/>
      <c r="BS87" s="725"/>
      <c r="BT87" s="1024"/>
      <c r="BU87" s="725"/>
      <c r="BV87" s="1024"/>
      <c r="BW87" s="725"/>
      <c r="BX87" s="1024"/>
      <c r="BY87" s="725"/>
      <c r="BZ87" s="1024"/>
      <c r="CA87" s="725"/>
      <c r="CB87" s="1024"/>
      <c r="CC87" s="725"/>
      <c r="CD87" s="1024"/>
      <c r="CE87" s="725"/>
      <c r="CF87" s="1024"/>
      <c r="CG87" s="725"/>
      <c r="CH87" s="1024"/>
      <c r="CI87" s="725"/>
      <c r="CJ87" s="1024"/>
      <c r="CK87" s="725"/>
      <c r="CL87" s="1024"/>
      <c r="CM87" s="725"/>
      <c r="CN87" s="1024"/>
      <c r="CO87" s="725"/>
      <c r="CP87" s="1024"/>
      <c r="CQ87" s="725"/>
      <c r="CR87" s="1024"/>
      <c r="CS87" s="725"/>
      <c r="CT87" s="1024"/>
      <c r="CU87" s="725"/>
      <c r="CV87" s="1024"/>
      <c r="CW87" s="725"/>
      <c r="CX87" s="1024"/>
      <c r="CY87" s="290" t="s">
        <v>1224</v>
      </c>
      <c r="DL87" s="759">
        <v>0</v>
      </c>
    </row>
    <row s="1636" customFormat="1" customHeight="1" ht="11.25">
      <c r="A88" s="2393"/>
      <c r="B88" s="512"/>
      <c r="D88" s="666" t="s">
        <v>1053</v>
      </c>
      <c r="E88" s="724" t="s">
        <v>1213</v>
      </c>
      <c r="F88" s="661" t="s">
        <v>1158</v>
      </c>
      <c r="G88" s="725"/>
      <c r="H88" s="1024"/>
      <c r="I88" s="725"/>
      <c r="J88" s="1024"/>
      <c r="K88" s="725"/>
      <c r="L88" s="1024"/>
      <c r="M88" s="725"/>
      <c r="N88" s="1024"/>
      <c r="O88" s="725"/>
      <c r="P88" s="1024"/>
      <c r="Q88" s="725"/>
      <c r="R88" s="1024"/>
      <c r="S88" s="725"/>
      <c r="T88" s="1024"/>
      <c r="U88" s="725"/>
      <c r="V88" s="1024"/>
      <c r="W88" s="725"/>
      <c r="X88" s="1024"/>
      <c r="Y88" s="725"/>
      <c r="Z88" s="1024"/>
      <c r="AA88" s="725"/>
      <c r="AB88" s="1024"/>
      <c r="AC88" s="725"/>
      <c r="AD88" s="1024"/>
      <c r="AE88" s="725"/>
      <c r="AF88" s="1024"/>
      <c r="AG88" s="725"/>
      <c r="AH88" s="1024"/>
      <c r="AI88" s="725"/>
      <c r="AJ88" s="1024"/>
      <c r="AK88" s="725"/>
      <c r="AL88" s="1024"/>
      <c r="AM88" s="725"/>
      <c r="AN88" s="1024"/>
      <c r="AO88" s="725"/>
      <c r="AP88" s="1024"/>
      <c r="AQ88" s="725"/>
      <c r="AR88" s="1024"/>
      <c r="AS88" s="725"/>
      <c r="AT88" s="1024"/>
      <c r="AU88" s="725"/>
      <c r="AV88" s="1024"/>
      <c r="AW88" s="725"/>
      <c r="AX88" s="1024"/>
      <c r="AY88" s="725"/>
      <c r="AZ88" s="1024"/>
      <c r="BA88" s="725"/>
      <c r="BB88" s="1024"/>
      <c r="BC88" s="725"/>
      <c r="BD88" s="1024"/>
      <c r="BE88" s="725"/>
      <c r="BF88" s="1024"/>
      <c r="BG88" s="725"/>
      <c r="BH88" s="1024"/>
      <c r="BI88" s="725"/>
      <c r="BJ88" s="1024"/>
      <c r="BK88" s="725"/>
      <c r="BL88" s="1024"/>
      <c r="BM88" s="725"/>
      <c r="BN88" s="1024"/>
      <c r="BO88" s="725"/>
      <c r="BP88" s="1024"/>
      <c r="BQ88" s="725"/>
      <c r="BR88" s="1024"/>
      <c r="BS88" s="725"/>
      <c r="BT88" s="1024"/>
      <c r="BU88" s="725"/>
      <c r="BV88" s="1024"/>
      <c r="BW88" s="725"/>
      <c r="BX88" s="1024"/>
      <c r="BY88" s="725"/>
      <c r="BZ88" s="1024"/>
      <c r="CA88" s="725"/>
      <c r="CB88" s="1024"/>
      <c r="CC88" s="725"/>
      <c r="CD88" s="1024"/>
      <c r="CE88" s="725"/>
      <c r="CF88" s="1024"/>
      <c r="CG88" s="725"/>
      <c r="CH88" s="1024"/>
      <c r="CI88" s="725"/>
      <c r="CJ88" s="1024"/>
      <c r="CK88" s="725"/>
      <c r="CL88" s="1024"/>
      <c r="CM88" s="725"/>
      <c r="CN88" s="1024"/>
      <c r="CO88" s="725"/>
      <c r="CP88" s="1024"/>
      <c r="CQ88" s="725"/>
      <c r="CR88" s="1024"/>
      <c r="CS88" s="725"/>
      <c r="CT88" s="1024"/>
      <c r="CU88" s="725"/>
      <c r="CV88" s="1024"/>
      <c r="CW88" s="725"/>
      <c r="CX88" s="1024"/>
      <c r="CY88" s="290"/>
      <c r="DL88" s="759">
        <v>0</v>
      </c>
    </row>
    <row s="1636" customFormat="1" customHeight="1" ht="11.25">
      <c r="A89" s="2393"/>
      <c r="B89" s="512"/>
      <c r="D89" s="666" t="s">
        <v>1095</v>
      </c>
      <c r="E89" s="724" t="s">
        <v>1214</v>
      </c>
      <c r="F89" s="661" t="s">
        <v>1158</v>
      </c>
      <c r="G89" s="725"/>
      <c r="H89" s="1024"/>
      <c r="I89" s="725"/>
      <c r="J89" s="1024"/>
      <c r="K89" s="725"/>
      <c r="L89" s="1024"/>
      <c r="M89" s="725"/>
      <c r="N89" s="1024"/>
      <c r="O89" s="725"/>
      <c r="P89" s="1024"/>
      <c r="Q89" s="725"/>
      <c r="R89" s="1024"/>
      <c r="S89" s="725"/>
      <c r="T89" s="1024"/>
      <c r="U89" s="725"/>
      <c r="V89" s="1024"/>
      <c r="W89" s="725"/>
      <c r="X89" s="1024"/>
      <c r="Y89" s="725"/>
      <c r="Z89" s="1024"/>
      <c r="AA89" s="725"/>
      <c r="AB89" s="1024"/>
      <c r="AC89" s="725"/>
      <c r="AD89" s="1024"/>
      <c r="AE89" s="725"/>
      <c r="AF89" s="1024"/>
      <c r="AG89" s="725"/>
      <c r="AH89" s="1024"/>
      <c r="AI89" s="725"/>
      <c r="AJ89" s="1024"/>
      <c r="AK89" s="725"/>
      <c r="AL89" s="1024"/>
      <c r="AM89" s="725"/>
      <c r="AN89" s="1024"/>
      <c r="AO89" s="725"/>
      <c r="AP89" s="1024"/>
      <c r="AQ89" s="725"/>
      <c r="AR89" s="1024"/>
      <c r="AS89" s="725"/>
      <c r="AT89" s="1024"/>
      <c r="AU89" s="725"/>
      <c r="AV89" s="1024"/>
      <c r="AW89" s="725"/>
      <c r="AX89" s="1024"/>
      <c r="AY89" s="725"/>
      <c r="AZ89" s="1024"/>
      <c r="BA89" s="725"/>
      <c r="BB89" s="1024"/>
      <c r="BC89" s="725"/>
      <c r="BD89" s="1024"/>
      <c r="BE89" s="725"/>
      <c r="BF89" s="1024"/>
      <c r="BG89" s="725"/>
      <c r="BH89" s="1024"/>
      <c r="BI89" s="725"/>
      <c r="BJ89" s="1024"/>
      <c r="BK89" s="725"/>
      <c r="BL89" s="1024"/>
      <c r="BM89" s="725"/>
      <c r="BN89" s="1024"/>
      <c r="BO89" s="725"/>
      <c r="BP89" s="1024"/>
      <c r="BQ89" s="725"/>
      <c r="BR89" s="1024"/>
      <c r="BS89" s="725"/>
      <c r="BT89" s="1024"/>
      <c r="BU89" s="725"/>
      <c r="BV89" s="1024"/>
      <c r="BW89" s="725"/>
      <c r="BX89" s="1024"/>
      <c r="BY89" s="725"/>
      <c r="BZ89" s="1024"/>
      <c r="CA89" s="725"/>
      <c r="CB89" s="1024"/>
      <c r="CC89" s="725"/>
      <c r="CD89" s="1024"/>
      <c r="CE89" s="725"/>
      <c r="CF89" s="1024"/>
      <c r="CG89" s="725"/>
      <c r="CH89" s="1024"/>
      <c r="CI89" s="725"/>
      <c r="CJ89" s="1024"/>
      <c r="CK89" s="725"/>
      <c r="CL89" s="1024"/>
      <c r="CM89" s="725"/>
      <c r="CN89" s="1024"/>
      <c r="CO89" s="725"/>
      <c r="CP89" s="1024"/>
      <c r="CQ89" s="725"/>
      <c r="CR89" s="1024"/>
      <c r="CS89" s="725"/>
      <c r="CT89" s="1024"/>
      <c r="CU89" s="725"/>
      <c r="CV89" s="1024"/>
      <c r="CW89" s="725"/>
      <c r="CX89" s="1024"/>
      <c r="CY89" s="290"/>
      <c r="DL89" s="759">
        <v>0</v>
      </c>
    </row>
    <row s="1636" customFormat="1" customHeight="1" ht="11.25">
      <c r="A90" s="2393"/>
      <c r="B90" s="512"/>
      <c r="D90" s="666" t="s">
        <v>1098</v>
      </c>
      <c r="E90" s="724" t="s">
        <v>1215</v>
      </c>
      <c r="F90" s="661" t="s">
        <v>1158</v>
      </c>
      <c r="G90" s="725"/>
      <c r="H90" s="1024"/>
      <c r="I90" s="725"/>
      <c r="J90" s="1024"/>
      <c r="K90" s="725"/>
      <c r="L90" s="1024"/>
      <c r="M90" s="725"/>
      <c r="N90" s="1024"/>
      <c r="O90" s="725"/>
      <c r="P90" s="1024"/>
      <c r="Q90" s="725"/>
      <c r="R90" s="1024"/>
      <c r="S90" s="725"/>
      <c r="T90" s="1024"/>
      <c r="U90" s="725"/>
      <c r="V90" s="1024"/>
      <c r="W90" s="725"/>
      <c r="X90" s="1024"/>
      <c r="Y90" s="725"/>
      <c r="Z90" s="1024"/>
      <c r="AA90" s="725"/>
      <c r="AB90" s="1024"/>
      <c r="AC90" s="725"/>
      <c r="AD90" s="1024"/>
      <c r="AE90" s="725"/>
      <c r="AF90" s="1024"/>
      <c r="AG90" s="725"/>
      <c r="AH90" s="1024"/>
      <c r="AI90" s="725"/>
      <c r="AJ90" s="1024"/>
      <c r="AK90" s="725"/>
      <c r="AL90" s="1024"/>
      <c r="AM90" s="725"/>
      <c r="AN90" s="1024"/>
      <c r="AO90" s="725"/>
      <c r="AP90" s="1024"/>
      <c r="AQ90" s="725"/>
      <c r="AR90" s="1024"/>
      <c r="AS90" s="725"/>
      <c r="AT90" s="1024"/>
      <c r="AU90" s="725"/>
      <c r="AV90" s="1024"/>
      <c r="AW90" s="725"/>
      <c r="AX90" s="1024"/>
      <c r="AY90" s="725"/>
      <c r="AZ90" s="1024"/>
      <c r="BA90" s="725"/>
      <c r="BB90" s="1024"/>
      <c r="BC90" s="725"/>
      <c r="BD90" s="1024"/>
      <c r="BE90" s="725"/>
      <c r="BF90" s="1024"/>
      <c r="BG90" s="725"/>
      <c r="BH90" s="1024"/>
      <c r="BI90" s="725"/>
      <c r="BJ90" s="1024"/>
      <c r="BK90" s="725"/>
      <c r="BL90" s="1024"/>
      <c r="BM90" s="725"/>
      <c r="BN90" s="1024"/>
      <c r="BO90" s="725"/>
      <c r="BP90" s="1024"/>
      <c r="BQ90" s="725"/>
      <c r="BR90" s="1024"/>
      <c r="BS90" s="725"/>
      <c r="BT90" s="1024"/>
      <c r="BU90" s="725"/>
      <c r="BV90" s="1024"/>
      <c r="BW90" s="725"/>
      <c r="BX90" s="1024"/>
      <c r="BY90" s="725"/>
      <c r="BZ90" s="1024"/>
      <c r="CA90" s="725"/>
      <c r="CB90" s="1024"/>
      <c r="CC90" s="725"/>
      <c r="CD90" s="1024"/>
      <c r="CE90" s="725"/>
      <c r="CF90" s="1024"/>
      <c r="CG90" s="725"/>
      <c r="CH90" s="1024"/>
      <c r="CI90" s="725"/>
      <c r="CJ90" s="1024"/>
      <c r="CK90" s="725"/>
      <c r="CL90" s="1024"/>
      <c r="CM90" s="725"/>
      <c r="CN90" s="1024"/>
      <c r="CO90" s="725"/>
      <c r="CP90" s="1024"/>
      <c r="CQ90" s="725"/>
      <c r="CR90" s="1024"/>
      <c r="CS90" s="725"/>
      <c r="CT90" s="1024"/>
      <c r="CU90" s="725"/>
      <c r="CV90" s="1024"/>
      <c r="CW90" s="725"/>
      <c r="CX90" s="1024"/>
      <c r="CY90" s="290"/>
      <c r="DL90" s="759">
        <v>0</v>
      </c>
    </row>
    <row s="1636" customFormat="1" customHeight="1" ht="11.25">
      <c r="A91" s="2393"/>
      <c r="B91" s="512"/>
      <c r="D91" s="666" t="s">
        <v>1176</v>
      </c>
      <c r="E91" s="724" t="s">
        <v>1216</v>
      </c>
      <c r="F91" s="661" t="s">
        <v>1158</v>
      </c>
      <c r="G91" s="725"/>
      <c r="H91" s="1024"/>
      <c r="I91" s="725"/>
      <c r="J91" s="1024"/>
      <c r="K91" s="725"/>
      <c r="L91" s="1024"/>
      <c r="M91" s="725"/>
      <c r="N91" s="1024"/>
      <c r="O91" s="725"/>
      <c r="P91" s="1024"/>
      <c r="Q91" s="725"/>
      <c r="R91" s="1024"/>
      <c r="S91" s="725"/>
      <c r="T91" s="1024"/>
      <c r="U91" s="725"/>
      <c r="V91" s="1024"/>
      <c r="W91" s="725"/>
      <c r="X91" s="1024"/>
      <c r="Y91" s="725"/>
      <c r="Z91" s="1024"/>
      <c r="AA91" s="725"/>
      <c r="AB91" s="1024"/>
      <c r="AC91" s="725"/>
      <c r="AD91" s="1024"/>
      <c r="AE91" s="725"/>
      <c r="AF91" s="1024"/>
      <c r="AG91" s="725"/>
      <c r="AH91" s="1024"/>
      <c r="AI91" s="725"/>
      <c r="AJ91" s="1024"/>
      <c r="AK91" s="725"/>
      <c r="AL91" s="1024"/>
      <c r="AM91" s="725"/>
      <c r="AN91" s="1024"/>
      <c r="AO91" s="725"/>
      <c r="AP91" s="1024"/>
      <c r="AQ91" s="725"/>
      <c r="AR91" s="1024"/>
      <c r="AS91" s="725"/>
      <c r="AT91" s="1024"/>
      <c r="AU91" s="725"/>
      <c r="AV91" s="1024"/>
      <c r="AW91" s="725"/>
      <c r="AX91" s="1024"/>
      <c r="AY91" s="725"/>
      <c r="AZ91" s="1024"/>
      <c r="BA91" s="725"/>
      <c r="BB91" s="1024"/>
      <c r="BC91" s="725"/>
      <c r="BD91" s="1024"/>
      <c r="BE91" s="725"/>
      <c r="BF91" s="1024"/>
      <c r="BG91" s="725"/>
      <c r="BH91" s="1024"/>
      <c r="BI91" s="725"/>
      <c r="BJ91" s="1024"/>
      <c r="BK91" s="725"/>
      <c r="BL91" s="1024"/>
      <c r="BM91" s="725"/>
      <c r="BN91" s="1024"/>
      <c r="BO91" s="725"/>
      <c r="BP91" s="1024"/>
      <c r="BQ91" s="725"/>
      <c r="BR91" s="1024"/>
      <c r="BS91" s="725"/>
      <c r="BT91" s="1024"/>
      <c r="BU91" s="725"/>
      <c r="BV91" s="1024"/>
      <c r="BW91" s="725"/>
      <c r="BX91" s="1024"/>
      <c r="BY91" s="725"/>
      <c r="BZ91" s="1024"/>
      <c r="CA91" s="725"/>
      <c r="CB91" s="1024"/>
      <c r="CC91" s="725"/>
      <c r="CD91" s="1024"/>
      <c r="CE91" s="725"/>
      <c r="CF91" s="1024"/>
      <c r="CG91" s="725"/>
      <c r="CH91" s="1024"/>
      <c r="CI91" s="725"/>
      <c r="CJ91" s="1024"/>
      <c r="CK91" s="725"/>
      <c r="CL91" s="1024"/>
      <c r="CM91" s="725"/>
      <c r="CN91" s="1024"/>
      <c r="CO91" s="725"/>
      <c r="CP91" s="1024"/>
      <c r="CQ91" s="725"/>
      <c r="CR91" s="1024"/>
      <c r="CS91" s="725"/>
      <c r="CT91" s="1024"/>
      <c r="CU91" s="725"/>
      <c r="CV91" s="1024"/>
      <c r="CW91" s="725"/>
      <c r="CX91" s="1024"/>
      <c r="CY91" s="290"/>
      <c r="DL91" s="759">
        <v>0</v>
      </c>
    </row>
    <row s="1636" customFormat="1" customHeight="1" ht="11.25">
      <c r="A92" s="2393"/>
      <c r="B92" s="512"/>
      <c r="D92" s="666" t="s">
        <v>1178</v>
      </c>
      <c r="E92" s="724" t="s">
        <v>1218</v>
      </c>
      <c r="F92" s="661" t="s">
        <v>1158</v>
      </c>
      <c r="G92" s="725"/>
      <c r="H92" s="1024"/>
      <c r="I92" s="725"/>
      <c r="J92" s="1024"/>
      <c r="K92" s="725"/>
      <c r="L92" s="1024"/>
      <c r="M92" s="725"/>
      <c r="N92" s="1024"/>
      <c r="O92" s="725"/>
      <c r="P92" s="1024"/>
      <c r="Q92" s="725"/>
      <c r="R92" s="1024"/>
      <c r="S92" s="725"/>
      <c r="T92" s="1024"/>
      <c r="U92" s="725"/>
      <c r="V92" s="1024"/>
      <c r="W92" s="725"/>
      <c r="X92" s="1024"/>
      <c r="Y92" s="725"/>
      <c r="Z92" s="1024"/>
      <c r="AA92" s="725"/>
      <c r="AB92" s="1024"/>
      <c r="AC92" s="725"/>
      <c r="AD92" s="1024"/>
      <c r="AE92" s="725"/>
      <c r="AF92" s="1024"/>
      <c r="AG92" s="725"/>
      <c r="AH92" s="1024"/>
      <c r="AI92" s="725"/>
      <c r="AJ92" s="1024"/>
      <c r="AK92" s="725"/>
      <c r="AL92" s="1024"/>
      <c r="AM92" s="725"/>
      <c r="AN92" s="1024"/>
      <c r="AO92" s="725"/>
      <c r="AP92" s="1024"/>
      <c r="AQ92" s="725"/>
      <c r="AR92" s="1024"/>
      <c r="AS92" s="725"/>
      <c r="AT92" s="1024"/>
      <c r="AU92" s="725"/>
      <c r="AV92" s="1024"/>
      <c r="AW92" s="725"/>
      <c r="AX92" s="1024"/>
      <c r="AY92" s="725"/>
      <c r="AZ92" s="1024"/>
      <c r="BA92" s="725"/>
      <c r="BB92" s="1024"/>
      <c r="BC92" s="725"/>
      <c r="BD92" s="1024"/>
      <c r="BE92" s="725"/>
      <c r="BF92" s="1024"/>
      <c r="BG92" s="725"/>
      <c r="BH92" s="1024"/>
      <c r="BI92" s="725"/>
      <c r="BJ92" s="1024"/>
      <c r="BK92" s="725"/>
      <c r="BL92" s="1024"/>
      <c r="BM92" s="725"/>
      <c r="BN92" s="1024"/>
      <c r="BO92" s="725"/>
      <c r="BP92" s="1024"/>
      <c r="BQ92" s="725"/>
      <c r="BR92" s="1024"/>
      <c r="BS92" s="725"/>
      <c r="BT92" s="1024"/>
      <c r="BU92" s="725"/>
      <c r="BV92" s="1024"/>
      <c r="BW92" s="725"/>
      <c r="BX92" s="1024"/>
      <c r="BY92" s="725"/>
      <c r="BZ92" s="1024"/>
      <c r="CA92" s="725"/>
      <c r="CB92" s="1024"/>
      <c r="CC92" s="725"/>
      <c r="CD92" s="1024"/>
      <c r="CE92" s="725"/>
      <c r="CF92" s="1024"/>
      <c r="CG92" s="725"/>
      <c r="CH92" s="1024"/>
      <c r="CI92" s="725"/>
      <c r="CJ92" s="1024"/>
      <c r="CK92" s="725"/>
      <c r="CL92" s="1024"/>
      <c r="CM92" s="725"/>
      <c r="CN92" s="1024"/>
      <c r="CO92" s="725"/>
      <c r="CP92" s="1024"/>
      <c r="CQ92" s="725"/>
      <c r="CR92" s="1024"/>
      <c r="CS92" s="725"/>
      <c r="CT92" s="1024"/>
      <c r="CU92" s="725"/>
      <c r="CV92" s="1024"/>
      <c r="CW92" s="725"/>
      <c r="CX92" s="1024"/>
      <c r="CY92" s="290"/>
      <c r="DL92" s="759">
        <v>0</v>
      </c>
    </row>
    <row s="1636" customFormat="1" customHeight="1" ht="11.25">
      <c r="A93" s="2393"/>
      <c r="B93" s="512"/>
      <c r="D93" s="666" t="s">
        <v>1225</v>
      </c>
      <c r="E93" s="724" t="s">
        <v>1220</v>
      </c>
      <c r="F93" s="661" t="s">
        <v>1158</v>
      </c>
      <c r="G93" s="725"/>
      <c r="H93" s="1024"/>
      <c r="I93" s="725"/>
      <c r="J93" s="1024"/>
      <c r="K93" s="725"/>
      <c r="L93" s="1024"/>
      <c r="M93" s="725"/>
      <c r="N93" s="1024"/>
      <c r="O93" s="725"/>
      <c r="P93" s="1024"/>
      <c r="Q93" s="725"/>
      <c r="R93" s="1024"/>
      <c r="S93" s="725"/>
      <c r="T93" s="1024"/>
      <c r="U93" s="725"/>
      <c r="V93" s="1024"/>
      <c r="W93" s="725"/>
      <c r="X93" s="1024"/>
      <c r="Y93" s="725"/>
      <c r="Z93" s="1024"/>
      <c r="AA93" s="725"/>
      <c r="AB93" s="1024"/>
      <c r="AC93" s="725"/>
      <c r="AD93" s="1024"/>
      <c r="AE93" s="725"/>
      <c r="AF93" s="1024"/>
      <c r="AG93" s="725"/>
      <c r="AH93" s="1024"/>
      <c r="AI93" s="725"/>
      <c r="AJ93" s="1024"/>
      <c r="AK93" s="725"/>
      <c r="AL93" s="1024"/>
      <c r="AM93" s="725"/>
      <c r="AN93" s="1024"/>
      <c r="AO93" s="725"/>
      <c r="AP93" s="1024"/>
      <c r="AQ93" s="725"/>
      <c r="AR93" s="1024"/>
      <c r="AS93" s="725"/>
      <c r="AT93" s="1024"/>
      <c r="AU93" s="725"/>
      <c r="AV93" s="1024"/>
      <c r="AW93" s="725"/>
      <c r="AX93" s="1024"/>
      <c r="AY93" s="725"/>
      <c r="AZ93" s="1024"/>
      <c r="BA93" s="725"/>
      <c r="BB93" s="1024"/>
      <c r="BC93" s="725"/>
      <c r="BD93" s="1024"/>
      <c r="BE93" s="725"/>
      <c r="BF93" s="1024"/>
      <c r="BG93" s="725"/>
      <c r="BH93" s="1024"/>
      <c r="BI93" s="725"/>
      <c r="BJ93" s="1024"/>
      <c r="BK93" s="725"/>
      <c r="BL93" s="1024"/>
      <c r="BM93" s="725"/>
      <c r="BN93" s="1024"/>
      <c r="BO93" s="725"/>
      <c r="BP93" s="1024"/>
      <c r="BQ93" s="725"/>
      <c r="BR93" s="1024"/>
      <c r="BS93" s="725"/>
      <c r="BT93" s="1024"/>
      <c r="BU93" s="725"/>
      <c r="BV93" s="1024"/>
      <c r="BW93" s="725"/>
      <c r="BX93" s="1024"/>
      <c r="BY93" s="725"/>
      <c r="BZ93" s="1024"/>
      <c r="CA93" s="725"/>
      <c r="CB93" s="1024"/>
      <c r="CC93" s="725"/>
      <c r="CD93" s="1024"/>
      <c r="CE93" s="725"/>
      <c r="CF93" s="1024"/>
      <c r="CG93" s="725"/>
      <c r="CH93" s="1024"/>
      <c r="CI93" s="725"/>
      <c r="CJ93" s="1024"/>
      <c r="CK93" s="725"/>
      <c r="CL93" s="1024"/>
      <c r="CM93" s="725"/>
      <c r="CN93" s="1024"/>
      <c r="CO93" s="725"/>
      <c r="CP93" s="1024"/>
      <c r="CQ93" s="725"/>
      <c r="CR93" s="1024"/>
      <c r="CS93" s="725"/>
      <c r="CT93" s="1024"/>
      <c r="CU93" s="725"/>
      <c r="CV93" s="1024"/>
      <c r="CW93" s="725"/>
      <c r="CX93" s="1024"/>
      <c r="CY93" s="290"/>
      <c r="DL93" s="759">
        <v>0</v>
      </c>
    </row>
    <row s="1636" customFormat="1" customHeight="1" ht="11.25">
      <c r="A94" s="2393"/>
      <c r="B94" s="512"/>
      <c r="D94" s="666" t="s">
        <v>1226</v>
      </c>
      <c r="E94" s="724" t="s">
        <v>1222</v>
      </c>
      <c r="F94" s="661" t="s">
        <v>1158</v>
      </c>
      <c r="G94" s="725"/>
      <c r="H94" s="1024"/>
      <c r="I94" s="725"/>
      <c r="J94" s="1024"/>
      <c r="K94" s="725"/>
      <c r="L94" s="1024"/>
      <c r="M94" s="725"/>
      <c r="N94" s="1024"/>
      <c r="O94" s="725"/>
      <c r="P94" s="1024"/>
      <c r="Q94" s="725"/>
      <c r="R94" s="1024"/>
      <c r="S94" s="725"/>
      <c r="T94" s="1024"/>
      <c r="U94" s="725"/>
      <c r="V94" s="1024"/>
      <c r="W94" s="725"/>
      <c r="X94" s="1024"/>
      <c r="Y94" s="725"/>
      <c r="Z94" s="1024"/>
      <c r="AA94" s="725"/>
      <c r="AB94" s="1024"/>
      <c r="AC94" s="725"/>
      <c r="AD94" s="1024"/>
      <c r="AE94" s="725"/>
      <c r="AF94" s="1024"/>
      <c r="AG94" s="725"/>
      <c r="AH94" s="1024"/>
      <c r="AI94" s="725"/>
      <c r="AJ94" s="1024"/>
      <c r="AK94" s="725"/>
      <c r="AL94" s="1024"/>
      <c r="AM94" s="725"/>
      <c r="AN94" s="1024"/>
      <c r="AO94" s="725"/>
      <c r="AP94" s="1024"/>
      <c r="AQ94" s="725"/>
      <c r="AR94" s="1024"/>
      <c r="AS94" s="725"/>
      <c r="AT94" s="1024"/>
      <c r="AU94" s="725"/>
      <c r="AV94" s="1024"/>
      <c r="AW94" s="725"/>
      <c r="AX94" s="1024"/>
      <c r="AY94" s="725"/>
      <c r="AZ94" s="1024"/>
      <c r="BA94" s="725"/>
      <c r="BB94" s="1024"/>
      <c r="BC94" s="725"/>
      <c r="BD94" s="1024"/>
      <c r="BE94" s="725"/>
      <c r="BF94" s="1024"/>
      <c r="BG94" s="725"/>
      <c r="BH94" s="1024"/>
      <c r="BI94" s="725"/>
      <c r="BJ94" s="1024"/>
      <c r="BK94" s="725"/>
      <c r="BL94" s="1024"/>
      <c r="BM94" s="725"/>
      <c r="BN94" s="1024"/>
      <c r="BO94" s="725"/>
      <c r="BP94" s="1024"/>
      <c r="BQ94" s="725"/>
      <c r="BR94" s="1024"/>
      <c r="BS94" s="725"/>
      <c r="BT94" s="1024"/>
      <c r="BU94" s="725"/>
      <c r="BV94" s="1024"/>
      <c r="BW94" s="725"/>
      <c r="BX94" s="1024"/>
      <c r="BY94" s="725"/>
      <c r="BZ94" s="1024"/>
      <c r="CA94" s="725"/>
      <c r="CB94" s="1024"/>
      <c r="CC94" s="725"/>
      <c r="CD94" s="1024"/>
      <c r="CE94" s="725"/>
      <c r="CF94" s="1024"/>
      <c r="CG94" s="725"/>
      <c r="CH94" s="1024"/>
      <c r="CI94" s="725"/>
      <c r="CJ94" s="1024"/>
      <c r="CK94" s="725"/>
      <c r="CL94" s="1024"/>
      <c r="CM94" s="725"/>
      <c r="CN94" s="1024"/>
      <c r="CO94" s="725"/>
      <c r="CP94" s="1024"/>
      <c r="CQ94" s="725"/>
      <c r="CR94" s="1024"/>
      <c r="CS94" s="725"/>
      <c r="CT94" s="1024"/>
      <c r="CU94" s="725"/>
      <c r="CV94" s="1024"/>
      <c r="CW94" s="725"/>
      <c r="CX94" s="1024"/>
      <c r="CY94" s="290"/>
      <c r="DL94" s="759">
        <v>0</v>
      </c>
    </row>
    <row s="1636" customFormat="1" customHeight="1" ht="24.75">
      <c r="A95" s="2393"/>
      <c r="B95" s="512"/>
      <c r="D95" s="666" t="s">
        <v>105</v>
      </c>
      <c r="E95" s="667" t="s">
        <v>1227</v>
      </c>
      <c r="F95" s="726" t="s">
        <v>813</v>
      </c>
      <c r="G95" s="728"/>
      <c r="H95" s="1024"/>
      <c r="I95" s="728"/>
      <c r="J95" s="1024"/>
      <c r="K95" s="728"/>
      <c r="L95" s="1024"/>
      <c r="M95" s="728"/>
      <c r="N95" s="1024"/>
      <c r="O95" s="728"/>
      <c r="P95" s="1024"/>
      <c r="Q95" s="728"/>
      <c r="R95" s="1024"/>
      <c r="S95" s="728"/>
      <c r="T95" s="1024"/>
      <c r="U95" s="728"/>
      <c r="V95" s="1024"/>
      <c r="W95" s="728"/>
      <c r="X95" s="1024"/>
      <c r="Y95" s="728"/>
      <c r="Z95" s="1024"/>
      <c r="AA95" s="728"/>
      <c r="AB95" s="1024"/>
      <c r="AC95" s="728"/>
      <c r="AD95" s="1024"/>
      <c r="AE95" s="728"/>
      <c r="AF95" s="1024"/>
      <c r="AG95" s="728"/>
      <c r="AH95" s="1024"/>
      <c r="AI95" s="728"/>
      <c r="AJ95" s="1024"/>
      <c r="AK95" s="728"/>
      <c r="AL95" s="1024"/>
      <c r="AM95" s="728"/>
      <c r="AN95" s="1024"/>
      <c r="AO95" s="728"/>
      <c r="AP95" s="1024"/>
      <c r="AQ95" s="728"/>
      <c r="AR95" s="1024"/>
      <c r="AS95" s="728"/>
      <c r="AT95" s="1024"/>
      <c r="AU95" s="728"/>
      <c r="AV95" s="1024"/>
      <c r="AW95" s="728"/>
      <c r="AX95" s="1024"/>
      <c r="AY95" s="728"/>
      <c r="AZ95" s="1024"/>
      <c r="BA95" s="728"/>
      <c r="BB95" s="1024"/>
      <c r="BC95" s="728"/>
      <c r="BD95" s="1024"/>
      <c r="BE95" s="728"/>
      <c r="BF95" s="1024"/>
      <c r="BG95" s="728"/>
      <c r="BH95" s="1024"/>
      <c r="BI95" s="728"/>
      <c r="BJ95" s="1024"/>
      <c r="BK95" s="728"/>
      <c r="BL95" s="1024"/>
      <c r="BM95" s="728"/>
      <c r="BN95" s="1024"/>
      <c r="BO95" s="728"/>
      <c r="BP95" s="1024"/>
      <c r="BQ95" s="728"/>
      <c r="BR95" s="1024"/>
      <c r="BS95" s="728"/>
      <c r="BT95" s="1024"/>
      <c r="BU95" s="728"/>
      <c r="BV95" s="1024"/>
      <c r="BW95" s="728"/>
      <c r="BX95" s="1024"/>
      <c r="BY95" s="728"/>
      <c r="BZ95" s="1024"/>
      <c r="CA95" s="728"/>
      <c r="CB95" s="1024"/>
      <c r="CC95" s="728"/>
      <c r="CD95" s="1024"/>
      <c r="CE95" s="728"/>
      <c r="CF95" s="1024"/>
      <c r="CG95" s="728"/>
      <c r="CH95" s="1024"/>
      <c r="CI95" s="728"/>
      <c r="CJ95" s="1024"/>
      <c r="CK95" s="728"/>
      <c r="CL95" s="1024"/>
      <c r="CM95" s="728"/>
      <c r="CN95" s="1024"/>
      <c r="CO95" s="728"/>
      <c r="CP95" s="1024"/>
      <c r="CQ95" s="728"/>
      <c r="CR95" s="1024"/>
      <c r="CS95" s="728"/>
      <c r="CT95" s="1024"/>
      <c r="CU95" s="728"/>
      <c r="CV95" s="1024"/>
      <c r="CW95" s="728"/>
      <c r="CX95" s="1024"/>
      <c r="CY95" s="290" t="s">
        <v>1228</v>
      </c>
      <c r="DL95" s="759">
        <v>0</v>
      </c>
    </row>
    <row s="1636" customFormat="1" customHeight="1" ht="33.75">
      <c r="A96" s="2393"/>
      <c r="B96" s="512"/>
      <c r="D96" s="666" t="s">
        <v>91</v>
      </c>
      <c r="E96" s="667" t="s">
        <v>1229</v>
      </c>
      <c r="F96" s="727" t="s">
        <v>1119</v>
      </c>
      <c r="G96" s="729"/>
      <c r="H96" s="1024"/>
      <c r="I96" s="729"/>
      <c r="J96" s="1024"/>
      <c r="K96" s="729"/>
      <c r="L96" s="1024"/>
      <c r="M96" s="729"/>
      <c r="N96" s="1024"/>
      <c r="O96" s="729"/>
      <c r="P96" s="1024"/>
      <c r="Q96" s="729"/>
      <c r="R96" s="1024"/>
      <c r="S96" s="729"/>
      <c r="T96" s="1024"/>
      <c r="U96" s="729"/>
      <c r="V96" s="1024"/>
      <c r="W96" s="729"/>
      <c r="X96" s="1024"/>
      <c r="Y96" s="729"/>
      <c r="Z96" s="1024"/>
      <c r="AA96" s="729"/>
      <c r="AB96" s="1024"/>
      <c r="AC96" s="729"/>
      <c r="AD96" s="1024"/>
      <c r="AE96" s="729"/>
      <c r="AF96" s="1024"/>
      <c r="AG96" s="729"/>
      <c r="AH96" s="1024"/>
      <c r="AI96" s="729"/>
      <c r="AJ96" s="1024"/>
      <c r="AK96" s="729"/>
      <c r="AL96" s="1024"/>
      <c r="AM96" s="729"/>
      <c r="AN96" s="1024"/>
      <c r="AO96" s="729"/>
      <c r="AP96" s="1024"/>
      <c r="AQ96" s="729"/>
      <c r="AR96" s="1024"/>
      <c r="AS96" s="729"/>
      <c r="AT96" s="1024"/>
      <c r="AU96" s="729"/>
      <c r="AV96" s="1024"/>
      <c r="AW96" s="729"/>
      <c r="AX96" s="1024"/>
      <c r="AY96" s="729"/>
      <c r="AZ96" s="1024"/>
      <c r="BA96" s="729"/>
      <c r="BB96" s="1024"/>
      <c r="BC96" s="729"/>
      <c r="BD96" s="1024"/>
      <c r="BE96" s="729"/>
      <c r="BF96" s="1024"/>
      <c r="BG96" s="729"/>
      <c r="BH96" s="1024"/>
      <c r="BI96" s="729"/>
      <c r="BJ96" s="1024"/>
      <c r="BK96" s="729"/>
      <c r="BL96" s="1024"/>
      <c r="BM96" s="729"/>
      <c r="BN96" s="1024"/>
      <c r="BO96" s="729"/>
      <c r="BP96" s="1024"/>
      <c r="BQ96" s="729"/>
      <c r="BR96" s="1024"/>
      <c r="BS96" s="729"/>
      <c r="BT96" s="1024"/>
      <c r="BU96" s="729"/>
      <c r="BV96" s="1024"/>
      <c r="BW96" s="729"/>
      <c r="BX96" s="1024"/>
      <c r="BY96" s="729"/>
      <c r="BZ96" s="1024"/>
      <c r="CA96" s="729"/>
      <c r="CB96" s="1024"/>
      <c r="CC96" s="729"/>
      <c r="CD96" s="1024"/>
      <c r="CE96" s="729"/>
      <c r="CF96" s="1024"/>
      <c r="CG96" s="729"/>
      <c r="CH96" s="1024"/>
      <c r="CI96" s="729"/>
      <c r="CJ96" s="1024"/>
      <c r="CK96" s="729"/>
      <c r="CL96" s="1024"/>
      <c r="CM96" s="729"/>
      <c r="CN96" s="1024"/>
      <c r="CO96" s="729"/>
      <c r="CP96" s="1024"/>
      <c r="CQ96" s="729"/>
      <c r="CR96" s="1024"/>
      <c r="CS96" s="729"/>
      <c r="CT96" s="1024"/>
      <c r="CU96" s="729"/>
      <c r="CV96" s="1024"/>
      <c r="CW96" s="729"/>
      <c r="CX96" s="1024"/>
      <c r="CY96" s="290"/>
      <c r="DL96" s="759">
        <v>0</v>
      </c>
    </row>
    <row s="1636" customFormat="1" customHeight="1" ht="22.5">
      <c r="A97" s="2393"/>
      <c r="B97" s="512" t="s">
        <v>843</v>
      </c>
      <c r="D97" s="666" t="s">
        <v>92</v>
      </c>
      <c r="E97" s="667" t="s">
        <v>1230</v>
      </c>
      <c r="F97" s="727" t="s">
        <v>561</v>
      </c>
      <c r="G97" s="386"/>
      <c r="H97" s="1024"/>
      <c r="I97" s="386"/>
      <c r="J97" s="1024"/>
      <c r="K97" s="386"/>
      <c r="L97" s="1024"/>
      <c r="M97" s="386"/>
      <c r="N97" s="1024"/>
      <c r="O97" s="386"/>
      <c r="P97" s="1024"/>
      <c r="Q97" s="386"/>
      <c r="R97" s="1024"/>
      <c r="S97" s="386"/>
      <c r="T97" s="1024"/>
      <c r="U97" s="386"/>
      <c r="V97" s="1024"/>
      <c r="W97" s="386"/>
      <c r="X97" s="1024"/>
      <c r="Y97" s="386"/>
      <c r="Z97" s="1024"/>
      <c r="AA97" s="386"/>
      <c r="AB97" s="1024"/>
      <c r="AC97" s="386"/>
      <c r="AD97" s="1024"/>
      <c r="AE97" s="386"/>
      <c r="AF97" s="1024"/>
      <c r="AG97" s="386"/>
      <c r="AH97" s="1024"/>
      <c r="AI97" s="386"/>
      <c r="AJ97" s="1024"/>
      <c r="AK97" s="386"/>
      <c r="AL97" s="1024"/>
      <c r="AM97" s="386"/>
      <c r="AN97" s="1024"/>
      <c r="AO97" s="386"/>
      <c r="AP97" s="1024"/>
      <c r="AQ97" s="386"/>
      <c r="AR97" s="1024"/>
      <c r="AS97" s="386"/>
      <c r="AT97" s="1024"/>
      <c r="AU97" s="386"/>
      <c r="AV97" s="1024"/>
      <c r="AW97" s="386"/>
      <c r="AX97" s="1024"/>
      <c r="AY97" s="386"/>
      <c r="AZ97" s="1024"/>
      <c r="BA97" s="386"/>
      <c r="BB97" s="1024"/>
      <c r="BC97" s="386"/>
      <c r="BD97" s="1024"/>
      <c r="BE97" s="386"/>
      <c r="BF97" s="1024"/>
      <c r="BG97" s="386"/>
      <c r="BH97" s="1024"/>
      <c r="BI97" s="386"/>
      <c r="BJ97" s="1024"/>
      <c r="BK97" s="386"/>
      <c r="BL97" s="1024"/>
      <c r="BM97" s="386"/>
      <c r="BN97" s="1024"/>
      <c r="BO97" s="386"/>
      <c r="BP97" s="1024"/>
      <c r="BQ97" s="386"/>
      <c r="BR97" s="1024"/>
      <c r="BS97" s="386"/>
      <c r="BT97" s="1024"/>
      <c r="BU97" s="386"/>
      <c r="BV97" s="1024"/>
      <c r="BW97" s="386"/>
      <c r="BX97" s="1024"/>
      <c r="BY97" s="386"/>
      <c r="BZ97" s="1024"/>
      <c r="CA97" s="386"/>
      <c r="CB97" s="1024"/>
      <c r="CC97" s="386"/>
      <c r="CD97" s="1024"/>
      <c r="CE97" s="386"/>
      <c r="CF97" s="1024"/>
      <c r="CG97" s="386"/>
      <c r="CH97" s="1024"/>
      <c r="CI97" s="386"/>
      <c r="CJ97" s="1024"/>
      <c r="CK97" s="386"/>
      <c r="CL97" s="1024"/>
      <c r="CM97" s="386"/>
      <c r="CN97" s="1024"/>
      <c r="CO97" s="386"/>
      <c r="CP97" s="1024"/>
      <c r="CQ97" s="386"/>
      <c r="CR97" s="1024"/>
      <c r="CS97" s="386"/>
      <c r="CT97" s="1024"/>
      <c r="CU97" s="386"/>
      <c r="CV97" s="1024"/>
      <c r="CW97" s="386"/>
      <c r="CX97" s="1024"/>
      <c r="CY97" s="290" t="s">
        <v>931</v>
      </c>
      <c r="DL97" s="759">
        <v>0</v>
      </c>
    </row>
    <row s="1636" customFormat="1" customHeight="1" ht="45">
      <c r="A98" s="2393"/>
      <c r="B98" s="512" t="s">
        <v>843</v>
      </c>
      <c r="D98" s="666" t="s">
        <v>1231</v>
      </c>
      <c r="E98" s="668" t="s">
        <v>1232</v>
      </c>
      <c r="F98" s="722" t="s">
        <v>561</v>
      </c>
      <c r="G98" s="386"/>
      <c r="H98" s="1024"/>
      <c r="I98" s="386"/>
      <c r="J98" s="1024"/>
      <c r="K98" s="386"/>
      <c r="L98" s="1024"/>
      <c r="M98" s="386"/>
      <c r="N98" s="1024"/>
      <c r="O98" s="386"/>
      <c r="P98" s="1024"/>
      <c r="Q98" s="386"/>
      <c r="R98" s="1024"/>
      <c r="S98" s="386"/>
      <c r="T98" s="1024"/>
      <c r="U98" s="386"/>
      <c r="V98" s="1024"/>
      <c r="W98" s="386"/>
      <c r="X98" s="1024"/>
      <c r="Y98" s="386"/>
      <c r="Z98" s="1024"/>
      <c r="AA98" s="386"/>
      <c r="AB98" s="1024"/>
      <c r="AC98" s="386"/>
      <c r="AD98" s="1024"/>
      <c r="AE98" s="386"/>
      <c r="AF98" s="1024"/>
      <c r="AG98" s="386"/>
      <c r="AH98" s="1024"/>
      <c r="AI98" s="386"/>
      <c r="AJ98" s="1024"/>
      <c r="AK98" s="386"/>
      <c r="AL98" s="1024"/>
      <c r="AM98" s="386"/>
      <c r="AN98" s="1024"/>
      <c r="AO98" s="386"/>
      <c r="AP98" s="1024"/>
      <c r="AQ98" s="386"/>
      <c r="AR98" s="1024"/>
      <c r="AS98" s="386"/>
      <c r="AT98" s="1024"/>
      <c r="AU98" s="386"/>
      <c r="AV98" s="1024"/>
      <c r="AW98" s="386"/>
      <c r="AX98" s="1024"/>
      <c r="AY98" s="386"/>
      <c r="AZ98" s="1024"/>
      <c r="BA98" s="386"/>
      <c r="BB98" s="1024"/>
      <c r="BC98" s="386"/>
      <c r="BD98" s="1024"/>
      <c r="BE98" s="386"/>
      <c r="BF98" s="1024"/>
      <c r="BG98" s="386"/>
      <c r="BH98" s="1024"/>
      <c r="BI98" s="386"/>
      <c r="BJ98" s="1024"/>
      <c r="BK98" s="386"/>
      <c r="BL98" s="1024"/>
      <c r="BM98" s="386"/>
      <c r="BN98" s="1024"/>
      <c r="BO98" s="386"/>
      <c r="BP98" s="1024"/>
      <c r="BQ98" s="386"/>
      <c r="BR98" s="1024"/>
      <c r="BS98" s="386"/>
      <c r="BT98" s="1024"/>
      <c r="BU98" s="386"/>
      <c r="BV98" s="1024"/>
      <c r="BW98" s="386"/>
      <c r="BX98" s="1024"/>
      <c r="BY98" s="386"/>
      <c r="BZ98" s="1024"/>
      <c r="CA98" s="386"/>
      <c r="CB98" s="1024"/>
      <c r="CC98" s="386"/>
      <c r="CD98" s="1024"/>
      <c r="CE98" s="386"/>
      <c r="CF98" s="1024"/>
      <c r="CG98" s="386"/>
      <c r="CH98" s="1024"/>
      <c r="CI98" s="386"/>
      <c r="CJ98" s="1024"/>
      <c r="CK98" s="386"/>
      <c r="CL98" s="1024"/>
      <c r="CM98" s="386"/>
      <c r="CN98" s="1024"/>
      <c r="CO98" s="386"/>
      <c r="CP98" s="1024"/>
      <c r="CQ98" s="386"/>
      <c r="CR98" s="1024"/>
      <c r="CS98" s="386"/>
      <c r="CT98" s="1024"/>
      <c r="CU98" s="386"/>
      <c r="CV98" s="1024"/>
      <c r="CW98" s="386"/>
      <c r="CX98" s="1024"/>
      <c r="CY98" s="290" t="s">
        <v>931</v>
      </c>
      <c r="DL98" s="759">
        <v>0</v>
      </c>
    </row>
    <row s="1636" customFormat="1" customHeight="1" ht="95.25">
      <c r="A99" s="2393"/>
      <c r="B99" s="512" t="s">
        <v>843</v>
      </c>
      <c r="D99" s="666" t="s">
        <v>113</v>
      </c>
      <c r="E99" s="667" t="s">
        <v>1233</v>
      </c>
      <c r="F99" s="722" t="s">
        <v>561</v>
      </c>
      <c r="G99" s="386"/>
      <c r="H99" s="1024"/>
      <c r="I99" s="386"/>
      <c r="J99" s="1024"/>
      <c r="K99" s="386"/>
      <c r="L99" s="1024"/>
      <c r="M99" s="386"/>
      <c r="N99" s="1024"/>
      <c r="O99" s="386"/>
      <c r="P99" s="1024"/>
      <c r="Q99" s="386"/>
      <c r="R99" s="1024"/>
      <c r="S99" s="386"/>
      <c r="T99" s="1024"/>
      <c r="U99" s="386"/>
      <c r="V99" s="1024"/>
      <c r="W99" s="386"/>
      <c r="X99" s="1024"/>
      <c r="Y99" s="386"/>
      <c r="Z99" s="1024"/>
      <c r="AA99" s="386"/>
      <c r="AB99" s="1024"/>
      <c r="AC99" s="386"/>
      <c r="AD99" s="1024"/>
      <c r="AE99" s="386"/>
      <c r="AF99" s="1024"/>
      <c r="AG99" s="386"/>
      <c r="AH99" s="1024"/>
      <c r="AI99" s="386"/>
      <c r="AJ99" s="1024"/>
      <c r="AK99" s="386"/>
      <c r="AL99" s="1024"/>
      <c r="AM99" s="386"/>
      <c r="AN99" s="1024"/>
      <c r="AO99" s="386"/>
      <c r="AP99" s="1024"/>
      <c r="AQ99" s="386"/>
      <c r="AR99" s="1024"/>
      <c r="AS99" s="386"/>
      <c r="AT99" s="1024"/>
      <c r="AU99" s="386"/>
      <c r="AV99" s="1024"/>
      <c r="AW99" s="386"/>
      <c r="AX99" s="1024"/>
      <c r="AY99" s="386"/>
      <c r="AZ99" s="1024"/>
      <c r="BA99" s="386"/>
      <c r="BB99" s="1024"/>
      <c r="BC99" s="386"/>
      <c r="BD99" s="1024"/>
      <c r="BE99" s="386"/>
      <c r="BF99" s="1024"/>
      <c r="BG99" s="386"/>
      <c r="BH99" s="1024"/>
      <c r="BI99" s="386"/>
      <c r="BJ99" s="1024"/>
      <c r="BK99" s="386"/>
      <c r="BL99" s="1024"/>
      <c r="BM99" s="386"/>
      <c r="BN99" s="1024"/>
      <c r="BO99" s="386"/>
      <c r="BP99" s="1024"/>
      <c r="BQ99" s="386"/>
      <c r="BR99" s="1024"/>
      <c r="BS99" s="386"/>
      <c r="BT99" s="1024"/>
      <c r="BU99" s="386"/>
      <c r="BV99" s="1024"/>
      <c r="BW99" s="386"/>
      <c r="BX99" s="1024"/>
      <c r="BY99" s="386"/>
      <c r="BZ99" s="1024"/>
      <c r="CA99" s="386"/>
      <c r="CB99" s="1024"/>
      <c r="CC99" s="386"/>
      <c r="CD99" s="1024"/>
      <c r="CE99" s="386"/>
      <c r="CF99" s="1024"/>
      <c r="CG99" s="386"/>
      <c r="CH99" s="1024"/>
      <c r="CI99" s="386"/>
      <c r="CJ99" s="1024"/>
      <c r="CK99" s="386"/>
      <c r="CL99" s="1024"/>
      <c r="CM99" s="386"/>
      <c r="CN99" s="1024"/>
      <c r="CO99" s="386"/>
      <c r="CP99" s="1024"/>
      <c r="CQ99" s="386"/>
      <c r="CR99" s="1024"/>
      <c r="CS99" s="386"/>
      <c r="CT99" s="1024"/>
      <c r="CU99" s="386"/>
      <c r="CV99" s="1024"/>
      <c r="CW99" s="386"/>
      <c r="CX99" s="1024"/>
      <c r="CY99" s="290" t="s">
        <v>931</v>
      </c>
      <c r="DL99" s="759">
        <v>0</v>
      </c>
    </row>
    <row s="1636" customFormat="1" customHeight="1" ht="22.5">
      <c r="A100" s="2393"/>
      <c r="B100" s="512" t="s">
        <v>843</v>
      </c>
      <c r="D100" s="666" t="s">
        <v>117</v>
      </c>
      <c r="E100" s="667" t="s">
        <v>1234</v>
      </c>
      <c r="F100" s="722" t="s">
        <v>561</v>
      </c>
      <c r="G100" s="386"/>
      <c r="H100" s="1024"/>
      <c r="I100" s="386"/>
      <c r="J100" s="1024"/>
      <c r="K100" s="386"/>
      <c r="L100" s="1024"/>
      <c r="M100" s="386"/>
      <c r="N100" s="1024"/>
      <c r="O100" s="386"/>
      <c r="P100" s="1024"/>
      <c r="Q100" s="386"/>
      <c r="R100" s="1024"/>
      <c r="S100" s="386"/>
      <c r="T100" s="1024"/>
      <c r="U100" s="386"/>
      <c r="V100" s="1024"/>
      <c r="W100" s="386"/>
      <c r="X100" s="1024"/>
      <c r="Y100" s="386"/>
      <c r="Z100" s="1024"/>
      <c r="AA100" s="386"/>
      <c r="AB100" s="1024"/>
      <c r="AC100" s="386"/>
      <c r="AD100" s="1024"/>
      <c r="AE100" s="386"/>
      <c r="AF100" s="1024"/>
      <c r="AG100" s="386"/>
      <c r="AH100" s="1024"/>
      <c r="AI100" s="386"/>
      <c r="AJ100" s="1024"/>
      <c r="AK100" s="386"/>
      <c r="AL100" s="1024"/>
      <c r="AM100" s="386"/>
      <c r="AN100" s="1024"/>
      <c r="AO100" s="386"/>
      <c r="AP100" s="1024"/>
      <c r="AQ100" s="386"/>
      <c r="AR100" s="1024"/>
      <c r="AS100" s="386"/>
      <c r="AT100" s="1024"/>
      <c r="AU100" s="386"/>
      <c r="AV100" s="1024"/>
      <c r="AW100" s="386"/>
      <c r="AX100" s="1024"/>
      <c r="AY100" s="386"/>
      <c r="AZ100" s="1024"/>
      <c r="BA100" s="386"/>
      <c r="BB100" s="1024"/>
      <c r="BC100" s="386"/>
      <c r="BD100" s="1024"/>
      <c r="BE100" s="386"/>
      <c r="BF100" s="1024"/>
      <c r="BG100" s="386"/>
      <c r="BH100" s="1024"/>
      <c r="BI100" s="386"/>
      <c r="BJ100" s="1024"/>
      <c r="BK100" s="386"/>
      <c r="BL100" s="1024"/>
      <c r="BM100" s="386"/>
      <c r="BN100" s="1024"/>
      <c r="BO100" s="386"/>
      <c r="BP100" s="1024"/>
      <c r="BQ100" s="386"/>
      <c r="BR100" s="1024"/>
      <c r="BS100" s="386"/>
      <c r="BT100" s="1024"/>
      <c r="BU100" s="386"/>
      <c r="BV100" s="1024"/>
      <c r="BW100" s="386"/>
      <c r="BX100" s="1024"/>
      <c r="BY100" s="386"/>
      <c r="BZ100" s="1024"/>
      <c r="CA100" s="386"/>
      <c r="CB100" s="1024"/>
      <c r="CC100" s="386"/>
      <c r="CD100" s="1024"/>
      <c r="CE100" s="386"/>
      <c r="CF100" s="1024"/>
      <c r="CG100" s="386"/>
      <c r="CH100" s="1024"/>
      <c r="CI100" s="386"/>
      <c r="CJ100" s="1024"/>
      <c r="CK100" s="386"/>
      <c r="CL100" s="1024"/>
      <c r="CM100" s="386"/>
      <c r="CN100" s="1024"/>
      <c r="CO100" s="386"/>
      <c r="CP100" s="1024"/>
      <c r="CQ100" s="386"/>
      <c r="CR100" s="1024"/>
      <c r="CS100" s="386"/>
      <c r="CT100" s="1024"/>
      <c r="CU100" s="386"/>
      <c r="CV100" s="1024"/>
      <c r="CW100" s="386"/>
      <c r="CX100" s="1024"/>
      <c r="CY100" s="290" t="s">
        <v>931</v>
      </c>
      <c r="DL100" s="759">
        <v>0</v>
      </c>
    </row>
    <row s="1636" customFormat="1" customHeight="1" ht="11.549999999999999">
      <c r="A101" s="1034"/>
      <c r="B101" s="519"/>
      <c r="D101" s="1035"/>
      <c r="E101" s="1036"/>
      <c r="K101" s="1636"/>
      <c r="L101" s="1636"/>
      <c r="M101" s="1636"/>
      <c r="N101" s="1636"/>
      <c r="O101" s="1636"/>
      <c r="P101" s="1636"/>
      <c r="Q101" s="1636"/>
      <c r="R101" s="1636"/>
      <c r="S101" s="1636"/>
      <c r="T101" s="1636"/>
      <c r="U101" s="1636"/>
      <c r="V101" s="1636"/>
      <c r="W101" s="1636"/>
      <c r="X101" s="1636"/>
      <c r="Y101" s="1636"/>
      <c r="Z101" s="1636"/>
      <c r="AA101" s="1636"/>
      <c r="AB101" s="1636"/>
      <c r="AC101" s="1636"/>
      <c r="AD101" s="1636"/>
      <c r="AE101" s="1636"/>
      <c r="AF101" s="1636"/>
      <c r="AG101" s="1636"/>
      <c r="AH101" s="1636"/>
      <c r="AI101" s="1636"/>
      <c r="AJ101" s="1636"/>
      <c r="AK101" s="1636"/>
      <c r="AL101" s="1636"/>
      <c r="AM101" s="1636"/>
      <c r="AN101" s="1636"/>
      <c r="AO101" s="1636"/>
      <c r="AP101" s="1636"/>
      <c r="AQ101" s="1636"/>
      <c r="AR101" s="1636"/>
      <c r="AS101" s="1636"/>
      <c r="AT101" s="1636"/>
      <c r="AU101" s="1636"/>
      <c r="AV101" s="1636"/>
      <c r="AW101" s="1636"/>
      <c r="AX101" s="1636"/>
      <c r="AY101" s="1636"/>
      <c r="AZ101" s="1636"/>
      <c r="BA101" s="1636"/>
      <c r="BB101" s="1636"/>
      <c r="BC101" s="1636"/>
      <c r="BD101" s="1636"/>
      <c r="BE101" s="1636"/>
      <c r="BF101" s="1636"/>
      <c r="BG101" s="1636"/>
      <c r="BH101" s="1636"/>
      <c r="BI101" s="1636"/>
      <c r="BJ101" s="1636"/>
      <c r="BK101" s="1636"/>
      <c r="BL101" s="1636"/>
      <c r="BM101" s="1636"/>
      <c r="BN101" s="1636"/>
      <c r="BO101" s="1636"/>
      <c r="BP101" s="1636"/>
      <c r="BQ101" s="1636"/>
      <c r="BR101" s="1636"/>
      <c r="BS101" s="1636"/>
      <c r="BT101" s="1636"/>
      <c r="BU101" s="1636"/>
      <c r="BV101" s="1636"/>
      <c r="BW101" s="1636"/>
      <c r="BX101" s="1636"/>
      <c r="BY101" s="1636"/>
      <c r="BZ101" s="1636"/>
      <c r="CA101" s="1636"/>
      <c r="CB101" s="1636"/>
      <c r="CC101" s="1636"/>
      <c r="CD101" s="1636"/>
      <c r="CE101" s="1636"/>
      <c r="CF101" s="1636"/>
      <c r="CG101" s="1636"/>
      <c r="CH101" s="1636"/>
      <c r="CI101" s="1636"/>
      <c r="CJ101" s="1636"/>
      <c r="CK101" s="1636"/>
      <c r="CL101" s="1636"/>
      <c r="CM101" s="1636"/>
      <c r="CN101" s="1636"/>
      <c r="CO101" s="1636"/>
      <c r="CP101" s="1636"/>
      <c r="CQ101" s="1636"/>
      <c r="CR101" s="1636"/>
      <c r="CS101" s="1636"/>
      <c r="CT101" s="1636"/>
      <c r="CU101" s="1636"/>
      <c r="CV101" s="1636"/>
      <c r="CW101" s="1636"/>
      <c r="CX101" s="1636"/>
      <c r="DL101" s="510">
        <v>11</v>
      </c>
    </row>
    <row customHeight="1" ht="22.5" hidden="1">
      <c r="A102" s="537" t="s">
        <v>81</v>
      </c>
      <c r="B102" s="512">
        <v>0</v>
      </c>
      <c r="C102" s="506">
        <v>3</v>
      </c>
      <c r="D102" s="506">
        <v>7</v>
      </c>
      <c r="E102" s="506">
        <v>69</v>
      </c>
      <c r="F102" s="506">
        <v>10</v>
      </c>
      <c r="G102" s="506">
        <v>0</v>
      </c>
      <c r="H102" s="506">
        <v>0</v>
      </c>
      <c r="I102" s="759">
        <v>43</v>
      </c>
      <c r="J102" s="759">
        <v>43</v>
      </c>
      <c r="K102" s="1636">
        <v>0</v>
      </c>
      <c r="L102" s="1636">
        <v>0</v>
      </c>
      <c r="M102" s="1636">
        <v>0</v>
      </c>
      <c r="N102" s="1636">
        <v>0</v>
      </c>
      <c r="O102" s="1636">
        <v>0</v>
      </c>
      <c r="P102" s="1636">
        <v>0</v>
      </c>
      <c r="Q102" s="1636">
        <v>0</v>
      </c>
      <c r="R102" s="1636">
        <v>0</v>
      </c>
      <c r="S102" s="1636">
        <v>0</v>
      </c>
      <c r="T102" s="1636">
        <v>0</v>
      </c>
      <c r="U102" s="1636">
        <v>0</v>
      </c>
      <c r="V102" s="1636">
        <v>0</v>
      </c>
      <c r="W102" s="1636">
        <v>0</v>
      </c>
      <c r="X102" s="1636">
        <v>0</v>
      </c>
      <c r="Y102" s="1636">
        <v>0</v>
      </c>
      <c r="Z102" s="1636">
        <v>0</v>
      </c>
      <c r="AA102" s="1636">
        <v>0</v>
      </c>
      <c r="AB102" s="1636">
        <v>0</v>
      </c>
      <c r="AC102" s="1636">
        <v>0</v>
      </c>
      <c r="AD102" s="1636">
        <v>0</v>
      </c>
      <c r="AE102" s="1636">
        <v>0</v>
      </c>
      <c r="AF102" s="1636">
        <v>0</v>
      </c>
      <c r="AG102" s="1636">
        <v>0</v>
      </c>
      <c r="AH102" s="1636">
        <v>0</v>
      </c>
      <c r="AI102" s="1636">
        <v>0</v>
      </c>
      <c r="AJ102" s="1636">
        <v>0</v>
      </c>
      <c r="AK102" s="1636">
        <v>0</v>
      </c>
      <c r="AL102" s="1636">
        <v>0</v>
      </c>
      <c r="AM102" s="1636">
        <v>0</v>
      </c>
      <c r="AN102" s="1636">
        <v>0</v>
      </c>
      <c r="AO102" s="1636">
        <v>0</v>
      </c>
      <c r="AP102" s="1636">
        <v>0</v>
      </c>
      <c r="AQ102" s="1636">
        <v>0</v>
      </c>
      <c r="AR102" s="1636">
        <v>0</v>
      </c>
      <c r="AS102" s="1636">
        <v>0</v>
      </c>
      <c r="AT102" s="1636">
        <v>0</v>
      </c>
      <c r="AU102" s="1636">
        <v>0</v>
      </c>
      <c r="AV102" s="1636">
        <v>0</v>
      </c>
      <c r="AW102" s="1636">
        <v>0</v>
      </c>
      <c r="AX102" s="1636">
        <v>0</v>
      </c>
      <c r="AY102" s="1636">
        <v>0</v>
      </c>
      <c r="AZ102" s="1636">
        <v>0</v>
      </c>
      <c r="BA102" s="1636">
        <v>0</v>
      </c>
      <c r="BB102" s="1636">
        <v>0</v>
      </c>
      <c r="BC102" s="1636">
        <v>0</v>
      </c>
      <c r="BD102" s="1636">
        <v>0</v>
      </c>
      <c r="BE102" s="1636">
        <v>0</v>
      </c>
      <c r="BF102" s="1636">
        <v>0</v>
      </c>
      <c r="BG102" s="1636">
        <v>0</v>
      </c>
      <c r="BH102" s="1636">
        <v>0</v>
      </c>
      <c r="BI102" s="1636">
        <v>0</v>
      </c>
      <c r="BJ102" s="1636">
        <v>0</v>
      </c>
      <c r="BK102" s="1636">
        <v>0</v>
      </c>
      <c r="BL102" s="1636">
        <v>0</v>
      </c>
      <c r="BM102" s="1636">
        <v>0</v>
      </c>
      <c r="BN102" s="1636">
        <v>0</v>
      </c>
      <c r="BO102" s="1636">
        <v>0</v>
      </c>
      <c r="BP102" s="1636">
        <v>0</v>
      </c>
      <c r="BQ102" s="1636">
        <v>0</v>
      </c>
      <c r="BR102" s="1636">
        <v>0</v>
      </c>
      <c r="BS102" s="1636">
        <v>0</v>
      </c>
      <c r="BT102" s="1636">
        <v>0</v>
      </c>
      <c r="BU102" s="1636">
        <v>0</v>
      </c>
      <c r="BV102" s="1636">
        <v>0</v>
      </c>
      <c r="BW102" s="1636">
        <v>0</v>
      </c>
      <c r="BX102" s="1636">
        <v>0</v>
      </c>
      <c r="BY102" s="1636">
        <v>0</v>
      </c>
      <c r="BZ102" s="1636">
        <v>0</v>
      </c>
      <c r="CA102" s="1636">
        <v>0</v>
      </c>
      <c r="CB102" s="1636">
        <v>0</v>
      </c>
      <c r="CC102" s="1636">
        <v>0</v>
      </c>
      <c r="CD102" s="1636">
        <v>0</v>
      </c>
      <c r="CE102" s="1636">
        <v>0</v>
      </c>
      <c r="CF102" s="1636">
        <v>0</v>
      </c>
      <c r="CG102" s="1636">
        <v>0</v>
      </c>
      <c r="CH102" s="1636">
        <v>0</v>
      </c>
      <c r="CI102" s="1636">
        <v>0</v>
      </c>
      <c r="CJ102" s="1636">
        <v>0</v>
      </c>
      <c r="CK102" s="1636">
        <v>0</v>
      </c>
      <c r="CL102" s="1636">
        <v>0</v>
      </c>
      <c r="CM102" s="1636">
        <v>0</v>
      </c>
      <c r="CN102" s="1636">
        <v>0</v>
      </c>
      <c r="CO102" s="1636">
        <v>0</v>
      </c>
      <c r="CP102" s="1636">
        <v>0</v>
      </c>
      <c r="CQ102" s="1636">
        <v>0</v>
      </c>
      <c r="CR102" s="1636">
        <v>0</v>
      </c>
      <c r="CS102" s="1636">
        <v>0</v>
      </c>
      <c r="CT102" s="1636">
        <v>0</v>
      </c>
      <c r="CU102" s="1636">
        <v>0</v>
      </c>
      <c r="CV102" s="1636">
        <v>0</v>
      </c>
      <c r="CW102" s="1636">
        <v>0</v>
      </c>
      <c r="CX102" s="1636">
        <v>0</v>
      </c>
      <c r="CY102" s="506">
        <v>73</v>
      </c>
      <c r="CZ102" s="506">
        <v>3</v>
      </c>
      <c r="DA102" s="506">
        <v>10</v>
      </c>
      <c r="DB102" s="506">
        <v>10</v>
      </c>
      <c r="DC102" s="506">
        <v>10</v>
      </c>
      <c r="DD102" s="506">
        <v>10</v>
      </c>
      <c r="DE102" s="506">
        <v>10</v>
      </c>
      <c r="DF102" s="506">
        <v>10</v>
      </c>
      <c r="DG102" s="506">
        <v>10</v>
      </c>
      <c r="DH102" s="506">
        <v>10</v>
      </c>
      <c r="DI102" s="506">
        <v>10</v>
      </c>
      <c r="DJ102" s="506">
        <v>10</v>
      </c>
      <c r="DK102" s="506">
        <v>10</v>
      </c>
      <c r="DL102" s="506">
        <v>23</v>
      </c>
    </row>
  </sheetData>
  <sheetProtection formatColumns="0" formatRows="0" autoFilter="0" sort="0" insertRows="0" insertColumns="1" deleteRows="0" deleteColumns="0"/>
  <mergeCells count="156">
    <mergeCell ref="D3:F3"/>
    <mergeCell ref="CY7:CY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 ref="AM7:AN7"/>
    <mergeCell ref="AM8:AN8"/>
    <mergeCell ref="AM9:AN9"/>
    <mergeCell ref="AO7:AP7"/>
    <mergeCell ref="AO8:AP8"/>
    <mergeCell ref="AO9:AP9"/>
    <mergeCell ref="AQ7:AR7"/>
    <mergeCell ref="AQ8:AR8"/>
    <mergeCell ref="AQ9:AR9"/>
    <mergeCell ref="AS7:AT7"/>
    <mergeCell ref="AS8:AT8"/>
    <mergeCell ref="AS9:AT9"/>
    <mergeCell ref="AU7:AV7"/>
    <mergeCell ref="AU8:AV8"/>
    <mergeCell ref="AU9:AV9"/>
    <mergeCell ref="AW7:AX7"/>
    <mergeCell ref="AW8:AX8"/>
    <mergeCell ref="AW9:AX9"/>
    <mergeCell ref="AY7:AZ7"/>
    <mergeCell ref="AY8:AZ8"/>
    <mergeCell ref="AY9:AZ9"/>
    <mergeCell ref="BA7:BB7"/>
    <mergeCell ref="BA8:BB8"/>
    <mergeCell ref="BA9:BB9"/>
    <mergeCell ref="BC7:BD7"/>
    <mergeCell ref="BC8:BD8"/>
    <mergeCell ref="BC9:BD9"/>
    <mergeCell ref="BE7:BF7"/>
    <mergeCell ref="BE8:BF8"/>
    <mergeCell ref="BE9:BF9"/>
    <mergeCell ref="BG7:BH7"/>
    <mergeCell ref="BG8:BH8"/>
    <mergeCell ref="BG9:BH9"/>
    <mergeCell ref="BI7:BJ7"/>
    <mergeCell ref="BI8:BJ8"/>
    <mergeCell ref="BI9:BJ9"/>
    <mergeCell ref="BK7:BL7"/>
    <mergeCell ref="BK8:BL8"/>
    <mergeCell ref="BK9:BL9"/>
    <mergeCell ref="BM7:BN7"/>
    <mergeCell ref="BM8:BN8"/>
    <mergeCell ref="BM9:BN9"/>
    <mergeCell ref="BO7:BP7"/>
    <mergeCell ref="BO8:BP8"/>
    <mergeCell ref="BO9:BP9"/>
    <mergeCell ref="BQ7:BR7"/>
    <mergeCell ref="BQ8:BR8"/>
    <mergeCell ref="BQ9:BR9"/>
    <mergeCell ref="BS7:BT7"/>
    <mergeCell ref="BS8:BT8"/>
    <mergeCell ref="BS9:BT9"/>
    <mergeCell ref="BU7:BV7"/>
    <mergeCell ref="BU8:BV8"/>
    <mergeCell ref="BU9:BV9"/>
    <mergeCell ref="BW7:BX7"/>
    <mergeCell ref="BW8:BX8"/>
    <mergeCell ref="BW9:BX9"/>
    <mergeCell ref="BY7:BZ7"/>
    <mergeCell ref="BY8:BZ8"/>
    <mergeCell ref="BY9:BZ9"/>
    <mergeCell ref="CA7:CB7"/>
    <mergeCell ref="CA8:CB8"/>
    <mergeCell ref="CA9:CB9"/>
    <mergeCell ref="CC7:CD7"/>
    <mergeCell ref="CC8:CD8"/>
    <mergeCell ref="CC9:CD9"/>
    <mergeCell ref="CE7:CF7"/>
    <mergeCell ref="CE8:CF8"/>
    <mergeCell ref="CE9:CF9"/>
    <mergeCell ref="CG7:CH7"/>
    <mergeCell ref="CG8:CH8"/>
    <mergeCell ref="CG9:CH9"/>
    <mergeCell ref="CI7:CJ7"/>
    <mergeCell ref="CI8:CJ8"/>
    <mergeCell ref="CI9:CJ9"/>
    <mergeCell ref="CK7:CL7"/>
    <mergeCell ref="CK8:CL8"/>
    <mergeCell ref="CK9:CL9"/>
    <mergeCell ref="CM7:CN7"/>
    <mergeCell ref="CM8:CN8"/>
    <mergeCell ref="CM9:CN9"/>
    <mergeCell ref="CO7:CP7"/>
    <mergeCell ref="CO8:CP8"/>
    <mergeCell ref="CO9:CP9"/>
    <mergeCell ref="CQ7:CR7"/>
    <mergeCell ref="CQ8:CR8"/>
    <mergeCell ref="CQ9:CR9"/>
    <mergeCell ref="CS7:CT7"/>
    <mergeCell ref="CS8:CT8"/>
    <mergeCell ref="CS9:CT9"/>
    <mergeCell ref="CU7:CV7"/>
    <mergeCell ref="CU8:CV8"/>
    <mergeCell ref="CU9:CV9"/>
    <mergeCell ref="CW7:CX7"/>
    <mergeCell ref="CW8:CX8"/>
    <mergeCell ref="CW9:CX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AN26:AN27 AP26:AP27 AR26:AR27 AT26:AT27 AV26:AV27 AX26:AX27 AZ26:AZ27 BB26:BB27 BD26:BD27 BF26:BF27 BH26:BH27 BJ26:BJ27 BL26:BL27 BN26:BN27 BP26:BP27 BR26:BR27 BT26:BT27 BV26:BV27 BX26:BX27 BZ26:BZ27 CB26:CB27 CD26:CD27 CF26:CF27 CH26:CH27 CJ26:CJ27 CL26:CL27 CN26:CN27 CP26:CP27 CR26:CR27 CT26:CT27 CV26:CV27 CX26:CX27 J15:J18 L15:L18 N15:N18 P15:P18 R15:R18 T15:T18 V15:V18 X15:X18 Z15:Z18 AB15:AB18 AD15:AD18 AF15:AF18 AH15:AH18 AJ15:AJ18 AL15:AL18 AN15:AN18 AP15:AP18 AR15:AR18 AT15:AT18 AV15:AV18 AX15:AX18 AZ15:AZ18 BB15:BB18 BD15:BD18 BF15:BF18 BH15:BH18 BJ15:BJ18 BL15:BL18 BN15:BN18 BP15:BP18 BR15:BR18 BT15:BT18 BV15:BV18 BX15:BX18 BZ15:BZ18 CB15:CB18 CD15:CD18 CF15:CF18 CH15:CH18 CJ15:CJ18 CL15:CL18 CN15:CN18 CP15:CP18 CR15:CR18 CT15:CT18 CV15:CV18 CX15:CX18 J21:J22 L21:L22 N21:N22 P21:P22 R21:R22 T21:T22 V21:V22 X21:X22 Z21:Z22 AB21:AB22 AD21:AD22 AF21:AF22 AH21:AH22 AJ21:AJ22 AL21:AL22 AN21:AN22 AP21:AP22 AR21:AR22 AT21:AT22 AV21:AV22 AX21:AX22 AZ21:AZ22 BB21:BB22 BD21:BD22 BF21:BF22 BH21:BH22 BJ21:BJ22 BL21:BL22 BN21:BN22 BP21:BP22 BR21:BR22 BT21:BT22 BV21:BV22 BX21:BX22 BZ21:BZ22 CB21:CB22 CD21:CD22 CF21:CF22 CH21:CH22 CJ21:CJ22 CL21:CL22 CN21:CN22 CP21:CP22 CR21:CR22 CT21:CT22 CV21:CV22 CX21:CX22 J29:J30 L29:L30 N29:N30 P29:P30 R29:R30 T29:T30 V29:V30 X29:X30 Z29:Z30 AB29:AB30 AD29:AD30 AF29:AF30 AH29:AH30 AJ29:AJ30 AL29:AL30 AN29:AN30 AP29:AP30 AR29:AR30 AT29:AT30 AV29:AV30 AX29:AX30 AZ29:AZ30 BB29:BB30 BD29:BD30 BF29:BF30 BH29:BH30 BJ29:BJ30 BL29:BL30 BN29:BN30 BP29:BP30 BR29:BR30 BT29:BT30 BV29:BV30 BX29:BX30 BZ29:BZ30 CB29:CB30 CD29:CD30 CF29:CF30 CH29:CH30 CJ29:CJ30 CL29:CL30 CN29:CN30 CP29:CP30 CR29:CR30 CT29:CT30 CV29:CV30 CX29:CX30 J24 L24 N24 P24 R24 T24 V24 X24 Z24 AB24 AD24 AF24 AH24 AJ24 AL24 AN24 AP24 AR24 AT24 AV24 AX24 AZ24 BB24 BD24 BF24 BH24 BJ24 BL24 BN24 BP24 BR24 BT24 BV24 BX24 BZ24 CB24 CD24 CF24 CH24 CJ24 CL24 CN24 CP24 CR24 CT24 CV24 CX24">
      <formula1>900</formula1>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AM16 AM17 AO16 AO17 AQ16 AQ17 AS16 AS17 AU16 AU17 AW16 AW17 AY16 AY17 BA16 BA17 BC16 BC17 BE16 BE17 BG16 BG17 BI16 BI17 BK16 BK17 BM16 BM17 BO16 BO17 BQ16 BQ17 BS16 BS17 BU16 BU17 BW16 BW17 BY16 BY17 CA16 CA17 CC16 CC17 CE16 CE17 CG16 CG17 CI16 CI17 CK16 CK17 CM16 CM17 CO16 CO17 CQ16 CQ17 CS16 CS17 CU16 CU17 CW16 CW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AM13 AM14 AM18 AM21 AM22 AM24 AM26 AM27 AM29 AM30 AM32 AM37 AM39 AM40 AM44 AM45 AM46 AM47 AM48 AM49 AM50 AM51 AM52 AM53 AM54 AM55 AM56 AM57 AM58 AM59 AM61 AM65 AM67 AM68 AM71 AM73 AM77 AM78 AM79 AM80 AM81 AM82 AM83 AM84 AM85 AM86 AM87 AM88 AM89 AM90 AM91 AM92 AM93 AM94 AM96 AO13 AO14 AO18 AO21 AO22 AO24 AO26 AO27 AO29 AO30 AO32 AO37 AO39 AO40 AO44 AO45 AO46 AO47 AO48 AO49 AO50 AO51 AO52 AO53 AO54 AO55 AO56 AO57 AO58 AO59 AO61 AO65 AO67 AO68 AO71 AO73 AO77 AO78 AO79 AO80 AO81 AO82 AO83 AO84 AO85 AO86 AO87 AO88 AO89 AO90 AO91 AO92 AO93 AO94 AO96 AQ13 AQ14 AQ18 AQ21 AQ22 AQ24 AQ26 AQ27 AQ29 AQ30 AQ32 AQ37 AQ39 AQ40 AQ44 AQ45 AQ46 AQ47 AQ48 AQ49 AQ50 AQ51 AQ52 AQ53 AQ54 AQ55 AQ56 AQ57 AQ58 AQ59 AQ61 AQ65 AQ67 AQ68 AQ71 AQ73 AQ77 AQ78 AQ79 AQ80 AQ81 AQ82 AQ83 AQ84 AQ85 AQ86 AQ87 AQ88 AQ89 AQ90 AQ91 AQ92 AQ93 AQ94 AQ96 AS13 AS14 AS18 AS21 AS22 AS24 AS26 AS27 AS29 AS30 AS32 AS37 AS39 AS40 AS44 AS45 AS46 AS47 AS48 AS49 AS50 AS51 AS52 AS53 AS54 AS55 AS56 AS57 AS58 AS59 AS61 AS65 AS67 AS68 AS71 AS73 AS77 AS78 AS79 AS80 AS81 AS82 AS83 AS84 AS85 AS86 AS87 AS88 AS89 AS90 AS91 AS92 AS93 AS94 AS96 AU13 AU14 AU18 AU21 AU22 AU24 AU26 AU27 AU29 AU30 AU32 AU37 AU39 AU40 AU44 AU45 AU46 AU47 AU48 AU49 AU50 AU51 AU52 AU53 AU54 AU55 AU56 AU57 AU58 AU59 AU61 AU65 AU67 AU68 AU71 AU73 AU77 AU78 AU79 AU80 AU81 AU82 AU83 AU84 AU85 AU86 AU87 AU88 AU89 AU90 AU91 AU92 AU93 AU94 AU96 AW13 AW14 AW18 AW21 AW22 AW24 AW26 AW27 AW29 AW30 AW32 AW37 AW39 AW40 AW44 AW45 AW46 AW47 AW48 AW49 AW50 AW51 AW52 AW53 AW54 AW55 AW56 AW57 AW58 AW59 AW61 AW65 AW67 AW68 AW71 AW73 AW77 AW78 AW79 AW80 AW81 AW82 AW83 AW84 AW85 AW86 AW87 AW88 AW89 AW90 AW91 AW92 AW93 AW94 AW96 AY13 AY14 AY18 AY21 AY22 AY24 AY26 AY27 AY29 AY30 AY32 AY37 AY39 AY40 AY44 AY45 AY46 AY47 AY48 AY49 AY50 AY51 AY52 AY53 AY54 AY55 AY56 AY57 AY58 AY59 AY61 AY65 AY67 AY68 AY71 AY73 AY77 AY78 AY79 AY80 AY81 AY82 AY83 AY84 AY85 AY86 AY87 AY88 AY89 AY90 AY91 AY92 AY93 AY94 AY96 BA13 BA14 BA18 BA21 BA22 BA24 BA26 BA27 BA29 BA30 BA32 BA37 BA39 BA40 BA44 BA45 BA46 BA47 BA48 BA49 BA50 BA51 BA52 BA53 BA54 BA55 BA56 BA57 BA58 BA59 BA61 BA65 BA67 BA68 BA71 BA73 BA77 BA78 BA79 BA80 BA81 BA82 BA83 BA84 BA85 BA86 BA87 BA88 BA89 BA90 BA91 BA92 BA93 BA94 BA96 BC13 BC14 BC18 BC21 BC22 BC24 BC26 BC27 BC29 BC30 BC32 BC37 BC39 BC40 BC44 BC45 BC46 BC47 BC48 BC49 BC50 BC51 BC52 BC53 BC54 BC55 BC56 BC57 BC58 BC59 BC61 BC65 BC67 BC68 BC71 BC73 BC77 BC78 BC79 BC80 BC81 BC82 BC83 BC84 BC85 BC86 BC87 BC88 BC89 BC90 BC91 BC92 BC93 BC94 BC96 BE13 BE14 BE18 BE21 BE22 BE24 BE26 BE27 BE29 BE30 BE32 BE37 BE39 BE40 BE44 BE45 BE46 BE47 BE48 BE49 BE50 BE51 BE52 BE53 BE54 BE55 BE56 BE57 BE58 BE59 BE61 BE65 BE67 BE68 BE71 BE73 BE77 BE78 BE79 BE80 BE81 BE82 BE83 BE84 BE85 BE86 BE87 BE88 BE89 BE90 BE91 BE92 BE93 BE94 BE96 BG13 BG14 BG18 BG21 BG22 BG24 BG26 BG27 BG29 BG30 BG32 BG37 BG39 BG40 BG44 BG45 BG46 BG47 BG48 BG49 BG50 BG51 BG52 BG53 BG54 BG55 BG56 BG57 BG58 BG59 BG61 BG65 BG67 BG68 BG71 BG73 BG77 BG78 BG79 BG80 BG81 BG82 BG83 BG84 BG85 BG86 BG87 BG88 BG89 BG90 BG91 BG92 BG93 BG94 BG96 BI13 BI14 BI18 BI21 BI22 BI24 BI26 BI27 BI29 BI30 BI32 BI37 BI39 BI40 BI44 BI45 BI46 BI47 BI48 BI49 BI50 BI51 BI52 BI53 BI54 BI55 BI56 BI57 BI58 BI59 BI61 BI65 BI67 BI68 BI71 BI73 BI77 BI78 BI79 BI80 BI81 BI82 BI83 BI84 BI85 BI86 BI87 BI88 BI89 BI90 BI91 BI92 BI93 BI94 BI96 BK13 BK14 BK18 BK21 BK22 BK24 BK26 BK27 BK29 BK30 BK32 BK37 BK39 BK40 BK44 BK45 BK46 BK47 BK48 BK49 BK50 BK51 BK52 BK53 BK54 BK55 BK56 BK57 BK58 BK59 BK61 BK65 BK67 BK68 BK71 BK73 BK77 BK78 BK79 BK80 BK81 BK82 BK83 BK84 BK85 BK86 BK87 BK88 BK89 BK90 BK91 BK92 BK93 BK94 BK96 BM13 BM14 BM18 BM21 BM22 BM24 BM26 BM27 BM29 BM30 BM32 BM37 BM39 BM40 BM44 BM45 BM46 BM47 BM48 BM49 BM50 BM51 BM52 BM53 BM54 BM55 BM56 BM57 BM58 BM59 BM61 BM65 BM67 BM68 BM71 BM73 BM77 BM78 BM79 BM80 BM81 BM82 BM83 BM84 BM85 BM86 BM87 BM88 BM89 BM90 BM91 BM92 BM93 BM94 BM96 BO13 BO14 BO18 BO21 BO22 BO24 BO26 BO27 BO29 BO30 BO32 BO37 BO39 BO40 BO44 BO45 BO46 BO47 BO48 BO49 BO50 BO51 BO52 BO53 BO54 BO55 BO56 BO57 BO58 BO59 BO61 BO65 BO67 BO68 BO71 BO73 BO77 BO78 BO79 BO80 BO81 BO82 BO83 BO84 BO85 BO86 BO87 BO88 BO89 BO90 BO91 BO92 BO93 BO94 BO96 BQ13 BQ14 BQ18 BQ21 BQ22 BQ24 BQ26 BQ27 BQ29 BQ30 BQ32 BQ37 BQ39 BQ40 BQ44 BQ45 BQ46 BQ47 BQ48 BQ49 BQ50 BQ51 BQ52 BQ53 BQ54 BQ55 BQ56 BQ57 BQ58 BQ59 BQ61 BQ65 BQ67 BQ68 BQ71 BQ73 BQ77 BQ78 BQ79 BQ80 BQ81 BQ82 BQ83 BQ84 BQ85 BQ86 BQ87 BQ88 BQ89 BQ90 BQ91 BQ92 BQ93 BQ94 BQ96 BS13 BS14 BS18 BS21 BS22 BS24 BS26 BS27 BS29 BS30 BS32 BS37 BS39 BS40 BS44 BS45 BS46 BS47 BS48 BS49 BS50 BS51 BS52 BS53 BS54 BS55 BS56 BS57 BS58 BS59 BS61 BS65 BS67 BS68 BS71 BS73 BS77 BS78 BS79 BS80 BS81 BS82 BS83 BS84 BS85 BS86 BS87 BS88 BS89 BS90 BS91 BS92 BS93 BS94 BS96 BU13 BU14 BU18 BU21 BU22 BU24 BU26 BU27 BU29 BU30 BU32 BU37 BU39 BU40 BU44 BU45 BU46 BU47 BU48 BU49 BU50 BU51 BU52 BU53 BU54 BU55 BU56 BU57 BU58 BU59 BU61 BU65 BU67 BU68 BU71 BU73 BU77 BU78 BU79 BU80 BU81 BU82 BU83 BU84 BU85 BU86 BU87 BU88 BU89 BU90 BU91 BU92 BU93 BU94 BU96 BW13 BW14 BW18 BW21 BW22 BW24 BW26 BW27 BW29 BW30 BW32 BW37 BW39 BW40 BW44 BW45 BW46 BW47 BW48 BW49 BW50 BW51 BW52 BW53 BW54 BW55 BW56 BW57 BW58 BW59 BW61 BW65 BW67 BW68 BW71 BW73 BW77 BW78 BW79 BW80 BW81 BW82 BW83 BW84 BW85 BW86 BW87 BW88 BW89 BW90 BW91 BW92 BW93 BW94 BW96 BY13 BY14 BY18 BY21 BY22 BY24 BY26 BY27 BY29 BY30 BY32 BY37 BY39 BY40 BY44 BY45 BY46 BY47 BY48 BY49 BY50 BY51 BY52 BY53 BY54 BY55 BY56 BY57 BY58 BY59 BY61 BY65 BY67 BY68 BY71 BY73 BY77 BY78 BY79 BY80 BY81 BY82 BY83 BY84 BY85 BY86 BY87 BY88 BY89 BY90 BY91 BY92 BY93 BY94 BY96 CA13 CA14 CA18 CA21 CA22 CA24 CA26 CA27 CA29 CA30 CA32 CA37 CA39 CA40 CA44 CA45 CA46 CA47 CA48 CA49 CA50 CA51 CA52 CA53 CA54 CA55 CA56 CA57 CA58 CA59 CA61 CA65 CA67 CA68 CA71 CA73 CA77 CA78 CA79 CA80 CA81 CA82 CA83 CA84 CA85 CA86 CA87 CA88 CA89 CA90 CA91 CA92 CA93 CA94 CA96 CC13 CC14 CC18 CC21 CC22 CC24 CC26 CC27 CC29 CC30 CC32 CC37 CC39 CC40 CC44 CC45 CC46 CC47 CC48 CC49 CC50 CC51 CC52 CC53 CC54 CC55 CC56 CC57 CC58 CC59 CC61 CC65 CC67 CC68 CC71 CC73 CC77 CC78 CC79 CC80 CC81 CC82 CC83 CC84 CC85 CC86 CC87 CC88 CC89 CC90 CC91 CC92 CC93 CC94 CC96 CE13 CE14 CE18 CE21 CE22 CE24 CE26 CE27 CE29 CE30 CE32 CE37 CE39 CE40 CE44 CE45 CE46 CE47 CE48 CE49 CE50 CE51 CE52 CE53 CE54 CE55 CE56 CE57 CE58 CE59 CE61 CE65 CE67 CE68 CE71 CE73 CE77 CE78 CE79 CE80 CE81 CE82 CE83 CE84 CE85 CE86 CE87 CE88 CE89 CE90 CE91 CE92 CE93 CE94 CE96 CG13 CG14 CG18 CG21 CG22 CG24 CG26 CG27 CG29 CG30 CG32 CG37 CG39 CG40 CG44 CG45 CG46 CG47 CG48 CG49 CG50 CG51 CG52 CG53 CG54 CG55 CG56 CG57 CG58 CG59 CG61 CG65 CG67 CG68 CG71 CG73 CG77 CG78 CG79 CG80 CG81 CG82 CG83 CG84 CG85 CG86 CG87 CG88 CG89 CG90 CG91 CG92 CG93 CG94 CG96 CI13 CI14 CI18 CI21 CI22 CI24 CI26 CI27 CI29 CI30 CI32 CI37 CI39 CI40 CI44 CI45 CI46 CI47 CI48 CI49 CI50 CI51 CI52 CI53 CI54 CI55 CI56 CI57 CI58 CI59 CI61 CI65 CI67 CI68 CI71 CI73 CI77 CI78 CI79 CI80 CI81 CI82 CI83 CI84 CI85 CI86 CI87 CI88 CI89 CI90 CI91 CI92 CI93 CI94 CI96 CK13 CK14 CK18 CK21 CK22 CK24 CK26 CK27 CK29 CK30 CK32 CK37 CK39 CK40 CK44 CK45 CK46 CK47 CK48 CK49 CK50 CK51 CK52 CK53 CK54 CK55 CK56 CK57 CK58 CK59 CK61 CK65 CK67 CK68 CK71 CK73 CK77 CK78 CK79 CK80 CK81 CK82 CK83 CK84 CK85 CK86 CK87 CK88 CK89 CK90 CK91 CK92 CK93 CK94 CK96 CM13 CM14 CM18 CM21 CM22 CM24 CM26 CM27 CM29 CM30 CM32 CM37 CM39 CM40 CM44 CM45 CM46 CM47 CM48 CM49 CM50 CM51 CM52 CM53 CM54 CM55 CM56 CM57 CM58 CM59 CM61 CM65 CM67 CM68 CM71 CM73 CM77 CM78 CM79 CM80 CM81 CM82 CM83 CM84 CM85 CM86 CM87 CM88 CM89 CM90 CM91 CM92 CM93 CM94 CM96 CO13 CO14 CO18 CO21 CO22 CO24 CO26 CO27 CO29 CO30 CO32 CO37 CO39 CO40 CO44 CO45 CO46 CO47 CO48 CO49 CO50 CO51 CO52 CO53 CO54 CO55 CO56 CO57 CO58 CO59 CO61 CO65 CO67 CO68 CO71 CO73 CO77 CO78 CO79 CO80 CO81 CO82 CO83 CO84 CO85 CO86 CO87 CO88 CO89 CO90 CO91 CO92 CO93 CO94 CO96 CQ13 CQ14 CQ18 CQ21 CQ22 CQ24 CQ26 CQ27 CQ29 CQ30 CQ32 CQ37 CQ39 CQ40 CQ44 CQ45 CQ46 CQ47 CQ48 CQ49 CQ50 CQ51 CQ52 CQ53 CQ54 CQ55 CQ56 CQ57 CQ58 CQ59 CQ61 CQ65 CQ67 CQ68 CQ71 CQ73 CQ77 CQ78 CQ79 CQ80 CQ81 CQ82 CQ83 CQ84 CQ85 CQ86 CQ87 CQ88 CQ89 CQ90 CQ91 CQ92 CQ93 CQ94 CQ96 CS13 CS14 CS18 CS21 CS22 CS24 CS26 CS27 CS29 CS30 CS32 CS37 CS39 CS40 CS44 CS45 CS46 CS47 CS48 CS49 CS50 CS51 CS52 CS53 CS54 CS55 CS56 CS57 CS58 CS59 CS61 CS65 CS67 CS68 CS71 CS73 CS77 CS78 CS79 CS80 CS81 CS82 CS83 CS84 CS85 CS86 CS87 CS88 CS89 CS90 CS91 CS92 CS93 CS94 CS96 CU13 CU14 CU18 CU21 CU22 CU24 CU26 CU27 CU29 CU30 CU32 CU37 CU39 CU40 CU44 CU45 CU46 CU47 CU48 CU49 CU50 CU51 CU52 CU53 CU54 CU55 CU56 CU57 CU58 CU59 CU61 CU65 CU67 CU68 CU71 CU73 CU77 CU78 CU79 CU80 CU81 CU82 CU83 CU84 CU85 CU86 CU87 CU88 CU89 CU90 CU91 CU92 CU93 CU94 CU96 CW13 CW14 CW18 CW21 CW22 CW24 CW26 CW27 CW29 CW30 CW32 CW37 CW39 CW40 CW44 CW45 CW46 CW47 CW48 CW49 CW50 CW51 CW52 CW53 CW54 CW55 CW56 CW57 CW58 CW59 CW61 CW65 CW67 CW68 CW71 CW73 CW77 CW78 CW79 CW80 CW81 CW82 CW83 CW84 CW85 CW86 CW87 CW88 CW89 CW90 CW91 CW92 CW93 CW94 CW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AN31:AN32 AP31:AP32 AR31:AR32 AT31:AT32 AV31:AV32 AX31:AX32 AZ31:AZ32 BB31:BB32 BD31:BD32 BF31:BF32 BH31:BH32 BJ31:BJ32 BL31:BL32 BN31:BN32 BP31:BP32 BR31:BR32 BT31:BT32 BV31:BV32 BX31:BX32 BZ31:BZ32 CB31:CB32 CD31:CD32 CF31:CF32 CH31:CH32 CJ31:CJ32 CL31:CL32 CN31:CN32 CP31:CP32 CR31:CR32 CT31:CT32 CV31:CV32 CX31:CX32 G62:G63 G74:G75 G97:G100 I62:I63 I74:I75 I97:I100 H13:H14 H19 J19 L19 N19 P19 R19 T19 V19 X19 Z19 AB19 AD19 AF19 AH19 AJ19 AL19 AN19 AP19 AR19 AT19 AV19 AX19 AZ19 BB19 BD19 BF19 BH19 BJ19 BL19 BN19 BP19 BR19 BT19 BV19 BX19 BZ19 CB19 CD19 CF19 CH19 CJ19 CL19 CN19 CP19 CR19 CT19 CV19 CX19 J13:J14 L13:L14 N13:N14 P13:P14 R13:R14 T13:T14 V13:V14 X13:X14 Z13:Z14 AB13:AB14 AD13:AD14 AF13:AF14 AH13:AH14 AJ13:AJ14 AL13:AL14 AN13:AN14 AP13:AP14 AR13:AR14 AT13:AT14 AV13:AV14 AX13:AX14 AZ13:AZ14 BB13:BB14 BD13:BD14 BF13:BF14 BH13:BH14 BJ13:BJ14 BL13:BL14 BN13:BN14 BP13:BP14 BR13:BR14 BT13:BT14 BV13:BV14 BX13:BX14 BZ13:BZ14 CB13:CB14 CD13:CD14 CF13:CF14 CH13:CH14 CJ13:CJ14 CL13:CL14 CN13:CN14 CP13:CP14 CR13:CR14 CT13:CT14 CV13:CV14 CX13:CX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AM62 AM63 AM74 AM75 AM97 AM98 AM99 AM100 AO62 AO63 AO74 AO75 AO97 AO98 AO99 AO100 AQ62 AQ63 AQ74 AQ75 AQ97 AQ98 AQ99 AQ100 AS62 AS63 AS74 AS75 AS97 AS98 AS99 AS100 AU62 AU63 AU74 AU75 AU97 AU98 AU99 AU100 AW62 AW63 AW74 AW75 AW97 AW98 AW99 AW100 AY62 AY63 AY74 AY75 AY97 AY98 AY99 AY100 BA62 BA63 BA74 BA75 BA97 BA98 BA99 BA100 BC62 BC63 BC74 BC75 BC97 BC98 BC99 BC100 BE62 BE63 BE74 BE75 BE97 BE98 BE99 BE100 BG62 BG63 BG74 BG75 BG97 BG98 BG99 BG100 BI62 BI63 BI74 BI75 BI97 BI98 BI99 BI100 BK62 BK63 BK74 BK75 BK97 BK98 BK99 BK100 BM62 BM63 BM74 BM75 BM97 BM98 BM99 BM100 BO62 BO63 BO74 BO75 BO97 BO98 BO99 BO100 BQ62 BQ63 BQ74 BQ75 BQ97 BQ98 BQ99 BQ100 BS62 BS63 BS74 BS75 BS97 BS98 BS99 BS100 BU62 BU63 BU74 BU75 BU97 BU98 BU99 BU100 BW62 BW63 BW74 BW75 BW97 BW98 BW99 BW100 BY62 BY63 BY74 BY75 BY97 BY98 BY99 BY100 CA62 CA63 CA74 CA75 CA97 CA98 CA99 CA100 CC62 CC63 CC74 CC75 CC97 CC98 CC99 CC100 CE62 CE63 CE74 CE75 CE97 CE98 CE99 CE100 CG62 CG63 CG74 CG75 CG97 CG98 CG99 CG100 CI62 CI63 CI74 CI75 CI97 CI98 CI99 CI100 CK62 CK63 CK74 CK75 CK97 CK98 CK99 CK100 CM62 CM63 CM74 CM75 CM97 CM98 CM99 CM100 CO62 CO63 CO74 CO75 CO97 CO98 CO99 CO100 CQ62 CQ63 CQ74 CQ75 CQ97 CQ98 CQ99 CQ100 CS62 CS63 CS74 CS75 CS97 CS98 CS99 CS100 CU62 CU63 CU74 CU75 CU97 CU98 CU99 CU100 CW62 CW63 CW74 CW75 CW97 CW98 CW99 CW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AM31 AM42 AM43 AM60 AM69 AM70 AM72 AM95 AO31 AO42 AO43 AO60 AO69 AO70 AO72 AO95 AQ31 AQ42 AQ43 AQ60 AQ69 AQ70 AQ72 AQ95 AS31 AS42 AS43 AS60 AS69 AS70 AS72 AS95 AU31 AU42 AU43 AU60 AU69 AU70 AU72 AU95 AW31 AW42 AW43 AW60 AW69 AW70 AW72 AW95 AY31 AY42 AY43 AY60 AY69 AY70 AY72 AY95 BA31 BA42 BA43 BA60 BA69 BA70 BA72 BA95 BC31 BC42 BC43 BC60 BC69 BC70 BC72 BC95 BE31 BE42 BE43 BE60 BE69 BE70 BE72 BE95 BG31 BG42 BG43 BG60 BG69 BG70 BG72 BG95 BI31 BI42 BI43 BI60 BI69 BI70 BI72 BI95 BK31 BK42 BK43 BK60 BK69 BK70 BK72 BK95 BM31 BM42 BM43 BM60 BM69 BM70 BM72 BM95 BO31 BO42 BO43 BO60 BO69 BO70 BO72 BO95 BQ31 BQ42 BQ43 BQ60 BQ69 BQ70 BQ72 BQ95 BS31 BS42 BS43 BS60 BS69 BS70 BS72 BS95 BU31 BU42 BU43 BU60 BU69 BU70 BU72 BU95 BW31 BW42 BW43 BW60 BW69 BW70 BW72 BW95 BY31 BY42 BY43 BY60 BY69 BY70 BY72 BY95 CA31 CA42 CA43 CA60 CA69 CA70 CA72 CA95 CC31 CC42 CC43 CC60 CC69 CC70 CC72 CC95 CE31 CE42 CE43 CE60 CE69 CE70 CE72 CE95 CG31 CG42 CG43 CG60 CG69 CG70 CG72 CG95 CI31 CI42 CI43 CI60 CI69 CI70 CI72 CI95 CK31 CK42 CK43 CK60 CK69 CK70 CK72 CK95 CM31 CM42 CM43 CM60 CM69 CM70 CM72 CM95 CO31 CO42 CO43 CO60 CO69 CO70 CO72 CO95 CQ31 CQ42 CQ43 CQ60 CQ69 CQ70 CQ72 CQ95 CS31 CS42 CS43 CS60 CS69 CS70 CS72 CS95 CU31 CU42 CU43 CU60 CU69 CU70 CU72 CU95 CW31 CW42 CW43 CW60 CW69 CW70 CW72 CW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AM19 AO19 AQ19 AS19 AU19 AW19 AY19 BA19 BC19 BE19 BG19 BI19 BK19 BM19 BO19 BQ19 BS19 BU19 BW19 BY19 CA19 CC19 CE19 CG19 CI19 CK19 CM19 CO19 CQ19 CS19 CU19 CW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F1A9E7-D3E7-629D-F2D1-0.CC80B5A}" mc:Ignorable="x14ac xr xr2 xr3">
  <sheetPr>
    <tabColor rgb="FFCCCCFF"/>
  </sheetPr>
  <dimension ref="A1:AM109"/>
  <sheetViews>
    <sheetView topLeftCell="A1" showGridLines="0" zoomScale="90" workbookViewId="0">
      <selection activeCell="I105" sqref="I105:I106"/>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ГУП "Белоблводоканал"</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324</v>
      </c>
      <c r="E9" s="2128"/>
      <c r="F9" s="2129" t="s">
        <v>325</v>
      </c>
      <c r="G9" s="2130"/>
      <c r="H9" s="2130"/>
      <c r="I9" s="2130"/>
      <c r="J9" s="2133" t="s">
        <v>326</v>
      </c>
      <c r="K9" s="2133"/>
      <c r="L9" s="2133"/>
      <c r="M9" s="2133"/>
      <c r="AM9" s="584">
        <v>18</v>
      </c>
    </row>
    <row customHeight="1" ht="24">
      <c r="A10" s="2127"/>
      <c r="B10" s="593"/>
      <c r="C10" s="526"/>
      <c r="D10" s="524" t="s">
        <v>87</v>
      </c>
      <c r="E10" s="524" t="s">
        <v>88</v>
      </c>
      <c r="F10" s="524" t="s">
        <v>327</v>
      </c>
      <c r="G10" s="2134" t="s">
        <v>87</v>
      </c>
      <c r="H10" s="2135"/>
      <c r="I10" s="524" t="s">
        <v>88</v>
      </c>
      <c r="J10" s="524" t="s">
        <v>327</v>
      </c>
      <c r="K10" s="2134" t="s">
        <v>87</v>
      </c>
      <c r="L10" s="2135"/>
      <c r="M10" s="524" t="s">
        <v>88</v>
      </c>
      <c r="N10" s="1628"/>
      <c r="AM10" s="584">
        <v>23</v>
      </c>
    </row>
    <row s="1854" customFormat="1" customHeight="1" ht="11.25" hidden="1">
      <c r="A11" s="594"/>
      <c r="B11" s="594"/>
      <c r="C11" s="594"/>
      <c r="D11" s="595" t="s">
        <v>328</v>
      </c>
      <c r="E11" s="595" t="s">
        <v>99</v>
      </c>
      <c r="F11" s="595" t="s">
        <v>89</v>
      </c>
      <c r="G11" s="2116" t="s">
        <v>90</v>
      </c>
      <c r="H11" s="2117"/>
      <c r="I11" s="595" t="s">
        <v>105</v>
      </c>
      <c r="J11" s="595" t="s">
        <v>91</v>
      </c>
      <c r="K11" s="2118" t="s">
        <v>92</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329</v>
      </c>
      <c r="P12" s="1414" t="s">
        <v>330</v>
      </c>
      <c r="Q12" s="1414" t="s">
        <v>331</v>
      </c>
      <c r="R12" s="1414" t="s">
        <v>332</v>
      </c>
      <c r="AM12" s="584">
        <v>1</v>
      </c>
    </row>
    <row s="1854" customFormat="1" customHeight="1" ht="15.75">
      <c r="A13" s="294"/>
      <c r="B13" s="294"/>
      <c r="C13" s="527"/>
      <c r="D13" s="2109" t="s">
        <v>328</v>
      </c>
      <c r="E13" s="2110" t="str">
        <f>INDEX(VD_NAME_LIST,MATCH("4189714",VD_ID_LIST,0))&amp;"; "&amp;INDEX(VD_NAME_LIST,MATCH("4189713",VD_ID_LIST,0))&amp;"; "&amp;INDEX(VD_NAME_LIST,MATCH("4189712",VD_ID_LIST,0))</f>
        <v>Водоотведение; Транспортировка; Подключение (технологическое присоединение) к централизованной системе водоотведения</v>
      </c>
      <c r="F13" s="2113" t="s">
        <v>65</v>
      </c>
      <c r="G13" s="2114"/>
      <c r="H13" s="2115">
        <v>1</v>
      </c>
      <c r="I13" s="2106" t="str">
        <f>IF(U13="","",INDEX(TERRITORY_MR_LIST,MATCH(U13,TERRITORY_LIST_ID,0)))</f>
        <v>Алексеевский муниципальный округ</v>
      </c>
      <c r="J13" s="2108" t="s">
        <v>19</v>
      </c>
      <c r="K13" s="603"/>
      <c r="L13" s="528" t="s">
        <v>328</v>
      </c>
      <c r="M13" s="604" t="s">
        <v>22</v>
      </c>
      <c r="N13" s="813"/>
      <c r="O13" s="1417" t="s">
        <v>333</v>
      </c>
      <c r="P13" s="1414" t="str">
        <f>$E$13</f>
        <v>Водоотведение; Транспортировка; Подключение (технологическое присоединение) к централизованной системе водоотведения</v>
      </c>
      <c r="Q13" s="1414" t="str">
        <f>IF($F$13="нет","без дифференциации",$I$13)</f>
        <v>Алексеевский муниципальный округ</v>
      </c>
      <c r="R13" s="1414" t="str">
        <f>IF($J$13="нет","без дифференциации",M13)</f>
        <v>без дифференциации</v>
      </c>
      <c r="S13" s="1417"/>
      <c r="T13" s="1417"/>
      <c r="U13" s="1267" t="s">
        <v>97</v>
      </c>
      <c r="V13" s="1267" t="s">
        <v>334</v>
      </c>
      <c r="W13" s="1267"/>
      <c r="X13" s="1267"/>
      <c r="Y13" s="605" t="s">
        <v>335</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336</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customHeight="1" ht="15">
      <c r="A15" s="424"/>
      <c r="B15" s="424"/>
      <c r="C15" s="177"/>
      <c r="D15" s="1822"/>
      <c r="E15" s="1822"/>
      <c r="F15" s="1822"/>
      <c r="G15" s="2562" t="s">
        <v>102</v>
      </c>
      <c r="H15" s="2104" t="s">
        <v>99</v>
      </c>
      <c r="I15" s="2563" t="str">
        <f>IF(U15="","",INDEX(TERRITORY_MR_LIST,MATCH(U15,TERRITORY_LIST_ID,0)))</f>
        <v>Беловское</v>
      </c>
      <c r="J15" s="2108" t="s">
        <v>19</v>
      </c>
      <c r="K15" s="833"/>
      <c r="L15" s="1783" t="s">
        <v>328</v>
      </c>
      <c r="M15" s="604"/>
      <c r="N15" s="605"/>
      <c r="O15" s="605" t="s">
        <v>337</v>
      </c>
      <c r="P15" s="605" t="str">
        <f>$E$13</f>
        <v>Водоотведение; Транспортировка; Подключение (технологическое присоединение) к централизованной системе водоотведения</v>
      </c>
      <c r="Q15" s="605" t="str">
        <f>IF($F$15="нет","без дифференциации",$I$15)</f>
        <v>Беловское</v>
      </c>
      <c r="R15" s="605" t="str">
        <f>IF($J$15="нет","без дифференциации",$M$15)</f>
        <v>без дифференциации</v>
      </c>
      <c r="S15" s="605"/>
      <c r="T15" s="605"/>
      <c r="U15" s="606" t="s">
        <v>103</v>
      </c>
      <c r="V15" s="605"/>
      <c r="W15" s="605"/>
      <c r="X15" s="596"/>
      <c r="Y15" s="596" t="s">
        <v>335</v>
      </c>
      <c r="Z15" s="596">
        <v>1705000</v>
      </c>
      <c r="AA15" s="596"/>
      <c r="AB15" s="596"/>
      <c r="AC15" s="596"/>
      <c r="AD15" s="596"/>
      <c r="AE15" s="596"/>
      <c r="AF15" s="596"/>
      <c r="AG15" s="596"/>
      <c r="AH15" s="596"/>
      <c r="AI15" s="596"/>
      <c r="AJ15" s="596"/>
      <c r="AK15" s="596"/>
      <c r="AL15" s="596"/>
      <c r="AM15" s="1854"/>
    </row>
    <row customHeight="1" ht="15">
      <c r="A16" s="424"/>
      <c r="B16" s="424"/>
      <c r="C16" s="177"/>
      <c r="D16" s="1822"/>
      <c r="E16" s="1822"/>
      <c r="F16" s="1822"/>
      <c r="G16" s="2562"/>
      <c r="H16" s="2104"/>
      <c r="I16" s="2563"/>
      <c r="J16" s="2108"/>
      <c r="K16" s="422"/>
      <c r="L16" s="178"/>
      <c r="M16" s="608" t="s">
        <v>336</v>
      </c>
      <c r="N16" s="605"/>
      <c r="O16" s="605"/>
      <c r="P16" s="605"/>
      <c r="Q16" s="605"/>
      <c r="R16" s="605"/>
      <c r="S16" s="605"/>
      <c r="T16" s="605"/>
      <c r="U16" s="606"/>
      <c r="V16" s="605"/>
      <c r="W16" s="605"/>
      <c r="X16" s="596"/>
      <c r="Y16" s="596"/>
      <c r="Z16" s="596"/>
      <c r="AA16" s="596"/>
      <c r="AB16" s="596"/>
      <c r="AC16" s="596"/>
      <c r="AD16" s="596"/>
      <c r="AE16" s="596"/>
      <c r="AF16" s="596"/>
      <c r="AG16" s="596"/>
      <c r="AH16" s="596"/>
      <c r="AI16" s="596"/>
      <c r="AJ16" s="596"/>
      <c r="AK16" s="596"/>
      <c r="AL16" s="596"/>
      <c r="AM16" s="1854"/>
    </row>
    <row customHeight="1" ht="15">
      <c r="A17" s="424"/>
      <c r="B17" s="424"/>
      <c r="C17" s="177"/>
      <c r="D17" s="1822"/>
      <c r="E17" s="1822"/>
      <c r="F17" s="1822"/>
      <c r="G17" s="2562" t="s">
        <v>102</v>
      </c>
      <c r="H17" s="2104" t="s">
        <v>89</v>
      </c>
      <c r="I17" s="2563" t="str">
        <f>IF(U17="","",INDEX(TERRITORY_MR_LIST,MATCH(U17,TERRITORY_LIST_ID,0)))</f>
        <v>Беломестненское</v>
      </c>
      <c r="J17" s="2108" t="s">
        <v>19</v>
      </c>
      <c r="K17" s="833"/>
      <c r="L17" s="1783" t="s">
        <v>328</v>
      </c>
      <c r="M17" s="604"/>
      <c r="N17" s="605"/>
      <c r="O17" s="605" t="s">
        <v>338</v>
      </c>
      <c r="P17" s="605" t="str">
        <f>$E$13</f>
        <v>Водоотведение; Транспортировка; Подключение (технологическое присоединение) к централизованной системе водоотведения</v>
      </c>
      <c r="Q17" s="605" t="str">
        <f>IF($F$17="нет","без дифференциации",$I$17)</f>
        <v>Беломестненское</v>
      </c>
      <c r="R17" s="605" t="str">
        <f>IF($J$17="нет","без дифференциации",$M$17)</f>
        <v>без дифференциации</v>
      </c>
      <c r="S17" s="605"/>
      <c r="T17" s="605"/>
      <c r="U17" s="606" t="s">
        <v>108</v>
      </c>
      <c r="V17" s="605"/>
      <c r="W17" s="605"/>
      <c r="X17" s="596"/>
      <c r="Y17" s="596" t="s">
        <v>335</v>
      </c>
      <c r="Z17" s="596">
        <v>1705000</v>
      </c>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c r="H18" s="2104"/>
      <c r="I18" s="2563"/>
      <c r="J18" s="2108"/>
      <c r="K18" s="422"/>
      <c r="L18" s="178"/>
      <c r="M18" s="608" t="s">
        <v>336</v>
      </c>
      <c r="N18" s="605"/>
      <c r="O18" s="605"/>
      <c r="P18" s="605"/>
      <c r="Q18" s="605"/>
      <c r="R18" s="605"/>
      <c r="S18" s="605"/>
      <c r="T18" s="605"/>
      <c r="U18" s="606"/>
      <c r="V18" s="605"/>
      <c r="W18" s="605"/>
      <c r="X18" s="596"/>
      <c r="Y18" s="596"/>
      <c r="Z18" s="596"/>
      <c r="AA18" s="596"/>
      <c r="AB18" s="596"/>
      <c r="AC18" s="596"/>
      <c r="AD18" s="596"/>
      <c r="AE18" s="596"/>
      <c r="AF18" s="596"/>
      <c r="AG18" s="596"/>
      <c r="AH18" s="596"/>
      <c r="AI18" s="596"/>
      <c r="AJ18" s="596"/>
      <c r="AK18" s="596"/>
      <c r="AL18" s="596"/>
      <c r="AM18" s="1854"/>
    </row>
    <row customHeight="1" ht="15">
      <c r="A19" s="424"/>
      <c r="B19" s="424"/>
      <c r="C19" s="177"/>
      <c r="D19" s="1822"/>
      <c r="E19" s="1822"/>
      <c r="F19" s="1822"/>
      <c r="G19" s="2562" t="s">
        <v>102</v>
      </c>
      <c r="H19" s="2104" t="s">
        <v>90</v>
      </c>
      <c r="I19" s="2563" t="str">
        <f>IF(U19="","",INDEX(TERRITORY_MR_LIST,MATCH(U19,TERRITORY_LIST_ID,0)))</f>
        <v>Веселолопанское</v>
      </c>
      <c r="J19" s="2108" t="s">
        <v>19</v>
      </c>
      <c r="K19" s="833"/>
      <c r="L19" s="1783" t="s">
        <v>328</v>
      </c>
      <c r="M19" s="604"/>
      <c r="N19" s="605"/>
      <c r="O19" s="605" t="s">
        <v>339</v>
      </c>
      <c r="P19" s="605" t="str">
        <f>$E$13</f>
        <v>Водоотведение; Транспортировка; Подключение (технологическое присоединение) к централизованной системе водоотведения</v>
      </c>
      <c r="Q19" s="605" t="str">
        <f>IF($F$19="нет","без дифференциации",$I$19)</f>
        <v>Веселолопанское</v>
      </c>
      <c r="R19" s="605" t="str">
        <f>IF($J$19="нет","без дифференциации",$M$19)</f>
        <v>без дифференциации</v>
      </c>
      <c r="S19" s="605"/>
      <c r="T19" s="605"/>
      <c r="U19" s="606" t="s">
        <v>111</v>
      </c>
      <c r="V19" s="605"/>
      <c r="W19" s="605"/>
      <c r="X19" s="596"/>
      <c r="Y19" s="596" t="s">
        <v>335</v>
      </c>
      <c r="Z19" s="596">
        <v>1705000</v>
      </c>
      <c r="AA19" s="596"/>
      <c r="AB19" s="596"/>
      <c r="AC19" s="596"/>
      <c r="AD19" s="596"/>
      <c r="AE19" s="596"/>
      <c r="AF19" s="596"/>
      <c r="AG19" s="596"/>
      <c r="AH19" s="596"/>
      <c r="AI19" s="596"/>
      <c r="AJ19" s="596"/>
      <c r="AK19" s="596"/>
      <c r="AL19" s="596"/>
      <c r="AM19" s="1854"/>
    </row>
    <row customHeight="1" ht="15">
      <c r="A20" s="424"/>
      <c r="B20" s="424"/>
      <c r="C20" s="177"/>
      <c r="D20" s="1822"/>
      <c r="E20" s="1822"/>
      <c r="F20" s="1822"/>
      <c r="G20" s="2562"/>
      <c r="H20" s="2104"/>
      <c r="I20" s="2563"/>
      <c r="J20" s="2108"/>
      <c r="K20" s="422"/>
      <c r="L20" s="178"/>
      <c r="M20" s="608" t="s">
        <v>336</v>
      </c>
      <c r="N20" s="605"/>
      <c r="O20" s="605"/>
      <c r="P20" s="605"/>
      <c r="Q20" s="605"/>
      <c r="R20" s="605"/>
      <c r="S20" s="605"/>
      <c r="T20" s="605"/>
      <c r="U20" s="606"/>
      <c r="V20" s="605"/>
      <c r="W20" s="605"/>
      <c r="X20" s="596"/>
      <c r="Y20" s="596"/>
      <c r="Z20" s="596"/>
      <c r="AA20" s="596"/>
      <c r="AB20" s="596"/>
      <c r="AC20" s="596"/>
      <c r="AD20" s="596"/>
      <c r="AE20" s="596"/>
      <c r="AF20" s="596"/>
      <c r="AG20" s="596"/>
      <c r="AH20" s="596"/>
      <c r="AI20" s="596"/>
      <c r="AJ20" s="596"/>
      <c r="AK20" s="596"/>
      <c r="AL20" s="596"/>
      <c r="AM20" s="1854"/>
    </row>
    <row customHeight="1" ht="15">
      <c r="A21" s="424"/>
      <c r="B21" s="424"/>
      <c r="C21" s="177"/>
      <c r="D21" s="1822"/>
      <c r="E21" s="1822"/>
      <c r="F21" s="1822"/>
      <c r="G21" s="2562" t="s">
        <v>102</v>
      </c>
      <c r="H21" s="2104" t="s">
        <v>105</v>
      </c>
      <c r="I21" s="2563" t="str">
        <f>IF(U21="","",INDEX(TERRITORY_MR_LIST,MATCH(U21,TERRITORY_LIST_ID,0)))</f>
        <v>Головинское</v>
      </c>
      <c r="J21" s="2108" t="s">
        <v>19</v>
      </c>
      <c r="K21" s="833"/>
      <c r="L21" s="1783" t="s">
        <v>328</v>
      </c>
      <c r="M21" s="604"/>
      <c r="N21" s="605"/>
      <c r="O21" s="605" t="s">
        <v>340</v>
      </c>
      <c r="P21" s="605" t="str">
        <f>$E$13</f>
        <v>Водоотведение; Транспортировка; Подключение (технологическое присоединение) к централизованной системе водоотведения</v>
      </c>
      <c r="Q21" s="605" t="str">
        <f>IF($F$21="нет","без дифференциации",$I$21)</f>
        <v>Головинское</v>
      </c>
      <c r="R21" s="605" t="str">
        <f>IF($J$21="нет","без дифференциации",$M$21)</f>
        <v>без дифференциации</v>
      </c>
      <c r="S21" s="605"/>
      <c r="T21" s="605"/>
      <c r="U21" s="606" t="s">
        <v>115</v>
      </c>
      <c r="V21" s="605"/>
      <c r="W21" s="605"/>
      <c r="X21" s="596"/>
      <c r="Y21" s="596" t="s">
        <v>335</v>
      </c>
      <c r="Z21" s="596">
        <v>1705000</v>
      </c>
      <c r="AA21" s="596"/>
      <c r="AB21" s="596"/>
      <c r="AC21" s="596"/>
      <c r="AD21" s="596"/>
      <c r="AE21" s="596"/>
      <c r="AF21" s="596"/>
      <c r="AG21" s="596"/>
      <c r="AH21" s="596"/>
      <c r="AI21" s="596"/>
      <c r="AJ21" s="596"/>
      <c r="AK21" s="596"/>
      <c r="AL21" s="596"/>
      <c r="AM21" s="1854"/>
    </row>
    <row customHeight="1" ht="15">
      <c r="A22" s="424"/>
      <c r="B22" s="424"/>
      <c r="C22" s="177"/>
      <c r="D22" s="1822"/>
      <c r="E22" s="1822"/>
      <c r="F22" s="1822"/>
      <c r="G22" s="2562"/>
      <c r="H22" s="2104"/>
      <c r="I22" s="2563"/>
      <c r="J22" s="2108"/>
      <c r="K22" s="422"/>
      <c r="L22" s="178"/>
      <c r="M22" s="608" t="s">
        <v>336</v>
      </c>
      <c r="N22" s="605"/>
      <c r="O22" s="605"/>
      <c r="P22" s="605"/>
      <c r="Q22" s="605"/>
      <c r="R22" s="605"/>
      <c r="S22" s="605"/>
      <c r="T22" s="605"/>
      <c r="U22" s="606"/>
      <c r="V22" s="605"/>
      <c r="W22" s="605"/>
      <c r="X22" s="596"/>
      <c r="Y22" s="596"/>
      <c r="Z22" s="596"/>
      <c r="AA22" s="596"/>
      <c r="AB22" s="596"/>
      <c r="AC22" s="596"/>
      <c r="AD22" s="596"/>
      <c r="AE22" s="596"/>
      <c r="AF22" s="596"/>
      <c r="AG22" s="596"/>
      <c r="AH22" s="596"/>
      <c r="AI22" s="596"/>
      <c r="AJ22" s="596"/>
      <c r="AK22" s="596"/>
      <c r="AL22" s="596"/>
      <c r="AM22" s="1854"/>
    </row>
    <row customHeight="1" ht="15">
      <c r="A23" s="424"/>
      <c r="B23" s="424"/>
      <c r="C23" s="177"/>
      <c r="D23" s="1822"/>
      <c r="E23" s="1822"/>
      <c r="F23" s="1822"/>
      <c r="G23" s="2562" t="s">
        <v>102</v>
      </c>
      <c r="H23" s="2104" t="s">
        <v>91</v>
      </c>
      <c r="I23" s="2563" t="str">
        <f>IF(U23="","",INDEX(TERRITORY_MR_LIST,MATCH(U23,TERRITORY_LIST_ID,0)))</f>
        <v>Дубовское</v>
      </c>
      <c r="J23" s="2108" t="s">
        <v>19</v>
      </c>
      <c r="K23" s="833"/>
      <c r="L23" s="1783" t="s">
        <v>328</v>
      </c>
      <c r="M23" s="604"/>
      <c r="N23" s="605"/>
      <c r="O23" s="605" t="s">
        <v>341</v>
      </c>
      <c r="P23" s="605" t="str">
        <f>$E$13</f>
        <v>Водоотведение; Транспортировка; Подключение (технологическое присоединение) к централизованной системе водоотведения</v>
      </c>
      <c r="Q23" s="605" t="str">
        <f>IF($F$23="нет","без дифференциации",$I$23)</f>
        <v>Дубовское</v>
      </c>
      <c r="R23" s="605" t="str">
        <f>IF($J$23="нет","без дифференциации",$M$23)</f>
        <v>без дифференциации</v>
      </c>
      <c r="S23" s="605"/>
      <c r="T23" s="605"/>
      <c r="U23" s="606" t="s">
        <v>119</v>
      </c>
      <c r="V23" s="605"/>
      <c r="W23" s="605"/>
      <c r="X23" s="596"/>
      <c r="Y23" s="596" t="s">
        <v>335</v>
      </c>
      <c r="Z23" s="596">
        <v>1705000</v>
      </c>
      <c r="AA23" s="596"/>
      <c r="AB23" s="596"/>
      <c r="AC23" s="596"/>
      <c r="AD23" s="596"/>
      <c r="AE23" s="596"/>
      <c r="AF23" s="596"/>
      <c r="AG23" s="596"/>
      <c r="AH23" s="596"/>
      <c r="AI23" s="596"/>
      <c r="AJ23" s="596"/>
      <c r="AK23" s="596"/>
      <c r="AL23" s="596"/>
      <c r="AM23" s="1854"/>
    </row>
    <row customHeight="1" ht="15">
      <c r="A24" s="424"/>
      <c r="B24" s="424"/>
      <c r="C24" s="177"/>
      <c r="D24" s="1822"/>
      <c r="E24" s="1822"/>
      <c r="F24" s="1822"/>
      <c r="G24" s="2562"/>
      <c r="H24" s="2104"/>
      <c r="I24" s="2563"/>
      <c r="J24" s="2108"/>
      <c r="K24" s="422"/>
      <c r="L24" s="178"/>
      <c r="M24" s="608" t="s">
        <v>336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c r="AM24" s="1854"/>
    </row>
    <row customHeight="1" ht="15">
      <c r="A25" s="424"/>
      <c r="B25" s="424"/>
      <c r="C25" s="177"/>
      <c r="D25" s="1822"/>
      <c r="E25" s="1822"/>
      <c r="F25" s="1822"/>
      <c r="G25" s="2562" t="s">
        <v>102</v>
      </c>
      <c r="H25" s="2104" t="s">
        <v>92</v>
      </c>
      <c r="I25" s="2563" t="str">
        <f>IF(U25="","",INDEX(TERRITORY_MR_LIST,MATCH(U25,TERRITORY_LIST_ID,0)))</f>
        <v>Комсомольское</v>
      </c>
      <c r="J25" s="2108" t="s">
        <v>19</v>
      </c>
      <c r="K25" s="833"/>
      <c r="L25" s="1783" t="s">
        <v>328</v>
      </c>
      <c r="M25" s="604"/>
      <c r="N25" s="605"/>
      <c r="O25" s="605" t="s">
        <v>342</v>
      </c>
      <c r="P25" s="605" t="str">
        <f>$E$13</f>
        <v>Водоотведение; Транспортировка; Подключение (технологическое присоединение) к централизованной системе водоотведения</v>
      </c>
      <c r="Q25" s="605" t="str">
        <f>IF($F$25="нет","без дифференциации",$I$25)</f>
        <v>Комсомольское</v>
      </c>
      <c r="R25" s="605" t="str">
        <f>IF($J$25="нет","без дифференциации",$M$25)</f>
        <v>без дифференциации</v>
      </c>
      <c r="S25" s="605"/>
      <c r="T25" s="605"/>
      <c r="U25" s="606" t="s">
        <v>123</v>
      </c>
      <c r="V25" s="605"/>
      <c r="W25" s="605"/>
      <c r="X25" s="596"/>
      <c r="Y25" s="596" t="s">
        <v>335</v>
      </c>
      <c r="Z25" s="596">
        <v>1705000</v>
      </c>
      <c r="AA25" s="596"/>
      <c r="AB25" s="596"/>
      <c r="AC25" s="596"/>
      <c r="AD25" s="596"/>
      <c r="AE25" s="596"/>
      <c r="AF25" s="596"/>
      <c r="AG25" s="596"/>
      <c r="AH25" s="596"/>
      <c r="AI25" s="596"/>
      <c r="AJ25" s="596"/>
      <c r="AK25" s="596"/>
      <c r="AL25" s="596"/>
      <c r="AM25" s="1854"/>
    </row>
    <row customHeight="1" ht="15">
      <c r="A26" s="424"/>
      <c r="B26" s="424"/>
      <c r="C26" s="177"/>
      <c r="D26" s="1822"/>
      <c r="E26" s="1822"/>
      <c r="F26" s="1822"/>
      <c r="G26" s="2562"/>
      <c r="H26" s="2104"/>
      <c r="I26" s="2563"/>
      <c r="J26" s="2108"/>
      <c r="K26" s="422"/>
      <c r="L26" s="178"/>
      <c r="M26" s="608" t="s">
        <v>336</v>
      </c>
      <c r="N26" s="605"/>
      <c r="O26" s="605"/>
      <c r="P26" s="605"/>
      <c r="Q26" s="605"/>
      <c r="R26" s="605"/>
      <c r="S26" s="605"/>
      <c r="T26" s="605"/>
      <c r="U26" s="606"/>
      <c r="V26" s="605"/>
      <c r="W26" s="605"/>
      <c r="X26" s="596"/>
      <c r="Y26" s="596"/>
      <c r="Z26" s="596"/>
      <c r="AA26" s="596"/>
      <c r="AB26" s="596"/>
      <c r="AC26" s="596"/>
      <c r="AD26" s="596"/>
      <c r="AE26" s="596"/>
      <c r="AF26" s="596"/>
      <c r="AG26" s="596"/>
      <c r="AH26" s="596"/>
      <c r="AI26" s="596"/>
      <c r="AJ26" s="596"/>
      <c r="AK26" s="596"/>
      <c r="AL26" s="596"/>
      <c r="AM26" s="1854"/>
    </row>
    <row customHeight="1" ht="15">
      <c r="A27" s="424"/>
      <c r="B27" s="424"/>
      <c r="C27" s="177"/>
      <c r="D27" s="1822"/>
      <c r="E27" s="1822"/>
      <c r="F27" s="1822"/>
      <c r="G27" s="2562" t="s">
        <v>102</v>
      </c>
      <c r="H27" s="2104" t="s">
        <v>113</v>
      </c>
      <c r="I27" s="2563" t="str">
        <f>IF(U27="","",INDEX(TERRITORY_MR_LIST,MATCH(U27,TERRITORY_LIST_ID,0)))</f>
        <v>Краснооктябрьское</v>
      </c>
      <c r="J27" s="2108" t="s">
        <v>19</v>
      </c>
      <c r="K27" s="833"/>
      <c r="L27" s="1783" t="s">
        <v>328</v>
      </c>
      <c r="M27" s="604"/>
      <c r="N27" s="605"/>
      <c r="O27" s="605" t="s">
        <v>343</v>
      </c>
      <c r="P27" s="605" t="str">
        <f>$E$13</f>
        <v>Водоотведение; Транспортировка; Подключение (технологическое присоединение) к централизованной системе водоотведения</v>
      </c>
      <c r="Q27" s="605" t="str">
        <f>IF($F$27="нет","без дифференциации",$I$27)</f>
        <v>Краснооктябрьское</v>
      </c>
      <c r="R27" s="605" t="str">
        <f>IF($J$27="нет","без дифференциации",$M$27)</f>
        <v>без дифференциации</v>
      </c>
      <c r="S27" s="605"/>
      <c r="T27" s="605"/>
      <c r="U27" s="606" t="s">
        <v>127</v>
      </c>
      <c r="V27" s="605"/>
      <c r="W27" s="605"/>
      <c r="X27" s="596"/>
      <c r="Y27" s="596" t="s">
        <v>335</v>
      </c>
      <c r="Z27" s="596">
        <v>1705000</v>
      </c>
      <c r="AA27" s="596"/>
      <c r="AB27" s="596"/>
      <c r="AC27" s="596"/>
      <c r="AD27" s="596"/>
      <c r="AE27" s="596"/>
      <c r="AF27" s="596"/>
      <c r="AG27" s="596"/>
      <c r="AH27" s="596"/>
      <c r="AI27" s="596"/>
      <c r="AJ27" s="596"/>
      <c r="AK27" s="596"/>
      <c r="AL27" s="596"/>
      <c r="AM27" s="1854"/>
    </row>
    <row customHeight="1" ht="15">
      <c r="A28" s="424"/>
      <c r="B28" s="424"/>
      <c r="C28" s="177"/>
      <c r="D28" s="1822"/>
      <c r="E28" s="1822"/>
      <c r="F28" s="1822"/>
      <c r="G28" s="2562"/>
      <c r="H28" s="2104"/>
      <c r="I28" s="2563"/>
      <c r="J28" s="2108"/>
      <c r="K28" s="422"/>
      <c r="L28" s="178"/>
      <c r="M28" s="608" t="s">
        <v>336</v>
      </c>
      <c r="N28" s="605"/>
      <c r="O28" s="605"/>
      <c r="P28" s="605"/>
      <c r="Q28" s="605"/>
      <c r="R28" s="605"/>
      <c r="S28" s="605"/>
      <c r="T28" s="605"/>
      <c r="U28" s="606"/>
      <c r="V28" s="605"/>
      <c r="W28" s="605"/>
      <c r="X28" s="596"/>
      <c r="Y28" s="596"/>
      <c r="Z28" s="596"/>
      <c r="AA28" s="596"/>
      <c r="AB28" s="596"/>
      <c r="AC28" s="596"/>
      <c r="AD28" s="596"/>
      <c r="AE28" s="596"/>
      <c r="AF28" s="596"/>
      <c r="AG28" s="596"/>
      <c r="AH28" s="596"/>
      <c r="AI28" s="596"/>
      <c r="AJ28" s="596"/>
      <c r="AK28" s="596"/>
      <c r="AL28" s="596"/>
      <c r="AM28" s="1854"/>
    </row>
    <row customHeight="1" ht="15">
      <c r="A29" s="424"/>
      <c r="B29" s="424"/>
      <c r="C29" s="177"/>
      <c r="D29" s="1822"/>
      <c r="E29" s="1822"/>
      <c r="F29" s="1822"/>
      <c r="G29" s="2562" t="s">
        <v>102</v>
      </c>
      <c r="H29" s="2104" t="s">
        <v>117</v>
      </c>
      <c r="I29" s="2563" t="str">
        <f>IF(U29="","",INDEX(TERRITORY_MR_LIST,MATCH(U29,TERRITORY_LIST_ID,0)))</f>
        <v>Майское</v>
      </c>
      <c r="J29" s="2108" t="s">
        <v>19</v>
      </c>
      <c r="K29" s="833"/>
      <c r="L29" s="1783" t="s">
        <v>328</v>
      </c>
      <c r="M29" s="604"/>
      <c r="N29" s="605"/>
      <c r="O29" s="605" t="s">
        <v>344</v>
      </c>
      <c r="P29" s="605" t="str">
        <f>$E$13</f>
        <v>Водоотведение; Транспортировка; Подключение (технологическое присоединение) к централизованной системе водоотведения</v>
      </c>
      <c r="Q29" s="605" t="str">
        <f>IF($F$29="нет","без дифференциации",$I$29)</f>
        <v>Майское</v>
      </c>
      <c r="R29" s="605" t="str">
        <f>IF($J$29="нет","без дифференциации",$M$29)</f>
        <v>без дифференциации</v>
      </c>
      <c r="S29" s="605"/>
      <c r="T29" s="605"/>
      <c r="U29" s="606" t="s">
        <v>131</v>
      </c>
      <c r="V29" s="605"/>
      <c r="W29" s="605"/>
      <c r="X29" s="596"/>
      <c r="Y29" s="596" t="s">
        <v>335</v>
      </c>
      <c r="Z29" s="596">
        <v>1705000</v>
      </c>
      <c r="AA29" s="596"/>
      <c r="AB29" s="596"/>
      <c r="AC29" s="596"/>
      <c r="AD29" s="596"/>
      <c r="AE29" s="596"/>
      <c r="AF29" s="596"/>
      <c r="AG29" s="596"/>
      <c r="AH29" s="596"/>
      <c r="AI29" s="596"/>
      <c r="AJ29" s="596"/>
      <c r="AK29" s="596"/>
      <c r="AL29" s="596"/>
      <c r="AM29" s="1854"/>
    </row>
    <row customHeight="1" ht="15">
      <c r="A30" s="424"/>
      <c r="B30" s="424"/>
      <c r="C30" s="177"/>
      <c r="D30" s="1822"/>
      <c r="E30" s="1822"/>
      <c r="F30" s="1822"/>
      <c r="G30" s="2562"/>
      <c r="H30" s="2104"/>
      <c r="I30" s="2563"/>
      <c r="J30" s="2108"/>
      <c r="K30" s="422"/>
      <c r="L30" s="178"/>
      <c r="M30" s="608" t="s">
        <v>336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c r="AM30" s="1854"/>
    </row>
    <row customHeight="1" ht="15">
      <c r="A31" s="424"/>
      <c r="B31" s="424"/>
      <c r="C31" s="177"/>
      <c r="D31" s="1822"/>
      <c r="E31" s="1822"/>
      <c r="F31" s="1822"/>
      <c r="G31" s="2562" t="s">
        <v>102</v>
      </c>
      <c r="H31" s="2104" t="s">
        <v>121</v>
      </c>
      <c r="I31" s="2563" t="str">
        <f>IF(U31="","",INDEX(TERRITORY_MR_LIST,MATCH(U31,TERRITORY_LIST_ID,0)))</f>
        <v>Никольское</v>
      </c>
      <c r="J31" s="2108" t="s">
        <v>19</v>
      </c>
      <c r="K31" s="833"/>
      <c r="L31" s="1783" t="s">
        <v>328</v>
      </c>
      <c r="M31" s="604"/>
      <c r="N31" s="605"/>
      <c r="O31" s="605" t="s">
        <v>345</v>
      </c>
      <c r="P31" s="605" t="str">
        <f>$E$13</f>
        <v>Водоотведение; Транспортировка; Подключение (технологическое присоединение) к централизованной системе водоотведения</v>
      </c>
      <c r="Q31" s="605" t="str">
        <f>IF($F$31="нет","без дифференциации",$I$31)</f>
        <v>Никольское</v>
      </c>
      <c r="R31" s="605" t="str">
        <f>IF($J$31="нет","без дифференциации",$M$31)</f>
        <v>без дифференциации</v>
      </c>
      <c r="S31" s="605"/>
      <c r="T31" s="605"/>
      <c r="U31" s="606" t="s">
        <v>135</v>
      </c>
      <c r="V31" s="605"/>
      <c r="W31" s="605"/>
      <c r="X31" s="596"/>
      <c r="Y31" s="596" t="s">
        <v>335</v>
      </c>
      <c r="Z31" s="596">
        <v>1705000</v>
      </c>
      <c r="AA31" s="596"/>
      <c r="AB31" s="596"/>
      <c r="AC31" s="596"/>
      <c r="AD31" s="596"/>
      <c r="AE31" s="596"/>
      <c r="AF31" s="596"/>
      <c r="AG31" s="596"/>
      <c r="AH31" s="596"/>
      <c r="AI31" s="596"/>
      <c r="AJ31" s="596"/>
      <c r="AK31" s="596"/>
      <c r="AL31" s="596"/>
      <c r="AM31" s="1854"/>
    </row>
    <row customHeight="1" ht="15">
      <c r="A32" s="424"/>
      <c r="B32" s="424"/>
      <c r="C32" s="177"/>
      <c r="D32" s="1822"/>
      <c r="E32" s="1822"/>
      <c r="F32" s="1822"/>
      <c r="G32" s="2562"/>
      <c r="H32" s="2104"/>
      <c r="I32" s="2563"/>
      <c r="J32" s="2108"/>
      <c r="K32" s="422"/>
      <c r="L32" s="178"/>
      <c r="M32" s="608" t="s">
        <v>336</v>
      </c>
      <c r="N32" s="605"/>
      <c r="O32" s="605"/>
      <c r="P32" s="605"/>
      <c r="Q32" s="605"/>
      <c r="R32" s="605"/>
      <c r="S32" s="605"/>
      <c r="T32" s="605"/>
      <c r="U32" s="606"/>
      <c r="V32" s="605"/>
      <c r="W32" s="605"/>
      <c r="X32" s="596"/>
      <c r="Y32" s="596"/>
      <c r="Z32" s="596"/>
      <c r="AA32" s="596"/>
      <c r="AB32" s="596"/>
      <c r="AC32" s="596"/>
      <c r="AD32" s="596"/>
      <c r="AE32" s="596"/>
      <c r="AF32" s="596"/>
      <c r="AG32" s="596"/>
      <c r="AH32" s="596"/>
      <c r="AI32" s="596"/>
      <c r="AJ32" s="596"/>
      <c r="AK32" s="596"/>
      <c r="AL32" s="596"/>
      <c r="AM32" s="1854"/>
    </row>
    <row customHeight="1" ht="15">
      <c r="A33" s="424"/>
      <c r="B33" s="424"/>
      <c r="C33" s="177"/>
      <c r="D33" s="1822"/>
      <c r="E33" s="1822"/>
      <c r="F33" s="1822"/>
      <c r="G33" s="2562" t="s">
        <v>102</v>
      </c>
      <c r="H33" s="2104" t="s">
        <v>139</v>
      </c>
      <c r="I33" s="2563" t="str">
        <f>IF(U33="","",INDEX(TERRITORY_MR_LIST,MATCH(U33,TERRITORY_LIST_ID,0)))</f>
        <v>Новосадовское</v>
      </c>
      <c r="J33" s="2108" t="s">
        <v>19</v>
      </c>
      <c r="K33" s="833"/>
      <c r="L33" s="1783" t="s">
        <v>328</v>
      </c>
      <c r="M33" s="604"/>
      <c r="N33" s="605"/>
      <c r="O33" s="605" t="s">
        <v>346</v>
      </c>
      <c r="P33" s="605" t="str">
        <f>$E$13</f>
        <v>Водоотведение; Транспортировка; Подключение (технологическое присоединение) к централизованной системе водоотведения</v>
      </c>
      <c r="Q33" s="605" t="str">
        <f>IF($F$33="нет","без дифференциации",$I$33)</f>
        <v>Новосадовское</v>
      </c>
      <c r="R33" s="605" t="str">
        <f>IF($J$33="нет","без дифференциации",$M$33)</f>
        <v>без дифференциации</v>
      </c>
      <c r="S33" s="605"/>
      <c r="T33" s="605"/>
      <c r="U33" s="606" t="s">
        <v>140</v>
      </c>
      <c r="V33" s="605"/>
      <c r="W33" s="605"/>
      <c r="X33" s="596"/>
      <c r="Y33" s="596" t="s">
        <v>335</v>
      </c>
      <c r="Z33" s="596">
        <v>1705000</v>
      </c>
      <c r="AA33" s="596"/>
      <c r="AB33" s="596"/>
      <c r="AC33" s="596"/>
      <c r="AD33" s="596"/>
      <c r="AE33" s="596"/>
      <c r="AF33" s="596"/>
      <c r="AG33" s="596"/>
      <c r="AH33" s="596"/>
      <c r="AI33" s="596"/>
      <c r="AJ33" s="596"/>
      <c r="AK33" s="596"/>
      <c r="AL33" s="596"/>
      <c r="AM33" s="1854"/>
    </row>
    <row customHeight="1" ht="15">
      <c r="A34" s="424"/>
      <c r="B34" s="424"/>
      <c r="C34" s="177"/>
      <c r="D34" s="1822"/>
      <c r="E34" s="1822"/>
      <c r="F34" s="1822"/>
      <c r="G34" s="2562"/>
      <c r="H34" s="2104"/>
      <c r="I34" s="2563"/>
      <c r="J34" s="2108"/>
      <c r="K34" s="422"/>
      <c r="L34" s="178"/>
      <c r="M34" s="608" t="s">
        <v>336</v>
      </c>
      <c r="N34" s="605"/>
      <c r="O34" s="605"/>
      <c r="P34" s="605"/>
      <c r="Q34" s="605"/>
      <c r="R34" s="605"/>
      <c r="S34" s="605"/>
      <c r="T34" s="605"/>
      <c r="U34" s="606"/>
      <c r="V34" s="605"/>
      <c r="W34" s="605"/>
      <c r="X34" s="596"/>
      <c r="Y34" s="596"/>
      <c r="Z34" s="596"/>
      <c r="AA34" s="596"/>
      <c r="AB34" s="596"/>
      <c r="AC34" s="596"/>
      <c r="AD34" s="596"/>
      <c r="AE34" s="596"/>
      <c r="AF34" s="596"/>
      <c r="AG34" s="596"/>
      <c r="AH34" s="596"/>
      <c r="AI34" s="596"/>
      <c r="AJ34" s="596"/>
      <c r="AK34" s="596"/>
      <c r="AL34" s="596"/>
      <c r="AM34" s="1854"/>
    </row>
    <row customHeight="1" ht="15">
      <c r="A35" s="424"/>
      <c r="B35" s="424"/>
      <c r="C35" s="177"/>
      <c r="D35" s="1822"/>
      <c r="E35" s="1822"/>
      <c r="F35" s="1822"/>
      <c r="G35" s="2562" t="s">
        <v>102</v>
      </c>
      <c r="H35" s="2104" t="s">
        <v>144</v>
      </c>
      <c r="I35" s="2563" t="str">
        <f>IF(U35="","",INDEX(TERRITORY_MR_LIST,MATCH(U35,TERRITORY_LIST_ID,0)))</f>
        <v>Стрелецкое</v>
      </c>
      <c r="J35" s="2108" t="s">
        <v>19</v>
      </c>
      <c r="K35" s="833"/>
      <c r="L35" s="1783" t="s">
        <v>328</v>
      </c>
      <c r="M35" s="604"/>
      <c r="N35" s="605"/>
      <c r="O35" s="605" t="s">
        <v>347</v>
      </c>
      <c r="P35" s="605" t="str">
        <f>$E$13</f>
        <v>Водоотведение; Транспортировка; Подключение (технологическое присоединение) к централизованной системе водоотведения</v>
      </c>
      <c r="Q35" s="605" t="str">
        <f>IF($F$35="нет","без дифференциации",$I$35)</f>
        <v>Стрелецкое</v>
      </c>
      <c r="R35" s="605" t="str">
        <f>IF($J$35="нет","без дифференциации",$M$35)</f>
        <v>без дифференциации</v>
      </c>
      <c r="S35" s="605"/>
      <c r="T35" s="605"/>
      <c r="U35" s="606" t="s">
        <v>145</v>
      </c>
      <c r="V35" s="605"/>
      <c r="W35" s="605"/>
      <c r="X35" s="596"/>
      <c r="Y35" s="596" t="s">
        <v>335</v>
      </c>
      <c r="Z35" s="596">
        <v>1705000</v>
      </c>
      <c r="AA35" s="596"/>
      <c r="AB35" s="596"/>
      <c r="AC35" s="596"/>
      <c r="AD35" s="596"/>
      <c r="AE35" s="596"/>
      <c r="AF35" s="596"/>
      <c r="AG35" s="596"/>
      <c r="AH35" s="596"/>
      <c r="AI35" s="596"/>
      <c r="AJ35" s="596"/>
      <c r="AK35" s="596"/>
      <c r="AL35" s="596"/>
      <c r="AM35" s="1854"/>
    </row>
    <row customHeight="1" ht="15">
      <c r="A36" s="424"/>
      <c r="B36" s="424"/>
      <c r="C36" s="177"/>
      <c r="D36" s="1822"/>
      <c r="E36" s="1822"/>
      <c r="F36" s="1822"/>
      <c r="G36" s="2562"/>
      <c r="H36" s="2104"/>
      <c r="I36" s="2563"/>
      <c r="J36" s="2108"/>
      <c r="K36" s="422"/>
      <c r="L36" s="178"/>
      <c r="M36" s="608" t="s">
        <v>336</v>
      </c>
      <c r="N36" s="605"/>
      <c r="O36" s="605"/>
      <c r="P36" s="605"/>
      <c r="Q36" s="605"/>
      <c r="R36" s="605"/>
      <c r="S36" s="605"/>
      <c r="T36" s="605"/>
      <c r="U36" s="606"/>
      <c r="V36" s="605"/>
      <c r="W36" s="605"/>
      <c r="X36" s="596"/>
      <c r="Y36" s="596"/>
      <c r="Z36" s="596"/>
      <c r="AA36" s="596"/>
      <c r="AB36" s="596"/>
      <c r="AC36" s="596"/>
      <c r="AD36" s="596"/>
      <c r="AE36" s="596"/>
      <c r="AF36" s="596"/>
      <c r="AG36" s="596"/>
      <c r="AH36" s="596"/>
      <c r="AI36" s="596"/>
      <c r="AJ36" s="596"/>
      <c r="AK36" s="596"/>
      <c r="AL36" s="596"/>
      <c r="AM36" s="1854"/>
    </row>
    <row customHeight="1" ht="15">
      <c r="A37" s="424"/>
      <c r="B37" s="424"/>
      <c r="C37" s="177"/>
      <c r="D37" s="1822"/>
      <c r="E37" s="1822"/>
      <c r="F37" s="1822"/>
      <c r="G37" s="2562" t="s">
        <v>102</v>
      </c>
      <c r="H37" s="2104" t="s">
        <v>125</v>
      </c>
      <c r="I37" s="2563" t="str">
        <f>IF(U37="","",INDEX(TERRITORY_MR_LIST,MATCH(U37,TERRITORY_LIST_ID,0)))</f>
        <v>Тавровское</v>
      </c>
      <c r="J37" s="2108" t="s">
        <v>19</v>
      </c>
      <c r="K37" s="833"/>
      <c r="L37" s="1783" t="s">
        <v>328</v>
      </c>
      <c r="M37" s="604"/>
      <c r="N37" s="605"/>
      <c r="O37" s="605" t="s">
        <v>348</v>
      </c>
      <c r="P37" s="605" t="str">
        <f>$E$13</f>
        <v>Водоотведение; Транспортировка; Подключение (технологическое присоединение) к централизованной системе водоотведения</v>
      </c>
      <c r="Q37" s="605" t="str">
        <f>IF($F$37="нет","без дифференциации",$I$37)</f>
        <v>Тавровское</v>
      </c>
      <c r="R37" s="605" t="str">
        <f>IF($J$37="нет","без дифференциации",$M$37)</f>
        <v>без дифференциации</v>
      </c>
      <c r="S37" s="605"/>
      <c r="T37" s="605"/>
      <c r="U37" s="606" t="s">
        <v>149</v>
      </c>
      <c r="V37" s="605"/>
      <c r="W37" s="605"/>
      <c r="X37" s="596"/>
      <c r="Y37" s="596" t="s">
        <v>335</v>
      </c>
      <c r="Z37" s="596">
        <v>1705000</v>
      </c>
      <c r="AA37" s="596"/>
      <c r="AB37" s="596"/>
      <c r="AC37" s="596"/>
      <c r="AD37" s="596"/>
      <c r="AE37" s="596"/>
      <c r="AF37" s="596"/>
      <c r="AG37" s="596"/>
      <c r="AH37" s="596"/>
      <c r="AI37" s="596"/>
      <c r="AJ37" s="596"/>
      <c r="AK37" s="596"/>
      <c r="AL37" s="596"/>
      <c r="AM37" s="1854"/>
    </row>
    <row customHeight="1" ht="15">
      <c r="A38" s="424"/>
      <c r="B38" s="424"/>
      <c r="C38" s="177"/>
      <c r="D38" s="1822"/>
      <c r="E38" s="1822"/>
      <c r="F38" s="1822"/>
      <c r="G38" s="2562"/>
      <c r="H38" s="2104"/>
      <c r="I38" s="2563"/>
      <c r="J38" s="2108"/>
      <c r="K38" s="422"/>
      <c r="L38" s="178"/>
      <c r="M38" s="608" t="s">
        <v>336</v>
      </c>
      <c r="N38" s="605"/>
      <c r="O38" s="605"/>
      <c r="P38" s="605"/>
      <c r="Q38" s="605"/>
      <c r="R38" s="605"/>
      <c r="S38" s="605"/>
      <c r="T38" s="605"/>
      <c r="U38" s="606"/>
      <c r="V38" s="605"/>
      <c r="W38" s="605"/>
      <c r="X38" s="596"/>
      <c r="Y38" s="596"/>
      <c r="Z38" s="596"/>
      <c r="AA38" s="596"/>
      <c r="AB38" s="596"/>
      <c r="AC38" s="596"/>
      <c r="AD38" s="596"/>
      <c r="AE38" s="596"/>
      <c r="AF38" s="596"/>
      <c r="AG38" s="596"/>
      <c r="AH38" s="596"/>
      <c r="AI38" s="596"/>
      <c r="AJ38" s="596"/>
      <c r="AK38" s="596"/>
      <c r="AL38" s="596"/>
      <c r="AM38" s="1854"/>
    </row>
    <row customHeight="1" ht="15">
      <c r="A39" s="424"/>
      <c r="B39" s="424"/>
      <c r="C39" s="177"/>
      <c r="D39" s="1822"/>
      <c r="E39" s="1822"/>
      <c r="F39" s="1822"/>
      <c r="G39" s="2562" t="s">
        <v>102</v>
      </c>
      <c r="H39" s="2104" t="s">
        <v>129</v>
      </c>
      <c r="I39" s="2563" t="str">
        <f>IF(U39="","",INDEX(TERRITORY_MR_LIST,MATCH(U39,TERRITORY_LIST_ID,0)))</f>
        <v>Яснозоренское</v>
      </c>
      <c r="J39" s="2108" t="s">
        <v>19</v>
      </c>
      <c r="K39" s="833"/>
      <c r="L39" s="1783" t="s">
        <v>328</v>
      </c>
      <c r="M39" s="604"/>
      <c r="N39" s="605"/>
      <c r="O39" s="605" t="s">
        <v>349</v>
      </c>
      <c r="P39" s="605" t="str">
        <f>$E$13</f>
        <v>Водоотведение; Транспортировка; Подключение (технологическое присоединение) к централизованной системе водоотведения</v>
      </c>
      <c r="Q39" s="605" t="str">
        <f>IF($F$39="нет","без дифференциации",$I$39)</f>
        <v>Яснозоренское</v>
      </c>
      <c r="R39" s="605" t="str">
        <f>IF($J$39="нет","без дифференциации",$M$39)</f>
        <v>без дифференциации</v>
      </c>
      <c r="S39" s="605"/>
      <c r="T39" s="605"/>
      <c r="U39" s="606" t="s">
        <v>153</v>
      </c>
      <c r="V39" s="605"/>
      <c r="W39" s="605"/>
      <c r="X39" s="596"/>
      <c r="Y39" s="596" t="s">
        <v>335</v>
      </c>
      <c r="Z39" s="596">
        <v>1705000</v>
      </c>
      <c r="AA39" s="596"/>
      <c r="AB39" s="596"/>
      <c r="AC39" s="596"/>
      <c r="AD39" s="596"/>
      <c r="AE39" s="596"/>
      <c r="AF39" s="596"/>
      <c r="AG39" s="596"/>
      <c r="AH39" s="596"/>
      <c r="AI39" s="596"/>
      <c r="AJ39" s="596"/>
      <c r="AK39" s="596"/>
      <c r="AL39" s="596"/>
      <c r="AM39" s="1854"/>
    </row>
    <row customHeight="1" ht="15">
      <c r="A40" s="424"/>
      <c r="B40" s="424"/>
      <c r="C40" s="177"/>
      <c r="D40" s="1822"/>
      <c r="E40" s="1822"/>
      <c r="F40" s="1822"/>
      <c r="G40" s="2562"/>
      <c r="H40" s="2104"/>
      <c r="I40" s="2563"/>
      <c r="J40" s="2108"/>
      <c r="K40" s="422"/>
      <c r="L40" s="178"/>
      <c r="M40" s="608" t="s">
        <v>336</v>
      </c>
      <c r="N40" s="605"/>
      <c r="O40" s="605"/>
      <c r="P40" s="605"/>
      <c r="Q40" s="605"/>
      <c r="R40" s="605"/>
      <c r="S40" s="605"/>
      <c r="T40" s="605"/>
      <c r="U40" s="606"/>
      <c r="V40" s="605"/>
      <c r="W40" s="605"/>
      <c r="X40" s="596"/>
      <c r="Y40" s="596"/>
      <c r="Z40" s="596"/>
      <c r="AA40" s="596"/>
      <c r="AB40" s="596"/>
      <c r="AC40" s="596"/>
      <c r="AD40" s="596"/>
      <c r="AE40" s="596"/>
      <c r="AF40" s="596"/>
      <c r="AG40" s="596"/>
      <c r="AH40" s="596"/>
      <c r="AI40" s="596"/>
      <c r="AJ40" s="596"/>
      <c r="AK40" s="596"/>
      <c r="AL40" s="596"/>
      <c r="AM40" s="1854"/>
    </row>
    <row customHeight="1" ht="15">
      <c r="A41" s="424"/>
      <c r="B41" s="424"/>
      <c r="C41" s="177"/>
      <c r="D41" s="1822"/>
      <c r="E41" s="1822"/>
      <c r="F41" s="1822"/>
      <c r="G41" s="2562" t="s">
        <v>102</v>
      </c>
      <c r="H41" s="2104" t="s">
        <v>157</v>
      </c>
      <c r="I41" s="2563" t="str">
        <f>IF(U41="","",INDEX(TERRITORY_MR_LIST,MATCH(U41,TERRITORY_LIST_ID,0)))</f>
        <v>поселок Октябрьский</v>
      </c>
      <c r="J41" s="2108" t="s">
        <v>19</v>
      </c>
      <c r="K41" s="833"/>
      <c r="L41" s="1783" t="s">
        <v>328</v>
      </c>
      <c r="M41" s="604"/>
      <c r="N41" s="605"/>
      <c r="O41" s="605" t="s">
        <v>350</v>
      </c>
      <c r="P41" s="605" t="str">
        <f>$E$13</f>
        <v>Водоотведение; Транспортировка; Подключение (технологическое присоединение) к централизованной системе водоотведения</v>
      </c>
      <c r="Q41" s="605" t="str">
        <f>IF($F$41="нет","без дифференциации",$I$41)</f>
        <v>поселок Октябрьский</v>
      </c>
      <c r="R41" s="605" t="str">
        <f>IF($J$41="нет","без дифференциации",$M$41)</f>
        <v>без дифференциации</v>
      </c>
      <c r="S41" s="605"/>
      <c r="T41" s="605"/>
      <c r="U41" s="606" t="s">
        <v>158</v>
      </c>
      <c r="V41" s="605"/>
      <c r="W41" s="605"/>
      <c r="X41" s="596"/>
      <c r="Y41" s="596" t="s">
        <v>335</v>
      </c>
      <c r="Z41" s="596">
        <v>1705000</v>
      </c>
      <c r="AA41" s="596"/>
      <c r="AB41" s="596"/>
      <c r="AC41" s="596"/>
      <c r="AD41" s="596"/>
      <c r="AE41" s="596"/>
      <c r="AF41" s="596"/>
      <c r="AG41" s="596"/>
      <c r="AH41" s="596"/>
      <c r="AI41" s="596"/>
      <c r="AJ41" s="596"/>
      <c r="AK41" s="596"/>
      <c r="AL41" s="596"/>
      <c r="AM41" s="1854"/>
    </row>
    <row customHeight="1" ht="15">
      <c r="A42" s="424"/>
      <c r="B42" s="424"/>
      <c r="C42" s="177"/>
      <c r="D42" s="1822"/>
      <c r="E42" s="1822"/>
      <c r="F42" s="1822"/>
      <c r="G42" s="2562"/>
      <c r="H42" s="2104"/>
      <c r="I42" s="2563"/>
      <c r="J42" s="2108"/>
      <c r="K42" s="422"/>
      <c r="L42" s="178"/>
      <c r="M42" s="608" t="s">
        <v>336</v>
      </c>
      <c r="N42" s="605"/>
      <c r="O42" s="605"/>
      <c r="P42" s="605"/>
      <c r="Q42" s="605"/>
      <c r="R42" s="605"/>
      <c r="S42" s="605"/>
      <c r="T42" s="605"/>
      <c r="U42" s="606"/>
      <c r="V42" s="605"/>
      <c r="W42" s="605"/>
      <c r="X42" s="596"/>
      <c r="Y42" s="596"/>
      <c r="Z42" s="596"/>
      <c r="AA42" s="596"/>
      <c r="AB42" s="596"/>
      <c r="AC42" s="596"/>
      <c r="AD42" s="596"/>
      <c r="AE42" s="596"/>
      <c r="AF42" s="596"/>
      <c r="AG42" s="596"/>
      <c r="AH42" s="596"/>
      <c r="AI42" s="596"/>
      <c r="AJ42" s="596"/>
      <c r="AK42" s="596"/>
      <c r="AL42" s="596"/>
      <c r="AM42" s="1854"/>
    </row>
    <row customHeight="1" ht="15">
      <c r="A43" s="424"/>
      <c r="B43" s="424"/>
      <c r="C43" s="177"/>
      <c r="D43" s="1822"/>
      <c r="E43" s="1822"/>
      <c r="F43" s="1822"/>
      <c r="G43" s="2562" t="s">
        <v>102</v>
      </c>
      <c r="H43" s="2104" t="s">
        <v>133</v>
      </c>
      <c r="I43" s="2563" t="str">
        <f>IF(U43="","",INDEX(TERRITORY_MR_LIST,MATCH(U43,TERRITORY_LIST_ID,0)))</f>
        <v>поселок Разумное</v>
      </c>
      <c r="J43" s="2108" t="s">
        <v>19</v>
      </c>
      <c r="K43" s="833"/>
      <c r="L43" s="1783" t="s">
        <v>328</v>
      </c>
      <c r="M43" s="604"/>
      <c r="N43" s="605"/>
      <c r="O43" s="605" t="s">
        <v>351</v>
      </c>
      <c r="P43" s="605" t="str">
        <f>$E$13</f>
        <v>Водоотведение; Транспортировка; Подключение (технологическое присоединение) к централизованной системе водоотведения</v>
      </c>
      <c r="Q43" s="605" t="str">
        <f>IF($F$43="нет","без дифференциации",$I$43)</f>
        <v>поселок Разумное</v>
      </c>
      <c r="R43" s="605" t="str">
        <f>IF($J$43="нет","без дифференциации",$M$43)</f>
        <v>без дифференциации</v>
      </c>
      <c r="S43" s="605"/>
      <c r="T43" s="605"/>
      <c r="U43" s="606" t="s">
        <v>162</v>
      </c>
      <c r="V43" s="605"/>
      <c r="W43" s="605"/>
      <c r="X43" s="596"/>
      <c r="Y43" s="596" t="s">
        <v>335</v>
      </c>
      <c r="Z43" s="596">
        <v>1705000</v>
      </c>
      <c r="AA43" s="596"/>
      <c r="AB43" s="596"/>
      <c r="AC43" s="596"/>
      <c r="AD43" s="596"/>
      <c r="AE43" s="596"/>
      <c r="AF43" s="596"/>
      <c r="AG43" s="596"/>
      <c r="AH43" s="596"/>
      <c r="AI43" s="596"/>
      <c r="AJ43" s="596"/>
      <c r="AK43" s="596"/>
      <c r="AL43" s="596"/>
      <c r="AM43" s="1854"/>
    </row>
    <row customHeight="1" ht="15">
      <c r="A44" s="424"/>
      <c r="B44" s="424"/>
      <c r="C44" s="177"/>
      <c r="D44" s="1822"/>
      <c r="E44" s="1822"/>
      <c r="F44" s="1822"/>
      <c r="G44" s="2562"/>
      <c r="H44" s="2104"/>
      <c r="I44" s="2563"/>
      <c r="J44" s="2108"/>
      <c r="K44" s="422"/>
      <c r="L44" s="178"/>
      <c r="M44" s="608" t="s">
        <v>336</v>
      </c>
      <c r="N44" s="605"/>
      <c r="O44" s="605"/>
      <c r="P44" s="605"/>
      <c r="Q44" s="605"/>
      <c r="R44" s="605"/>
      <c r="S44" s="605"/>
      <c r="T44" s="605"/>
      <c r="U44" s="606"/>
      <c r="V44" s="605"/>
      <c r="W44" s="605"/>
      <c r="X44" s="596"/>
      <c r="Y44" s="596"/>
      <c r="Z44" s="596"/>
      <c r="AA44" s="596"/>
      <c r="AB44" s="596"/>
      <c r="AC44" s="596"/>
      <c r="AD44" s="596"/>
      <c r="AE44" s="596"/>
      <c r="AF44" s="596"/>
      <c r="AG44" s="596"/>
      <c r="AH44" s="596"/>
      <c r="AI44" s="596"/>
      <c r="AJ44" s="596"/>
      <c r="AK44" s="596"/>
      <c r="AL44" s="596"/>
      <c r="AM44" s="1854"/>
    </row>
    <row customHeight="1" ht="15">
      <c r="A45" s="424"/>
      <c r="B45" s="424"/>
      <c r="C45" s="177"/>
      <c r="D45" s="1822"/>
      <c r="E45" s="1822"/>
      <c r="F45" s="1822"/>
      <c r="G45" s="2562" t="s">
        <v>102</v>
      </c>
      <c r="H45" s="2104" t="s">
        <v>166</v>
      </c>
      <c r="I45" s="2563" t="str">
        <f>IF(U45="","",INDEX(TERRITORY_MR_LIST,MATCH(U45,TERRITORY_LIST_ID,0)))</f>
        <v>поселок Северный</v>
      </c>
      <c r="J45" s="2108" t="s">
        <v>19</v>
      </c>
      <c r="K45" s="833"/>
      <c r="L45" s="1783" t="s">
        <v>328</v>
      </c>
      <c r="M45" s="604"/>
      <c r="N45" s="605"/>
      <c r="O45" s="605" t="s">
        <v>352</v>
      </c>
      <c r="P45" s="605" t="str">
        <f>$E$13</f>
        <v>Водоотведение; Транспортировка; Подключение (технологическое присоединение) к централизованной системе водоотведения</v>
      </c>
      <c r="Q45" s="605" t="str">
        <f>IF($F$45="нет","без дифференциации",$I$45)</f>
        <v>поселок Северный</v>
      </c>
      <c r="R45" s="605" t="str">
        <f>IF($J$45="нет","без дифференциации",$M$45)</f>
        <v>без дифференциации</v>
      </c>
      <c r="S45" s="605"/>
      <c r="T45" s="605"/>
      <c r="U45" s="606" t="s">
        <v>167</v>
      </c>
      <c r="V45" s="605"/>
      <c r="W45" s="605"/>
      <c r="X45" s="596"/>
      <c r="Y45" s="596" t="s">
        <v>335</v>
      </c>
      <c r="Z45" s="596">
        <v>1705000</v>
      </c>
      <c r="AA45" s="596"/>
      <c r="AB45" s="596"/>
      <c r="AC45" s="596"/>
      <c r="AD45" s="596"/>
      <c r="AE45" s="596"/>
      <c r="AF45" s="596"/>
      <c r="AG45" s="596"/>
      <c r="AH45" s="596"/>
      <c r="AI45" s="596"/>
      <c r="AJ45" s="596"/>
      <c r="AK45" s="596"/>
      <c r="AL45" s="596"/>
      <c r="AM45" s="1854"/>
    </row>
    <row customHeight="1" ht="15">
      <c r="A46" s="424"/>
      <c r="B46" s="424"/>
      <c r="C46" s="177"/>
      <c r="D46" s="1822"/>
      <c r="E46" s="1822"/>
      <c r="F46" s="1822"/>
      <c r="G46" s="2562"/>
      <c r="H46" s="2104"/>
      <c r="I46" s="2563"/>
      <c r="J46" s="2108"/>
      <c r="K46" s="422"/>
      <c r="L46" s="178"/>
      <c r="M46" s="608" t="s">
        <v>336</v>
      </c>
      <c r="N46" s="605"/>
      <c r="O46" s="605"/>
      <c r="P46" s="605"/>
      <c r="Q46" s="605"/>
      <c r="R46" s="605"/>
      <c r="S46" s="605"/>
      <c r="T46" s="605"/>
      <c r="U46" s="606"/>
      <c r="V46" s="605"/>
      <c r="W46" s="605"/>
      <c r="X46" s="596"/>
      <c r="Y46" s="596"/>
      <c r="Z46" s="596"/>
      <c r="AA46" s="596"/>
      <c r="AB46" s="596"/>
      <c r="AC46" s="596"/>
      <c r="AD46" s="596"/>
      <c r="AE46" s="596"/>
      <c r="AF46" s="596"/>
      <c r="AG46" s="596"/>
      <c r="AH46" s="596"/>
      <c r="AI46" s="596"/>
      <c r="AJ46" s="596"/>
      <c r="AK46" s="596"/>
      <c r="AL46" s="596"/>
      <c r="AM46" s="1854"/>
    </row>
    <row customHeight="1" ht="15">
      <c r="A47" s="424"/>
      <c r="B47" s="424"/>
      <c r="C47" s="177"/>
      <c r="D47" s="1822"/>
      <c r="E47" s="1822"/>
      <c r="F47" s="1822"/>
      <c r="G47" s="2562" t="s">
        <v>102</v>
      </c>
      <c r="H47" s="2104" t="s">
        <v>137</v>
      </c>
      <c r="I47" s="2563" t="str">
        <f>IF(U47="","",INDEX(TERRITORY_MR_LIST,MATCH(U47,TERRITORY_LIST_ID,0)))</f>
        <v>поселок Борисовка</v>
      </c>
      <c r="J47" s="2108" t="s">
        <v>19</v>
      </c>
      <c r="K47" s="833"/>
      <c r="L47" s="1783" t="s">
        <v>328</v>
      </c>
      <c r="M47" s="604"/>
      <c r="N47" s="605"/>
      <c r="O47" s="605" t="s">
        <v>353</v>
      </c>
      <c r="P47" s="605" t="str">
        <f>$E$13</f>
        <v>Водоотведение; Транспортировка; Подключение (технологическое присоединение) к централизованной системе водоотведения</v>
      </c>
      <c r="Q47" s="605" t="str">
        <f>IF($F$47="нет","без дифференциации",$I$47)</f>
        <v>поселок Борисовка</v>
      </c>
      <c r="R47" s="605" t="str">
        <f>IF($J$47="нет","без дифференциации",$M$47)</f>
        <v>без дифференциации</v>
      </c>
      <c r="S47" s="605"/>
      <c r="T47" s="605"/>
      <c r="U47" s="606" t="s">
        <v>171</v>
      </c>
      <c r="V47" s="605"/>
      <c r="W47" s="605"/>
      <c r="X47" s="596"/>
      <c r="Y47" s="596" t="s">
        <v>335</v>
      </c>
      <c r="Z47" s="596">
        <v>1705000</v>
      </c>
      <c r="AA47" s="596"/>
      <c r="AB47" s="596"/>
      <c r="AC47" s="596"/>
      <c r="AD47" s="596"/>
      <c r="AE47" s="596"/>
      <c r="AF47" s="596"/>
      <c r="AG47" s="596"/>
      <c r="AH47" s="596"/>
      <c r="AI47" s="596"/>
      <c r="AJ47" s="596"/>
      <c r="AK47" s="596"/>
      <c r="AL47" s="596"/>
      <c r="AM47" s="1854"/>
    </row>
    <row customHeight="1" ht="15">
      <c r="A48" s="424"/>
      <c r="B48" s="424"/>
      <c r="C48" s="177"/>
      <c r="D48" s="1822"/>
      <c r="E48" s="1822"/>
      <c r="F48" s="1822"/>
      <c r="G48" s="2562"/>
      <c r="H48" s="2104"/>
      <c r="I48" s="2563"/>
      <c r="J48" s="2108"/>
      <c r="K48" s="422"/>
      <c r="L48" s="178"/>
      <c r="M48" s="608" t="s">
        <v>336</v>
      </c>
      <c r="N48" s="605"/>
      <c r="O48" s="605"/>
      <c r="P48" s="605"/>
      <c r="Q48" s="605"/>
      <c r="R48" s="605"/>
      <c r="S48" s="605"/>
      <c r="T48" s="605"/>
      <c r="U48" s="606"/>
      <c r="V48" s="605"/>
      <c r="W48" s="605"/>
      <c r="X48" s="596"/>
      <c r="Y48" s="596"/>
      <c r="Z48" s="596"/>
      <c r="AA48" s="596"/>
      <c r="AB48" s="596"/>
      <c r="AC48" s="596"/>
      <c r="AD48" s="596"/>
      <c r="AE48" s="596"/>
      <c r="AF48" s="596"/>
      <c r="AG48" s="596"/>
      <c r="AH48" s="596"/>
      <c r="AI48" s="596"/>
      <c r="AJ48" s="596"/>
      <c r="AK48" s="596"/>
      <c r="AL48" s="596"/>
      <c r="AM48" s="1854"/>
    </row>
    <row customHeight="1" ht="15">
      <c r="A49" s="424"/>
      <c r="B49" s="424"/>
      <c r="C49" s="177"/>
      <c r="D49" s="1822"/>
      <c r="E49" s="1822"/>
      <c r="F49" s="1822"/>
      <c r="G49" s="2562" t="s">
        <v>102</v>
      </c>
      <c r="H49" s="2104" t="s">
        <v>142</v>
      </c>
      <c r="I49" s="2563" t="str">
        <f>IF(U49="","",INDEX(TERRITORY_MR_LIST,MATCH(U49,TERRITORY_LIST_ID,0)))</f>
        <v>Валуйский муниципальный округ</v>
      </c>
      <c r="J49" s="2108" t="s">
        <v>19</v>
      </c>
      <c r="K49" s="833"/>
      <c r="L49" s="1783" t="s">
        <v>328</v>
      </c>
      <c r="M49" s="604"/>
      <c r="N49" s="605"/>
      <c r="O49" s="605" t="s">
        <v>354</v>
      </c>
      <c r="P49" s="605" t="str">
        <f>$E$13</f>
        <v>Водоотведение; Транспортировка; Подключение (технологическое присоединение) к централизованной системе водоотведения</v>
      </c>
      <c r="Q49" s="605" t="str">
        <f>IF($F$49="нет","без дифференциации",$I$49)</f>
        <v>Валуйский муниципальный округ</v>
      </c>
      <c r="R49" s="605" t="str">
        <f>IF($J$49="нет","без дифференциации",$M$49)</f>
        <v>без дифференциации</v>
      </c>
      <c r="S49" s="605"/>
      <c r="T49" s="605"/>
      <c r="U49" s="606" t="s">
        <v>176</v>
      </c>
      <c r="V49" s="605"/>
      <c r="W49" s="605"/>
      <c r="X49" s="596"/>
      <c r="Y49" s="596" t="s">
        <v>335</v>
      </c>
      <c r="Z49" s="596">
        <v>1705000</v>
      </c>
      <c r="AA49" s="596"/>
      <c r="AB49" s="596"/>
      <c r="AC49" s="596"/>
      <c r="AD49" s="596"/>
      <c r="AE49" s="596"/>
      <c r="AF49" s="596"/>
      <c r="AG49" s="596"/>
      <c r="AH49" s="596"/>
      <c r="AI49" s="596"/>
      <c r="AJ49" s="596"/>
      <c r="AK49" s="596"/>
      <c r="AL49" s="596"/>
      <c r="AM49" s="1854"/>
    </row>
    <row customHeight="1" ht="15">
      <c r="A50" s="424"/>
      <c r="B50" s="424"/>
      <c r="C50" s="177"/>
      <c r="D50" s="1822"/>
      <c r="E50" s="1822"/>
      <c r="F50" s="1822"/>
      <c r="G50" s="2562"/>
      <c r="H50" s="2104"/>
      <c r="I50" s="2563"/>
      <c r="J50" s="2108"/>
      <c r="K50" s="422"/>
      <c r="L50" s="178"/>
      <c r="M50" s="608" t="s">
        <v>336</v>
      </c>
      <c r="N50" s="605"/>
      <c r="O50" s="605"/>
      <c r="P50" s="605"/>
      <c r="Q50" s="605"/>
      <c r="R50" s="605"/>
      <c r="S50" s="605"/>
      <c r="T50" s="605"/>
      <c r="U50" s="606"/>
      <c r="V50" s="605"/>
      <c r="W50" s="605"/>
      <c r="X50" s="596"/>
      <c r="Y50" s="596"/>
      <c r="Z50" s="596"/>
      <c r="AA50" s="596"/>
      <c r="AB50" s="596"/>
      <c r="AC50" s="596"/>
      <c r="AD50" s="596"/>
      <c r="AE50" s="596"/>
      <c r="AF50" s="596"/>
      <c r="AG50" s="596"/>
      <c r="AH50" s="596"/>
      <c r="AI50" s="596"/>
      <c r="AJ50" s="596"/>
      <c r="AK50" s="596"/>
      <c r="AL50" s="596"/>
      <c r="AM50" s="1854"/>
    </row>
    <row customHeight="1" ht="15">
      <c r="A51" s="424"/>
      <c r="B51" s="424"/>
      <c r="C51" s="177"/>
      <c r="D51" s="1822"/>
      <c r="E51" s="1822"/>
      <c r="F51" s="1822"/>
      <c r="G51" s="2562" t="s">
        <v>102</v>
      </c>
      <c r="H51" s="2104" t="s">
        <v>180</v>
      </c>
      <c r="I51" s="2563" t="str">
        <f>IF(U51="","",INDEX(TERRITORY_MR_LIST,MATCH(U51,TERRITORY_LIST_ID,0)))</f>
        <v>поселок Вейделевка</v>
      </c>
      <c r="J51" s="2108" t="s">
        <v>19</v>
      </c>
      <c r="K51" s="833"/>
      <c r="L51" s="1783" t="s">
        <v>328</v>
      </c>
      <c r="M51" s="604"/>
      <c r="N51" s="605"/>
      <c r="O51" s="605" t="s">
        <v>355</v>
      </c>
      <c r="P51" s="605" t="str">
        <f>$E$13</f>
        <v>Водоотведение; Транспортировка; Подключение (технологическое присоединение) к централизованной системе водоотведения</v>
      </c>
      <c r="Q51" s="605" t="str">
        <f>IF($F$51="нет","без дифференциации",$I$51)</f>
        <v>поселок Вейделевка</v>
      </c>
      <c r="R51" s="605" t="str">
        <f>IF($J$51="нет","без дифференциации",$M$51)</f>
        <v>без дифференциации</v>
      </c>
      <c r="S51" s="605"/>
      <c r="T51" s="605"/>
      <c r="U51" s="606" t="s">
        <v>181</v>
      </c>
      <c r="V51" s="605"/>
      <c r="W51" s="605"/>
      <c r="X51" s="596"/>
      <c r="Y51" s="596" t="s">
        <v>335</v>
      </c>
      <c r="Z51" s="596">
        <v>1705000</v>
      </c>
      <c r="AA51" s="596"/>
      <c r="AB51" s="596"/>
      <c r="AC51" s="596"/>
      <c r="AD51" s="596"/>
      <c r="AE51" s="596"/>
      <c r="AF51" s="596"/>
      <c r="AG51" s="596"/>
      <c r="AH51" s="596"/>
      <c r="AI51" s="596"/>
      <c r="AJ51" s="596"/>
      <c r="AK51" s="596"/>
      <c r="AL51" s="596"/>
      <c r="AM51" s="1854"/>
    </row>
    <row customHeight="1" ht="15">
      <c r="A52" s="424"/>
      <c r="B52" s="424"/>
      <c r="C52" s="177"/>
      <c r="D52" s="1822"/>
      <c r="E52" s="1822"/>
      <c r="F52" s="1822"/>
      <c r="G52" s="2562"/>
      <c r="H52" s="2104"/>
      <c r="I52" s="2563"/>
      <c r="J52" s="2108"/>
      <c r="K52" s="422"/>
      <c r="L52" s="178"/>
      <c r="M52" s="608" t="s">
        <v>336</v>
      </c>
      <c r="N52" s="605"/>
      <c r="O52" s="605"/>
      <c r="P52" s="605"/>
      <c r="Q52" s="605"/>
      <c r="R52" s="605"/>
      <c r="S52" s="605"/>
      <c r="T52" s="605"/>
      <c r="U52" s="606"/>
      <c r="V52" s="605"/>
      <c r="W52" s="605"/>
      <c r="X52" s="596"/>
      <c r="Y52" s="596"/>
      <c r="Z52" s="596"/>
      <c r="AA52" s="596"/>
      <c r="AB52" s="596"/>
      <c r="AC52" s="596"/>
      <c r="AD52" s="596"/>
      <c r="AE52" s="596"/>
      <c r="AF52" s="596"/>
      <c r="AG52" s="596"/>
      <c r="AH52" s="596"/>
      <c r="AI52" s="596"/>
      <c r="AJ52" s="596"/>
      <c r="AK52" s="596"/>
      <c r="AL52" s="596"/>
      <c r="AM52" s="1854"/>
    </row>
    <row customHeight="1" ht="15">
      <c r="A53" s="424"/>
      <c r="B53" s="424"/>
      <c r="C53" s="177"/>
      <c r="D53" s="1822"/>
      <c r="E53" s="1822"/>
      <c r="F53" s="1822"/>
      <c r="G53" s="2562" t="s">
        <v>102</v>
      </c>
      <c r="H53" s="2104" t="s">
        <v>147</v>
      </c>
      <c r="I53" s="2563" t="str">
        <f>IF(U53="","",INDEX(TERRITORY_MR_LIST,MATCH(U53,TERRITORY_LIST_ID,0)))</f>
        <v>Поселок Пятницкое</v>
      </c>
      <c r="J53" s="2108" t="s">
        <v>19</v>
      </c>
      <c r="K53" s="833"/>
      <c r="L53" s="1783" t="s">
        <v>328</v>
      </c>
      <c r="M53" s="604"/>
      <c r="N53" s="605"/>
      <c r="O53" s="605" t="s">
        <v>356</v>
      </c>
      <c r="P53" s="605" t="str">
        <f>$E$13</f>
        <v>Водоотведение; Транспортировка; Подключение (технологическое присоединение) к централизованной системе водоотведения</v>
      </c>
      <c r="Q53" s="605" t="str">
        <f>IF($F$53="нет","без дифференциации",$I$53)</f>
        <v>Поселок Пятницкое</v>
      </c>
      <c r="R53" s="605" t="str">
        <f>IF($J$53="нет","без дифференциации",$M$53)</f>
        <v>без дифференциации</v>
      </c>
      <c r="S53" s="605"/>
      <c r="T53" s="605"/>
      <c r="U53" s="606" t="s">
        <v>186</v>
      </c>
      <c r="V53" s="605"/>
      <c r="W53" s="605"/>
      <c r="X53" s="596"/>
      <c r="Y53" s="596" t="s">
        <v>335</v>
      </c>
      <c r="Z53" s="596">
        <v>1705000</v>
      </c>
      <c r="AA53" s="596"/>
      <c r="AB53" s="596"/>
      <c r="AC53" s="596"/>
      <c r="AD53" s="596"/>
      <c r="AE53" s="596"/>
      <c r="AF53" s="596"/>
      <c r="AG53" s="596"/>
      <c r="AH53" s="596"/>
      <c r="AI53" s="596"/>
      <c r="AJ53" s="596"/>
      <c r="AK53" s="596"/>
      <c r="AL53" s="596"/>
      <c r="AM53" s="1854"/>
    </row>
    <row customHeight="1" ht="15">
      <c r="A54" s="424"/>
      <c r="B54" s="424"/>
      <c r="C54" s="177"/>
      <c r="D54" s="1822"/>
      <c r="E54" s="1822"/>
      <c r="F54" s="1822"/>
      <c r="G54" s="2562"/>
      <c r="H54" s="2104"/>
      <c r="I54" s="2563"/>
      <c r="J54" s="2108"/>
      <c r="K54" s="422"/>
      <c r="L54" s="178"/>
      <c r="M54" s="608" t="s">
        <v>336</v>
      </c>
      <c r="N54" s="605"/>
      <c r="O54" s="605"/>
      <c r="P54" s="605"/>
      <c r="Q54" s="605"/>
      <c r="R54" s="605"/>
      <c r="S54" s="605"/>
      <c r="T54" s="605"/>
      <c r="U54" s="606"/>
      <c r="V54" s="605"/>
      <c r="W54" s="605"/>
      <c r="X54" s="596"/>
      <c r="Y54" s="596"/>
      <c r="Z54" s="596"/>
      <c r="AA54" s="596"/>
      <c r="AB54" s="596"/>
      <c r="AC54" s="596"/>
      <c r="AD54" s="596"/>
      <c r="AE54" s="596"/>
      <c r="AF54" s="596"/>
      <c r="AG54" s="596"/>
      <c r="AH54" s="596"/>
      <c r="AI54" s="596"/>
      <c r="AJ54" s="596"/>
      <c r="AK54" s="596"/>
      <c r="AL54" s="596"/>
      <c r="AM54" s="1854"/>
    </row>
    <row customHeight="1" ht="15">
      <c r="A55" s="424"/>
      <c r="B55" s="424"/>
      <c r="C55" s="177"/>
      <c r="D55" s="1822"/>
      <c r="E55" s="1822"/>
      <c r="F55" s="1822"/>
      <c r="G55" s="2562" t="s">
        <v>102</v>
      </c>
      <c r="H55" s="2104" t="s">
        <v>151</v>
      </c>
      <c r="I55" s="2563" t="str">
        <f>IF(U55="","",INDEX(TERRITORY_MR_LIST,MATCH(U55,TERRITORY_LIST_ID,0)))</f>
        <v>поселок Волоконовка</v>
      </c>
      <c r="J55" s="2108" t="s">
        <v>19</v>
      </c>
      <c r="K55" s="833"/>
      <c r="L55" s="1783" t="s">
        <v>328</v>
      </c>
      <c r="M55" s="604"/>
      <c r="N55" s="605"/>
      <c r="O55" s="605" t="s">
        <v>357</v>
      </c>
      <c r="P55" s="605" t="str">
        <f>$E$13</f>
        <v>Водоотведение; Транспортировка; Подключение (технологическое присоединение) к централизованной системе водоотведения</v>
      </c>
      <c r="Q55" s="605" t="str">
        <f>IF($F$55="нет","без дифференциации",$I$55)</f>
        <v>поселок Волоконовка</v>
      </c>
      <c r="R55" s="605" t="str">
        <f>IF($J$55="нет","без дифференциации",$M$55)</f>
        <v>без дифференциации</v>
      </c>
      <c r="S55" s="605"/>
      <c r="T55" s="605"/>
      <c r="U55" s="606" t="s">
        <v>191</v>
      </c>
      <c r="V55" s="605"/>
      <c r="W55" s="605"/>
      <c r="X55" s="596"/>
      <c r="Y55" s="596" t="s">
        <v>335</v>
      </c>
      <c r="Z55" s="596">
        <v>1705000</v>
      </c>
      <c r="AA55" s="596"/>
      <c r="AB55" s="596"/>
      <c r="AC55" s="596"/>
      <c r="AD55" s="596"/>
      <c r="AE55" s="596"/>
      <c r="AF55" s="596"/>
      <c r="AG55" s="596"/>
      <c r="AH55" s="596"/>
      <c r="AI55" s="596"/>
      <c r="AJ55" s="596"/>
      <c r="AK55" s="596"/>
      <c r="AL55" s="596"/>
      <c r="AM55" s="1854"/>
    </row>
    <row customHeight="1" ht="15">
      <c r="A56" s="424"/>
      <c r="B56" s="424"/>
      <c r="C56" s="177"/>
      <c r="D56" s="1822"/>
      <c r="E56" s="1822"/>
      <c r="F56" s="1822"/>
      <c r="G56" s="2562"/>
      <c r="H56" s="2104"/>
      <c r="I56" s="2563"/>
      <c r="J56" s="2108"/>
      <c r="K56" s="422"/>
      <c r="L56" s="178"/>
      <c r="M56" s="608" t="s">
        <v>336</v>
      </c>
      <c r="N56" s="605"/>
      <c r="O56" s="605"/>
      <c r="P56" s="605"/>
      <c r="Q56" s="605"/>
      <c r="R56" s="605"/>
      <c r="S56" s="605"/>
      <c r="T56" s="605"/>
      <c r="U56" s="606"/>
      <c r="V56" s="605"/>
      <c r="W56" s="605"/>
      <c r="X56" s="596"/>
      <c r="Y56" s="596"/>
      <c r="Z56" s="596"/>
      <c r="AA56" s="596"/>
      <c r="AB56" s="596"/>
      <c r="AC56" s="596"/>
      <c r="AD56" s="596"/>
      <c r="AE56" s="596"/>
      <c r="AF56" s="596"/>
      <c r="AG56" s="596"/>
      <c r="AH56" s="596"/>
      <c r="AI56" s="596"/>
      <c r="AJ56" s="596"/>
      <c r="AK56" s="596"/>
      <c r="AL56" s="596"/>
      <c r="AM56" s="1854"/>
    </row>
    <row customHeight="1" ht="15">
      <c r="A57" s="424"/>
      <c r="B57" s="424"/>
      <c r="C57" s="177"/>
      <c r="D57" s="1822"/>
      <c r="E57" s="1822"/>
      <c r="F57" s="1822"/>
      <c r="G57" s="2562" t="s">
        <v>102</v>
      </c>
      <c r="H57" s="2104" t="s">
        <v>195</v>
      </c>
      <c r="I57" s="2563" t="str">
        <f>IF(U57="","",INDEX(TERRITORY_MR_LIST,MATCH(U57,TERRITORY_LIST_ID,0)))</f>
        <v>Грайворонский муниципальный округ</v>
      </c>
      <c r="J57" s="2108" t="s">
        <v>19</v>
      </c>
      <c r="K57" s="833"/>
      <c r="L57" s="1783" t="s">
        <v>328</v>
      </c>
      <c r="M57" s="604"/>
      <c r="N57" s="605"/>
      <c r="O57" s="605" t="s">
        <v>358</v>
      </c>
      <c r="P57" s="605" t="str">
        <f>$E$13</f>
        <v>Водоотведение; Транспортировка; Подключение (технологическое присоединение) к централизованной системе водоотведения</v>
      </c>
      <c r="Q57" s="605" t="str">
        <f>IF($F$57="нет","без дифференциации",$I$57)</f>
        <v>Грайворонский муниципальный округ</v>
      </c>
      <c r="R57" s="605" t="str">
        <f>IF($J$57="нет","без дифференциации",$M$57)</f>
        <v>без дифференциации</v>
      </c>
      <c r="S57" s="605"/>
      <c r="T57" s="605"/>
      <c r="U57" s="606" t="s">
        <v>196</v>
      </c>
      <c r="V57" s="605"/>
      <c r="W57" s="605"/>
      <c r="X57" s="596"/>
      <c r="Y57" s="596" t="s">
        <v>335</v>
      </c>
      <c r="Z57" s="596">
        <v>1705000</v>
      </c>
      <c r="AA57" s="596"/>
      <c r="AB57" s="596"/>
      <c r="AC57" s="596"/>
      <c r="AD57" s="596"/>
      <c r="AE57" s="596"/>
      <c r="AF57" s="596"/>
      <c r="AG57" s="596"/>
      <c r="AH57" s="596"/>
      <c r="AI57" s="596"/>
      <c r="AJ57" s="596"/>
      <c r="AK57" s="596"/>
      <c r="AL57" s="596"/>
      <c r="AM57" s="1854"/>
    </row>
    <row customHeight="1" ht="15">
      <c r="A58" s="424"/>
      <c r="B58" s="424"/>
      <c r="C58" s="177"/>
      <c r="D58" s="1822"/>
      <c r="E58" s="1822"/>
      <c r="F58" s="1822"/>
      <c r="G58" s="2562"/>
      <c r="H58" s="2104"/>
      <c r="I58" s="2563"/>
      <c r="J58" s="2108"/>
      <c r="K58" s="422"/>
      <c r="L58" s="178"/>
      <c r="M58" s="608" t="s">
        <v>336</v>
      </c>
      <c r="N58" s="605"/>
      <c r="O58" s="605"/>
      <c r="P58" s="605"/>
      <c r="Q58" s="605"/>
      <c r="R58" s="605"/>
      <c r="S58" s="605"/>
      <c r="T58" s="605"/>
      <c r="U58" s="606"/>
      <c r="V58" s="605"/>
      <c r="W58" s="605"/>
      <c r="X58" s="596"/>
      <c r="Y58" s="596"/>
      <c r="Z58" s="596"/>
      <c r="AA58" s="596"/>
      <c r="AB58" s="596"/>
      <c r="AC58" s="596"/>
      <c r="AD58" s="596"/>
      <c r="AE58" s="596"/>
      <c r="AF58" s="596"/>
      <c r="AG58" s="596"/>
      <c r="AH58" s="596"/>
      <c r="AI58" s="596"/>
      <c r="AJ58" s="596"/>
      <c r="AK58" s="596"/>
      <c r="AL58" s="596"/>
      <c r="AM58" s="1854"/>
    </row>
    <row customHeight="1" ht="15">
      <c r="A59" s="424"/>
      <c r="B59" s="424"/>
      <c r="C59" s="177"/>
      <c r="D59" s="1822"/>
      <c r="E59" s="1822"/>
      <c r="F59" s="1822"/>
      <c r="G59" s="2562" t="s">
        <v>102</v>
      </c>
      <c r="H59" s="2104" t="s">
        <v>200</v>
      </c>
      <c r="I59" s="2563" t="str">
        <f>IF(U59="","",INDEX(TERRITORY_MR_LIST,MATCH(U59,TERRITORY_LIST_ID,0)))</f>
        <v>Верхопенское</v>
      </c>
      <c r="J59" s="2108" t="s">
        <v>19</v>
      </c>
      <c r="K59" s="833"/>
      <c r="L59" s="1783" t="s">
        <v>328</v>
      </c>
      <c r="M59" s="604"/>
      <c r="N59" s="605"/>
      <c r="O59" s="605" t="s">
        <v>359</v>
      </c>
      <c r="P59" s="605" t="str">
        <f>$E$13</f>
        <v>Водоотведение; Транспортировка; Подключение (технологическое присоединение) к централизованной системе водоотведения</v>
      </c>
      <c r="Q59" s="605" t="str">
        <f>IF($F$59="нет","без дифференциации",$I$59)</f>
        <v>Верхопенское</v>
      </c>
      <c r="R59" s="605" t="str">
        <f>IF($J$59="нет","без дифференциации",$M$59)</f>
        <v>без дифференциации</v>
      </c>
      <c r="S59" s="605"/>
      <c r="T59" s="605"/>
      <c r="U59" s="606" t="s">
        <v>201</v>
      </c>
      <c r="V59" s="605"/>
      <c r="W59" s="605"/>
      <c r="X59" s="596"/>
      <c r="Y59" s="596" t="s">
        <v>335</v>
      </c>
      <c r="Z59" s="596">
        <v>1705000</v>
      </c>
      <c r="AA59" s="596"/>
      <c r="AB59" s="596"/>
      <c r="AC59" s="596"/>
      <c r="AD59" s="596"/>
      <c r="AE59" s="596"/>
      <c r="AF59" s="596"/>
      <c r="AG59" s="596"/>
      <c r="AH59" s="596"/>
      <c r="AI59" s="596"/>
      <c r="AJ59" s="596"/>
      <c r="AK59" s="596"/>
      <c r="AL59" s="596"/>
      <c r="AM59" s="1854"/>
    </row>
    <row customHeight="1" ht="15">
      <c r="A60" s="424"/>
      <c r="B60" s="424"/>
      <c r="C60" s="177"/>
      <c r="D60" s="1822"/>
      <c r="E60" s="1822"/>
      <c r="F60" s="1822"/>
      <c r="G60" s="2562"/>
      <c r="H60" s="2104"/>
      <c r="I60" s="2563"/>
      <c r="J60" s="2108"/>
      <c r="K60" s="422"/>
      <c r="L60" s="178"/>
      <c r="M60" s="608" t="s">
        <v>336</v>
      </c>
      <c r="N60" s="605"/>
      <c r="O60" s="605"/>
      <c r="P60" s="605"/>
      <c r="Q60" s="605"/>
      <c r="R60" s="605"/>
      <c r="S60" s="605"/>
      <c r="T60" s="605"/>
      <c r="U60" s="606"/>
      <c r="V60" s="605"/>
      <c r="W60" s="605"/>
      <c r="X60" s="596"/>
      <c r="Y60" s="596"/>
      <c r="Z60" s="596"/>
      <c r="AA60" s="596"/>
      <c r="AB60" s="596"/>
      <c r="AC60" s="596"/>
      <c r="AD60" s="596"/>
      <c r="AE60" s="596"/>
      <c r="AF60" s="596"/>
      <c r="AG60" s="596"/>
      <c r="AH60" s="596"/>
      <c r="AI60" s="596"/>
      <c r="AJ60" s="596"/>
      <c r="AK60" s="596"/>
      <c r="AL60" s="596"/>
      <c r="AM60" s="1854"/>
    </row>
    <row customHeight="1" ht="15">
      <c r="A61" s="424"/>
      <c r="B61" s="424"/>
      <c r="C61" s="177"/>
      <c r="D61" s="1822"/>
      <c r="E61" s="1822"/>
      <c r="F61" s="1822"/>
      <c r="G61" s="2562" t="s">
        <v>102</v>
      </c>
      <c r="H61" s="2104" t="s">
        <v>155</v>
      </c>
      <c r="I61" s="2563" t="str">
        <f>IF(U61="","",INDEX(TERRITORY_MR_LIST,MATCH(U61,TERRITORY_LIST_ID,0)))</f>
        <v>поселок Ивня</v>
      </c>
      <c r="J61" s="2108" t="s">
        <v>19</v>
      </c>
      <c r="K61" s="833"/>
      <c r="L61" s="1783" t="s">
        <v>328</v>
      </c>
      <c r="M61" s="604"/>
      <c r="N61" s="605"/>
      <c r="O61" s="605" t="s">
        <v>360</v>
      </c>
      <c r="P61" s="605" t="str">
        <f>$E$13</f>
        <v>Водоотведение; Транспортировка; Подключение (технологическое присоединение) к централизованной системе водоотведения</v>
      </c>
      <c r="Q61" s="605" t="str">
        <f>IF($F$61="нет","без дифференциации",$I$61)</f>
        <v>поселок Ивня</v>
      </c>
      <c r="R61" s="605" t="str">
        <f>IF($J$61="нет","без дифференциации",$M$61)</f>
        <v>без дифференциации</v>
      </c>
      <c r="S61" s="605"/>
      <c r="T61" s="605"/>
      <c r="U61" s="606" t="s">
        <v>206</v>
      </c>
      <c r="V61" s="605"/>
      <c r="W61" s="605"/>
      <c r="X61" s="596"/>
      <c r="Y61" s="596" t="s">
        <v>335</v>
      </c>
      <c r="Z61" s="596">
        <v>1705000</v>
      </c>
      <c r="AA61" s="596"/>
      <c r="AB61" s="596"/>
      <c r="AC61" s="596"/>
      <c r="AD61" s="596"/>
      <c r="AE61" s="596"/>
      <c r="AF61" s="596"/>
      <c r="AG61" s="596"/>
      <c r="AH61" s="596"/>
      <c r="AI61" s="596"/>
      <c r="AJ61" s="596"/>
      <c r="AK61" s="596"/>
      <c r="AL61" s="596"/>
      <c r="AM61" s="1854"/>
    </row>
    <row customHeight="1" ht="15">
      <c r="A62" s="424"/>
      <c r="B62" s="424"/>
      <c r="C62" s="177"/>
      <c r="D62" s="1822"/>
      <c r="E62" s="1822"/>
      <c r="F62" s="1822"/>
      <c r="G62" s="2562"/>
      <c r="H62" s="2104"/>
      <c r="I62" s="2563"/>
      <c r="J62" s="2108"/>
      <c r="K62" s="422"/>
      <c r="L62" s="178"/>
      <c r="M62" s="608" t="s">
        <v>336</v>
      </c>
      <c r="N62" s="605"/>
      <c r="O62" s="605"/>
      <c r="P62" s="605"/>
      <c r="Q62" s="605"/>
      <c r="R62" s="605"/>
      <c r="S62" s="605"/>
      <c r="T62" s="605"/>
      <c r="U62" s="606"/>
      <c r="V62" s="605"/>
      <c r="W62" s="605"/>
      <c r="X62" s="596"/>
      <c r="Y62" s="596"/>
      <c r="Z62" s="596"/>
      <c r="AA62" s="596"/>
      <c r="AB62" s="596"/>
      <c r="AC62" s="596"/>
      <c r="AD62" s="596"/>
      <c r="AE62" s="596"/>
      <c r="AF62" s="596"/>
      <c r="AG62" s="596"/>
      <c r="AH62" s="596"/>
      <c r="AI62" s="596"/>
      <c r="AJ62" s="596"/>
      <c r="AK62" s="596"/>
      <c r="AL62" s="596"/>
      <c r="AM62" s="1854"/>
    </row>
    <row customHeight="1" ht="15">
      <c r="A63" s="424"/>
      <c r="B63" s="424"/>
      <c r="C63" s="177"/>
      <c r="D63" s="1822"/>
      <c r="E63" s="1822"/>
      <c r="F63" s="1822"/>
      <c r="G63" s="2562" t="s">
        <v>102</v>
      </c>
      <c r="H63" s="2104" t="s">
        <v>160</v>
      </c>
      <c r="I63" s="2563" t="str">
        <f>IF(U63="","",INDEX(TERRITORY_MR_LIST,MATCH(U63,TERRITORY_LIST_ID,0)))</f>
        <v>Алексеевское</v>
      </c>
      <c r="J63" s="2108" t="s">
        <v>19</v>
      </c>
      <c r="K63" s="833"/>
      <c r="L63" s="1783" t="s">
        <v>328</v>
      </c>
      <c r="M63" s="604"/>
      <c r="N63" s="605"/>
      <c r="O63" s="605" t="s">
        <v>361</v>
      </c>
      <c r="P63" s="605" t="str">
        <f>$E$13</f>
        <v>Водоотведение; Транспортировка; Подключение (технологическое присоединение) к централизованной системе водоотведения</v>
      </c>
      <c r="Q63" s="605" t="str">
        <f>IF($F$63="нет","без дифференциации",$I$63)</f>
        <v>Алексеевское</v>
      </c>
      <c r="R63" s="605" t="str">
        <f>IF($J$63="нет","без дифференциации",$M$63)</f>
        <v>без дифференциации</v>
      </c>
      <c r="S63" s="605"/>
      <c r="T63" s="605"/>
      <c r="U63" s="606" t="s">
        <v>210</v>
      </c>
      <c r="V63" s="605"/>
      <c r="W63" s="605"/>
      <c r="X63" s="596"/>
      <c r="Y63" s="596" t="s">
        <v>335</v>
      </c>
      <c r="Z63" s="596">
        <v>1705000</v>
      </c>
      <c r="AA63" s="596"/>
      <c r="AB63" s="596"/>
      <c r="AC63" s="596"/>
      <c r="AD63" s="596"/>
      <c r="AE63" s="596"/>
      <c r="AF63" s="596"/>
      <c r="AG63" s="596"/>
      <c r="AH63" s="596"/>
      <c r="AI63" s="596"/>
      <c r="AJ63" s="596"/>
      <c r="AK63" s="596"/>
      <c r="AL63" s="596"/>
      <c r="AM63" s="1854"/>
    </row>
    <row customHeight="1" ht="15">
      <c r="A64" s="424"/>
      <c r="B64" s="424"/>
      <c r="C64" s="177"/>
      <c r="D64" s="1822"/>
      <c r="E64" s="1822"/>
      <c r="F64" s="1822"/>
      <c r="G64" s="2562"/>
      <c r="H64" s="2104"/>
      <c r="I64" s="2563"/>
      <c r="J64" s="2108"/>
      <c r="K64" s="422"/>
      <c r="L64" s="178"/>
      <c r="M64" s="608" t="s">
        <v>336</v>
      </c>
      <c r="N64" s="605"/>
      <c r="O64" s="605"/>
      <c r="P64" s="605"/>
      <c r="Q64" s="605"/>
      <c r="R64" s="605"/>
      <c r="S64" s="605"/>
      <c r="T64" s="605"/>
      <c r="U64" s="606"/>
      <c r="V64" s="605"/>
      <c r="W64" s="605"/>
      <c r="X64" s="596"/>
      <c r="Y64" s="596"/>
      <c r="Z64" s="596"/>
      <c r="AA64" s="596"/>
      <c r="AB64" s="596"/>
      <c r="AC64" s="596"/>
      <c r="AD64" s="596"/>
      <c r="AE64" s="596"/>
      <c r="AF64" s="596"/>
      <c r="AG64" s="596"/>
      <c r="AH64" s="596"/>
      <c r="AI64" s="596"/>
      <c r="AJ64" s="596"/>
      <c r="AK64" s="596"/>
      <c r="AL64" s="596"/>
      <c r="AM64" s="1854"/>
    </row>
    <row customHeight="1" ht="15">
      <c r="A65" s="424"/>
      <c r="B65" s="424"/>
      <c r="C65" s="177"/>
      <c r="D65" s="1822"/>
      <c r="E65" s="1822"/>
      <c r="F65" s="1822"/>
      <c r="G65" s="2562" t="s">
        <v>102</v>
      </c>
      <c r="H65" s="2104" t="s">
        <v>164</v>
      </c>
      <c r="I65" s="2563" t="str">
        <f>IF(U65="","",INDEX(TERRITORY_MR_LIST,MATCH(U65,TERRITORY_LIST_ID,0)))</f>
        <v>Бехтеевское</v>
      </c>
      <c r="J65" s="2108" t="s">
        <v>19</v>
      </c>
      <c r="K65" s="833"/>
      <c r="L65" s="1783" t="s">
        <v>328</v>
      </c>
      <c r="M65" s="604"/>
      <c r="N65" s="605"/>
      <c r="O65" s="605" t="s">
        <v>362</v>
      </c>
      <c r="P65" s="605" t="str">
        <f>$E$13</f>
        <v>Водоотведение; Транспортировка; Подключение (технологическое присоединение) к централизованной системе водоотведения</v>
      </c>
      <c r="Q65" s="605" t="str">
        <f>IF($F$65="нет","без дифференциации",$I$65)</f>
        <v>Бехтеевское</v>
      </c>
      <c r="R65" s="605" t="str">
        <f>IF($J$65="нет","без дифференциации",$M$65)</f>
        <v>без дифференциации</v>
      </c>
      <c r="S65" s="605"/>
      <c r="T65" s="605"/>
      <c r="U65" s="606" t="s">
        <v>215</v>
      </c>
      <c r="V65" s="605"/>
      <c r="W65" s="605"/>
      <c r="X65" s="596"/>
      <c r="Y65" s="596" t="s">
        <v>335</v>
      </c>
      <c r="Z65" s="596">
        <v>1705000</v>
      </c>
      <c r="AA65" s="596"/>
      <c r="AB65" s="596"/>
      <c r="AC65" s="596"/>
      <c r="AD65" s="596"/>
      <c r="AE65" s="596"/>
      <c r="AF65" s="596"/>
      <c r="AG65" s="596"/>
      <c r="AH65" s="596"/>
      <c r="AI65" s="596"/>
      <c r="AJ65" s="596"/>
      <c r="AK65" s="596"/>
      <c r="AL65" s="596"/>
      <c r="AM65" s="1854"/>
    </row>
    <row customHeight="1" ht="15">
      <c r="A66" s="424"/>
      <c r="B66" s="424"/>
      <c r="C66" s="177"/>
      <c r="D66" s="1822"/>
      <c r="E66" s="1822"/>
      <c r="F66" s="1822"/>
      <c r="G66" s="2562"/>
      <c r="H66" s="2104"/>
      <c r="I66" s="2563"/>
      <c r="J66" s="2108"/>
      <c r="K66" s="422"/>
      <c r="L66" s="178"/>
      <c r="M66" s="608" t="s">
        <v>336</v>
      </c>
      <c r="N66" s="605"/>
      <c r="O66" s="605"/>
      <c r="P66" s="605"/>
      <c r="Q66" s="605"/>
      <c r="R66" s="605"/>
      <c r="S66" s="605"/>
      <c r="T66" s="605"/>
      <c r="U66" s="606"/>
      <c r="V66" s="605"/>
      <c r="W66" s="605"/>
      <c r="X66" s="596"/>
      <c r="Y66" s="596"/>
      <c r="Z66" s="596"/>
      <c r="AA66" s="596"/>
      <c r="AB66" s="596"/>
      <c r="AC66" s="596"/>
      <c r="AD66" s="596"/>
      <c r="AE66" s="596"/>
      <c r="AF66" s="596"/>
      <c r="AG66" s="596"/>
      <c r="AH66" s="596"/>
      <c r="AI66" s="596"/>
      <c r="AJ66" s="596"/>
      <c r="AK66" s="596"/>
      <c r="AL66" s="596"/>
      <c r="AM66" s="1854"/>
    </row>
    <row customHeight="1" ht="15">
      <c r="A67" s="424"/>
      <c r="B67" s="424"/>
      <c r="C67" s="177"/>
      <c r="D67" s="1822"/>
      <c r="E67" s="1822"/>
      <c r="F67" s="1822"/>
      <c r="G67" s="2562" t="s">
        <v>102</v>
      </c>
      <c r="H67" s="2104" t="s">
        <v>169</v>
      </c>
      <c r="I67" s="2563" t="str">
        <f>IF(U67="","",INDEX(TERRITORY_MR_LIST,MATCH(U67,TERRITORY_LIST_ID,0)))</f>
        <v>Погореловское</v>
      </c>
      <c r="J67" s="2108" t="s">
        <v>19</v>
      </c>
      <c r="K67" s="833"/>
      <c r="L67" s="1783" t="s">
        <v>328</v>
      </c>
      <c r="M67" s="604"/>
      <c r="N67" s="605"/>
      <c r="O67" s="605" t="s">
        <v>363</v>
      </c>
      <c r="P67" s="605" t="str">
        <f>$E$13</f>
        <v>Водоотведение; Транспортировка; Подключение (технологическое присоединение) к централизованной системе водоотведения</v>
      </c>
      <c r="Q67" s="605" t="str">
        <f>IF($F$67="нет","без дифференциации",$I$67)</f>
        <v>Погореловское</v>
      </c>
      <c r="R67" s="605" t="str">
        <f>IF($J$67="нет","без дифференциации",$M$67)</f>
        <v>без дифференциации</v>
      </c>
      <c r="S67" s="605"/>
      <c r="T67" s="605"/>
      <c r="U67" s="606" t="s">
        <v>219</v>
      </c>
      <c r="V67" s="605"/>
      <c r="W67" s="605"/>
      <c r="X67" s="596"/>
      <c r="Y67" s="596" t="s">
        <v>335</v>
      </c>
      <c r="Z67" s="596">
        <v>1705000</v>
      </c>
      <c r="AA67" s="596"/>
      <c r="AB67" s="596"/>
      <c r="AC67" s="596"/>
      <c r="AD67" s="596"/>
      <c r="AE67" s="596"/>
      <c r="AF67" s="596"/>
      <c r="AG67" s="596"/>
      <c r="AH67" s="596"/>
      <c r="AI67" s="596"/>
      <c r="AJ67" s="596"/>
      <c r="AK67" s="596"/>
      <c r="AL67" s="596"/>
      <c r="AM67" s="1854"/>
    </row>
    <row customHeight="1" ht="15">
      <c r="A68" s="424"/>
      <c r="B68" s="424"/>
      <c r="C68" s="177"/>
      <c r="D68" s="1822"/>
      <c r="E68" s="1822"/>
      <c r="F68" s="1822"/>
      <c r="G68" s="2562"/>
      <c r="H68" s="2104"/>
      <c r="I68" s="2563"/>
      <c r="J68" s="2108"/>
      <c r="K68" s="422"/>
      <c r="L68" s="178"/>
      <c r="M68" s="608" t="s">
        <v>336</v>
      </c>
      <c r="N68" s="605"/>
      <c r="O68" s="605"/>
      <c r="P68" s="605"/>
      <c r="Q68" s="605"/>
      <c r="R68" s="605"/>
      <c r="S68" s="605"/>
      <c r="T68" s="605"/>
      <c r="U68" s="606"/>
      <c r="V68" s="605"/>
      <c r="W68" s="605"/>
      <c r="X68" s="596"/>
      <c r="Y68" s="596"/>
      <c r="Z68" s="596"/>
      <c r="AA68" s="596"/>
      <c r="AB68" s="596"/>
      <c r="AC68" s="596"/>
      <c r="AD68" s="596"/>
      <c r="AE68" s="596"/>
      <c r="AF68" s="596"/>
      <c r="AG68" s="596"/>
      <c r="AH68" s="596"/>
      <c r="AI68" s="596"/>
      <c r="AJ68" s="596"/>
      <c r="AK68" s="596"/>
      <c r="AL68" s="596"/>
      <c r="AM68" s="1854"/>
    </row>
    <row customHeight="1" ht="15">
      <c r="A69" s="424"/>
      <c r="B69" s="424"/>
      <c r="C69" s="177"/>
      <c r="D69" s="1822"/>
      <c r="E69" s="1822"/>
      <c r="F69" s="1822"/>
      <c r="G69" s="2562" t="s">
        <v>102</v>
      </c>
      <c r="H69" s="2104" t="s">
        <v>223</v>
      </c>
      <c r="I69" s="2563" t="str">
        <f>IF(U69="","",INDEX(TERRITORY_MR_LIST,MATCH(U69,TERRITORY_LIST_ID,0)))</f>
        <v>Поповское</v>
      </c>
      <c r="J69" s="2108" t="s">
        <v>19</v>
      </c>
      <c r="K69" s="833"/>
      <c r="L69" s="1783" t="s">
        <v>328</v>
      </c>
      <c r="M69" s="604"/>
      <c r="N69" s="605"/>
      <c r="O69" s="605" t="s">
        <v>364</v>
      </c>
      <c r="P69" s="605" t="str">
        <f>$E$13</f>
        <v>Водоотведение; Транспортировка; Подключение (технологическое присоединение) к централизованной системе водоотведения</v>
      </c>
      <c r="Q69" s="605" t="str">
        <f>IF($F$69="нет","без дифференциации",$I$69)</f>
        <v>Поповское</v>
      </c>
      <c r="R69" s="605" t="str">
        <f>IF($J$69="нет","без дифференциации",$M$69)</f>
        <v>без дифференциации</v>
      </c>
      <c r="S69" s="605"/>
      <c r="T69" s="605"/>
      <c r="U69" s="606" t="s">
        <v>224</v>
      </c>
      <c r="V69" s="605"/>
      <c r="W69" s="605"/>
      <c r="X69" s="596"/>
      <c r="Y69" s="596" t="s">
        <v>335</v>
      </c>
      <c r="Z69" s="596">
        <v>1705000</v>
      </c>
      <c r="AA69" s="596"/>
      <c r="AB69" s="596"/>
      <c r="AC69" s="596"/>
      <c r="AD69" s="596"/>
      <c r="AE69" s="596"/>
      <c r="AF69" s="596"/>
      <c r="AG69" s="596"/>
      <c r="AH69" s="596"/>
      <c r="AI69" s="596"/>
      <c r="AJ69" s="596"/>
      <c r="AK69" s="596"/>
      <c r="AL69" s="596"/>
      <c r="AM69" s="1854"/>
    </row>
    <row customHeight="1" ht="15">
      <c r="A70" s="424"/>
      <c r="B70" s="424"/>
      <c r="C70" s="177"/>
      <c r="D70" s="1822"/>
      <c r="E70" s="1822"/>
      <c r="F70" s="1822"/>
      <c r="G70" s="2562"/>
      <c r="H70" s="2104"/>
      <c r="I70" s="2563"/>
      <c r="J70" s="2108"/>
      <c r="K70" s="422"/>
      <c r="L70" s="178"/>
      <c r="M70" s="608" t="s">
        <v>336</v>
      </c>
      <c r="N70" s="605"/>
      <c r="O70" s="605"/>
      <c r="P70" s="605"/>
      <c r="Q70" s="605"/>
      <c r="R70" s="605"/>
      <c r="S70" s="605"/>
      <c r="T70" s="605"/>
      <c r="U70" s="606"/>
      <c r="V70" s="605"/>
      <c r="W70" s="605"/>
      <c r="X70" s="596"/>
      <c r="Y70" s="596"/>
      <c r="Z70" s="596"/>
      <c r="AA70" s="596"/>
      <c r="AB70" s="596"/>
      <c r="AC70" s="596"/>
      <c r="AD70" s="596"/>
      <c r="AE70" s="596"/>
      <c r="AF70" s="596"/>
      <c r="AG70" s="596"/>
      <c r="AH70" s="596"/>
      <c r="AI70" s="596"/>
      <c r="AJ70" s="596"/>
      <c r="AK70" s="596"/>
      <c r="AL70" s="596"/>
      <c r="AM70" s="1854"/>
    </row>
    <row customHeight="1" ht="15">
      <c r="A71" s="424"/>
      <c r="B71" s="424"/>
      <c r="C71" s="177"/>
      <c r="D71" s="1822"/>
      <c r="E71" s="1822"/>
      <c r="F71" s="1822"/>
      <c r="G71" s="2562" t="s">
        <v>102</v>
      </c>
      <c r="H71" s="2104" t="s">
        <v>228</v>
      </c>
      <c r="I71" s="2563" t="str">
        <f>IF(U71="","",INDEX(TERRITORY_MR_LIST,MATCH(U71,TERRITORY_LIST_ID,0)))</f>
        <v>город Короча</v>
      </c>
      <c r="J71" s="2108" t="s">
        <v>19</v>
      </c>
      <c r="K71" s="833"/>
      <c r="L71" s="1783" t="s">
        <v>328</v>
      </c>
      <c r="M71" s="604"/>
      <c r="N71" s="605"/>
      <c r="O71" s="605" t="s">
        <v>365</v>
      </c>
      <c r="P71" s="605" t="str">
        <f>$E$13</f>
        <v>Водоотведение; Транспортировка; Подключение (технологическое присоединение) к централизованной системе водоотведения</v>
      </c>
      <c r="Q71" s="605" t="str">
        <f>IF($F$71="нет","без дифференциации",$I$71)</f>
        <v>город Короча</v>
      </c>
      <c r="R71" s="605" t="str">
        <f>IF($J$71="нет","без дифференциации",$M$71)</f>
        <v>без дифференциации</v>
      </c>
      <c r="S71" s="605"/>
      <c r="T71" s="605"/>
      <c r="U71" s="606" t="s">
        <v>229</v>
      </c>
      <c r="V71" s="605"/>
      <c r="W71" s="605"/>
      <c r="X71" s="596"/>
      <c r="Y71" s="596" t="s">
        <v>335</v>
      </c>
      <c r="Z71" s="596">
        <v>1705000</v>
      </c>
      <c r="AA71" s="596"/>
      <c r="AB71" s="596"/>
      <c r="AC71" s="596"/>
      <c r="AD71" s="596"/>
      <c r="AE71" s="596"/>
      <c r="AF71" s="596"/>
      <c r="AG71" s="596"/>
      <c r="AH71" s="596"/>
      <c r="AI71" s="596"/>
      <c r="AJ71" s="596"/>
      <c r="AK71" s="596"/>
      <c r="AL71" s="596"/>
      <c r="AM71" s="1854"/>
    </row>
    <row customHeight="1" ht="15">
      <c r="A72" s="424"/>
      <c r="B72" s="424"/>
      <c r="C72" s="177"/>
      <c r="D72" s="1822"/>
      <c r="E72" s="1822"/>
      <c r="F72" s="1822"/>
      <c r="G72" s="2562"/>
      <c r="H72" s="2104"/>
      <c r="I72" s="2563"/>
      <c r="J72" s="2108"/>
      <c r="K72" s="422"/>
      <c r="L72" s="178"/>
      <c r="M72" s="608" t="s">
        <v>336</v>
      </c>
      <c r="N72" s="605"/>
      <c r="O72" s="605"/>
      <c r="P72" s="605"/>
      <c r="Q72" s="605"/>
      <c r="R72" s="605"/>
      <c r="S72" s="605"/>
      <c r="T72" s="605"/>
      <c r="U72" s="606"/>
      <c r="V72" s="605"/>
      <c r="W72" s="605"/>
      <c r="X72" s="596"/>
      <c r="Y72" s="596"/>
      <c r="Z72" s="596"/>
      <c r="AA72" s="596"/>
      <c r="AB72" s="596"/>
      <c r="AC72" s="596"/>
      <c r="AD72" s="596"/>
      <c r="AE72" s="596"/>
      <c r="AF72" s="596"/>
      <c r="AG72" s="596"/>
      <c r="AH72" s="596"/>
      <c r="AI72" s="596"/>
      <c r="AJ72" s="596"/>
      <c r="AK72" s="596"/>
      <c r="AL72" s="596"/>
      <c r="AM72" s="1854"/>
    </row>
    <row customHeight="1" ht="15">
      <c r="A73" s="424"/>
      <c r="B73" s="424"/>
      <c r="C73" s="177"/>
      <c r="D73" s="1822"/>
      <c r="E73" s="1822"/>
      <c r="F73" s="1822"/>
      <c r="G73" s="2562" t="s">
        <v>102</v>
      </c>
      <c r="H73" s="2104" t="s">
        <v>233</v>
      </c>
      <c r="I73" s="2563" t="str">
        <f>IF(U73="","",INDEX(TERRITORY_MR_LIST,MATCH(U73,TERRITORY_LIST_ID,0)))</f>
        <v>Красненское</v>
      </c>
      <c r="J73" s="2108" t="s">
        <v>19</v>
      </c>
      <c r="K73" s="833"/>
      <c r="L73" s="1783" t="s">
        <v>328</v>
      </c>
      <c r="M73" s="604"/>
      <c r="N73" s="605"/>
      <c r="O73" s="605" t="s">
        <v>366</v>
      </c>
      <c r="P73" s="605" t="str">
        <f>$E$13</f>
        <v>Водоотведение; Транспортировка; Подключение (технологическое присоединение) к централизованной системе водоотведения</v>
      </c>
      <c r="Q73" s="605" t="str">
        <f>IF($F$73="нет","без дифференциации",$I$73)</f>
        <v>Красненское</v>
      </c>
      <c r="R73" s="605" t="str">
        <f>IF($J$73="нет","без дифференциации",$M$73)</f>
        <v>без дифференциации</v>
      </c>
      <c r="S73" s="605"/>
      <c r="T73" s="605"/>
      <c r="U73" s="606" t="s">
        <v>234</v>
      </c>
      <c r="V73" s="605"/>
      <c r="W73" s="605"/>
      <c r="X73" s="596"/>
      <c r="Y73" s="596" t="s">
        <v>335</v>
      </c>
      <c r="Z73" s="596">
        <v>1705000</v>
      </c>
      <c r="AA73" s="596"/>
      <c r="AB73" s="596"/>
      <c r="AC73" s="596"/>
      <c r="AD73" s="596"/>
      <c r="AE73" s="596"/>
      <c r="AF73" s="596"/>
      <c r="AG73" s="596"/>
      <c r="AH73" s="596"/>
      <c r="AI73" s="596"/>
      <c r="AJ73" s="596"/>
      <c r="AK73" s="596"/>
      <c r="AL73" s="596"/>
      <c r="AM73" s="1854"/>
    </row>
    <row customHeight="1" ht="15">
      <c r="A74" s="424"/>
      <c r="B74" s="424"/>
      <c r="C74" s="177"/>
      <c r="D74" s="1822"/>
      <c r="E74" s="1822"/>
      <c r="F74" s="1822"/>
      <c r="G74" s="2562"/>
      <c r="H74" s="2104"/>
      <c r="I74" s="2563"/>
      <c r="J74" s="2108"/>
      <c r="K74" s="422"/>
      <c r="L74" s="178"/>
      <c r="M74" s="608" t="s">
        <v>336</v>
      </c>
      <c r="N74" s="605"/>
      <c r="O74" s="605"/>
      <c r="P74" s="605"/>
      <c r="Q74" s="605"/>
      <c r="R74" s="605"/>
      <c r="S74" s="605"/>
      <c r="T74" s="605"/>
      <c r="U74" s="606"/>
      <c r="V74" s="605"/>
      <c r="W74" s="605"/>
      <c r="X74" s="596"/>
      <c r="Y74" s="596"/>
      <c r="Z74" s="596"/>
      <c r="AA74" s="596"/>
      <c r="AB74" s="596"/>
      <c r="AC74" s="596"/>
      <c r="AD74" s="596"/>
      <c r="AE74" s="596"/>
      <c r="AF74" s="596"/>
      <c r="AG74" s="596"/>
      <c r="AH74" s="596"/>
      <c r="AI74" s="596"/>
      <c r="AJ74" s="596"/>
      <c r="AK74" s="596"/>
      <c r="AL74" s="596"/>
      <c r="AM74" s="1854"/>
    </row>
    <row customHeight="1" ht="15">
      <c r="A75" s="424"/>
      <c r="B75" s="424"/>
      <c r="C75" s="177"/>
      <c r="D75" s="1822"/>
      <c r="E75" s="1822"/>
      <c r="F75" s="1822"/>
      <c r="G75" s="2562" t="s">
        <v>102</v>
      </c>
      <c r="H75" s="2104" t="s">
        <v>239</v>
      </c>
      <c r="I75" s="2563" t="str">
        <f>IF(U75="","",INDEX(TERRITORY_MR_LIST,MATCH(U75,TERRITORY_LIST_ID,0)))</f>
        <v>Веселовское</v>
      </c>
      <c r="J75" s="2108" t="s">
        <v>19</v>
      </c>
      <c r="K75" s="833"/>
      <c r="L75" s="1783" t="s">
        <v>328</v>
      </c>
      <c r="M75" s="604"/>
      <c r="N75" s="605"/>
      <c r="O75" s="605" t="s">
        <v>367</v>
      </c>
      <c r="P75" s="605" t="str">
        <f>$E$13</f>
        <v>Водоотведение; Транспортировка; Подключение (технологическое присоединение) к централизованной системе водоотведения</v>
      </c>
      <c r="Q75" s="605" t="str">
        <f>IF($F$75="нет","без дифференциации",$I$75)</f>
        <v>Веселовское</v>
      </c>
      <c r="R75" s="605" t="str">
        <f>IF($J$75="нет","без дифференциации",$M$75)</f>
        <v>без дифференциации</v>
      </c>
      <c r="S75" s="605"/>
      <c r="T75" s="605"/>
      <c r="U75" s="606" t="s">
        <v>240</v>
      </c>
      <c r="V75" s="605"/>
      <c r="W75" s="605"/>
      <c r="X75" s="596"/>
      <c r="Y75" s="596" t="s">
        <v>335</v>
      </c>
      <c r="Z75" s="596">
        <v>1705000</v>
      </c>
      <c r="AA75" s="596"/>
      <c r="AB75" s="596"/>
      <c r="AC75" s="596"/>
      <c r="AD75" s="596"/>
      <c r="AE75" s="596"/>
      <c r="AF75" s="596"/>
      <c r="AG75" s="596"/>
      <c r="AH75" s="596"/>
      <c r="AI75" s="596"/>
      <c r="AJ75" s="596"/>
      <c r="AK75" s="596"/>
      <c r="AL75" s="596"/>
      <c r="AM75" s="1854"/>
    </row>
    <row customHeight="1" ht="15">
      <c r="A76" s="424"/>
      <c r="B76" s="424"/>
      <c r="C76" s="177"/>
      <c r="D76" s="1822"/>
      <c r="E76" s="1822"/>
      <c r="F76" s="1822"/>
      <c r="G76" s="2562"/>
      <c r="H76" s="2104"/>
      <c r="I76" s="2563"/>
      <c r="J76" s="2108"/>
      <c r="K76" s="422"/>
      <c r="L76" s="178"/>
      <c r="M76" s="608" t="s">
        <v>336</v>
      </c>
      <c r="N76" s="605"/>
      <c r="O76" s="605"/>
      <c r="P76" s="605"/>
      <c r="Q76" s="605"/>
      <c r="R76" s="605"/>
      <c r="S76" s="605"/>
      <c r="T76" s="605"/>
      <c r="U76" s="606"/>
      <c r="V76" s="605"/>
      <c r="W76" s="605"/>
      <c r="X76" s="596"/>
      <c r="Y76" s="596"/>
      <c r="Z76" s="596"/>
      <c r="AA76" s="596"/>
      <c r="AB76" s="596"/>
      <c r="AC76" s="596"/>
      <c r="AD76" s="596"/>
      <c r="AE76" s="596"/>
      <c r="AF76" s="596"/>
      <c r="AG76" s="596"/>
      <c r="AH76" s="596"/>
      <c r="AI76" s="596"/>
      <c r="AJ76" s="596"/>
      <c r="AK76" s="596"/>
      <c r="AL76" s="596"/>
      <c r="AM76" s="1854"/>
    </row>
    <row customHeight="1" ht="15">
      <c r="A77" s="424"/>
      <c r="B77" s="424"/>
      <c r="C77" s="177"/>
      <c r="D77" s="1822"/>
      <c r="E77" s="1822"/>
      <c r="F77" s="1822"/>
      <c r="G77" s="2562" t="s">
        <v>102</v>
      </c>
      <c r="H77" s="2104" t="s">
        <v>245</v>
      </c>
      <c r="I77" s="2563" t="str">
        <f>IF(U77="","",INDEX(TERRITORY_MR_LIST,MATCH(U77,TERRITORY_LIST_ID,0)))</f>
        <v>Засосенское</v>
      </c>
      <c r="J77" s="2108" t="s">
        <v>19</v>
      </c>
      <c r="K77" s="833"/>
      <c r="L77" s="1783" t="s">
        <v>328</v>
      </c>
      <c r="M77" s="604"/>
      <c r="N77" s="605"/>
      <c r="O77" s="605" t="s">
        <v>368</v>
      </c>
      <c r="P77" s="605" t="str">
        <f>$E$13</f>
        <v>Водоотведение; Транспортировка; Подключение (технологическое присоединение) к централизованной системе водоотведения</v>
      </c>
      <c r="Q77" s="605" t="str">
        <f>IF($F$77="нет","без дифференциации",$I$77)</f>
        <v>Засосенское</v>
      </c>
      <c r="R77" s="605" t="str">
        <f>IF($J$77="нет","без дифференциации",$M$77)</f>
        <v>без дифференциации</v>
      </c>
      <c r="S77" s="605"/>
      <c r="T77" s="605"/>
      <c r="U77" s="606" t="s">
        <v>246</v>
      </c>
      <c r="V77" s="605"/>
      <c r="W77" s="605"/>
      <c r="X77" s="596"/>
      <c r="Y77" s="596" t="s">
        <v>335</v>
      </c>
      <c r="Z77" s="596">
        <v>1705000</v>
      </c>
      <c r="AA77" s="596"/>
      <c r="AB77" s="596"/>
      <c r="AC77" s="596"/>
      <c r="AD77" s="596"/>
      <c r="AE77" s="596"/>
      <c r="AF77" s="596"/>
      <c r="AG77" s="596"/>
      <c r="AH77" s="596"/>
      <c r="AI77" s="596"/>
      <c r="AJ77" s="596"/>
      <c r="AK77" s="596"/>
      <c r="AL77" s="596"/>
      <c r="AM77" s="1854"/>
    </row>
    <row customHeight="1" ht="15">
      <c r="A78" s="424"/>
      <c r="B78" s="424"/>
      <c r="C78" s="177"/>
      <c r="D78" s="1822"/>
      <c r="E78" s="1822"/>
      <c r="F78" s="1822"/>
      <c r="G78" s="2562"/>
      <c r="H78" s="2104"/>
      <c r="I78" s="2563"/>
      <c r="J78" s="2108"/>
      <c r="K78" s="422"/>
      <c r="L78" s="178"/>
      <c r="M78" s="608" t="s">
        <v>336</v>
      </c>
      <c r="N78" s="605"/>
      <c r="O78" s="605"/>
      <c r="P78" s="605"/>
      <c r="Q78" s="605"/>
      <c r="R78" s="605"/>
      <c r="S78" s="605"/>
      <c r="T78" s="605"/>
      <c r="U78" s="606"/>
      <c r="V78" s="605"/>
      <c r="W78" s="605"/>
      <c r="X78" s="596"/>
      <c r="Y78" s="596"/>
      <c r="Z78" s="596"/>
      <c r="AA78" s="596"/>
      <c r="AB78" s="596"/>
      <c r="AC78" s="596"/>
      <c r="AD78" s="596"/>
      <c r="AE78" s="596"/>
      <c r="AF78" s="596"/>
      <c r="AG78" s="596"/>
      <c r="AH78" s="596"/>
      <c r="AI78" s="596"/>
      <c r="AJ78" s="596"/>
      <c r="AK78" s="596"/>
      <c r="AL78" s="596"/>
      <c r="AM78" s="1854"/>
    </row>
    <row customHeight="1" ht="15">
      <c r="A79" s="424"/>
      <c r="B79" s="424"/>
      <c r="C79" s="177"/>
      <c r="D79" s="1822"/>
      <c r="E79" s="1822"/>
      <c r="F79" s="1822"/>
      <c r="G79" s="2562" t="s">
        <v>102</v>
      </c>
      <c r="H79" s="2104" t="s">
        <v>250</v>
      </c>
      <c r="I79" s="2563" t="str">
        <f>IF(U79="","",INDEX(TERRITORY_MR_LIST,MATCH(U79,TERRITORY_LIST_ID,0)))</f>
        <v>Ливенское</v>
      </c>
      <c r="J79" s="2108" t="s">
        <v>19</v>
      </c>
      <c r="K79" s="833"/>
      <c r="L79" s="1783" t="s">
        <v>328</v>
      </c>
      <c r="M79" s="604"/>
      <c r="N79" s="605"/>
      <c r="O79" s="605" t="s">
        <v>369</v>
      </c>
      <c r="P79" s="605" t="str">
        <f>$E$13</f>
        <v>Водоотведение; Транспортировка; Подключение (технологическое присоединение) к централизованной системе водоотведения</v>
      </c>
      <c r="Q79" s="605" t="str">
        <f>IF($F$79="нет","без дифференциации",$I$79)</f>
        <v>Ливенское</v>
      </c>
      <c r="R79" s="605" t="str">
        <f>IF($J$79="нет","без дифференциации",$M$79)</f>
        <v>без дифференциации</v>
      </c>
      <c r="S79" s="605"/>
      <c r="T79" s="605"/>
      <c r="U79" s="606" t="s">
        <v>251</v>
      </c>
      <c r="V79" s="605"/>
      <c r="W79" s="605"/>
      <c r="X79" s="596"/>
      <c r="Y79" s="596" t="s">
        <v>335</v>
      </c>
      <c r="Z79" s="596">
        <v>1705000</v>
      </c>
      <c r="AA79" s="596"/>
      <c r="AB79" s="596"/>
      <c r="AC79" s="596"/>
      <c r="AD79" s="596"/>
      <c r="AE79" s="596"/>
      <c r="AF79" s="596"/>
      <c r="AG79" s="596"/>
      <c r="AH79" s="596"/>
      <c r="AI79" s="596"/>
      <c r="AJ79" s="596"/>
      <c r="AK79" s="596"/>
      <c r="AL79" s="596"/>
      <c r="AM79" s="1854"/>
    </row>
    <row customHeight="1" ht="15">
      <c r="A80" s="424"/>
      <c r="B80" s="424"/>
      <c r="C80" s="177"/>
      <c r="D80" s="1822"/>
      <c r="E80" s="1822"/>
      <c r="F80" s="1822"/>
      <c r="G80" s="2562"/>
      <c r="H80" s="2104"/>
      <c r="I80" s="2563"/>
      <c r="J80" s="2108"/>
      <c r="K80" s="422"/>
      <c r="L80" s="178"/>
      <c r="M80" s="608" t="s">
        <v>336</v>
      </c>
      <c r="N80" s="605"/>
      <c r="O80" s="605"/>
      <c r="P80" s="605"/>
      <c r="Q80" s="605"/>
      <c r="R80" s="605"/>
      <c r="S80" s="605"/>
      <c r="T80" s="605"/>
      <c r="U80" s="606"/>
      <c r="V80" s="605"/>
      <c r="W80" s="605"/>
      <c r="X80" s="596"/>
      <c r="Y80" s="596"/>
      <c r="Z80" s="596"/>
      <c r="AA80" s="596"/>
      <c r="AB80" s="596"/>
      <c r="AC80" s="596"/>
      <c r="AD80" s="596"/>
      <c r="AE80" s="596"/>
      <c r="AF80" s="596"/>
      <c r="AG80" s="596"/>
      <c r="AH80" s="596"/>
      <c r="AI80" s="596"/>
      <c r="AJ80" s="596"/>
      <c r="AK80" s="596"/>
      <c r="AL80" s="596"/>
      <c r="AM80" s="1854"/>
    </row>
    <row customHeight="1" ht="15">
      <c r="A81" s="424"/>
      <c r="B81" s="424"/>
      <c r="C81" s="177"/>
      <c r="D81" s="1822"/>
      <c r="E81" s="1822"/>
      <c r="F81" s="1822"/>
      <c r="G81" s="2562" t="s">
        <v>102</v>
      </c>
      <c r="H81" s="2104" t="s">
        <v>255</v>
      </c>
      <c r="I81" s="2563" t="str">
        <f>IF(U81="","",INDEX(TERRITORY_MR_LIST,MATCH(U81,TERRITORY_LIST_ID,0)))</f>
        <v>Никитовское</v>
      </c>
      <c r="J81" s="2108" t="s">
        <v>19</v>
      </c>
      <c r="K81" s="833"/>
      <c r="L81" s="1783" t="s">
        <v>328</v>
      </c>
      <c r="M81" s="604"/>
      <c r="N81" s="605"/>
      <c r="O81" s="605" t="s">
        <v>370</v>
      </c>
      <c r="P81" s="605" t="str">
        <f>$E$13</f>
        <v>Водоотведение; Транспортировка; Подключение (технологическое присоединение) к централизованной системе водоотведения</v>
      </c>
      <c r="Q81" s="605" t="str">
        <f>IF($F$81="нет","без дифференциации",$I$81)</f>
        <v>Никитовское</v>
      </c>
      <c r="R81" s="605" t="str">
        <f>IF($J$81="нет","без дифференциации",$M$81)</f>
        <v>без дифференциации</v>
      </c>
      <c r="S81" s="605"/>
      <c r="T81" s="605"/>
      <c r="U81" s="606" t="s">
        <v>256</v>
      </c>
      <c r="V81" s="605"/>
      <c r="W81" s="605"/>
      <c r="X81" s="596"/>
      <c r="Y81" s="596" t="s">
        <v>335</v>
      </c>
      <c r="Z81" s="596">
        <v>1705000</v>
      </c>
      <c r="AA81" s="596"/>
      <c r="AB81" s="596"/>
      <c r="AC81" s="596"/>
      <c r="AD81" s="596"/>
      <c r="AE81" s="596"/>
      <c r="AF81" s="596"/>
      <c r="AG81" s="596"/>
      <c r="AH81" s="596"/>
      <c r="AI81" s="596"/>
      <c r="AJ81" s="596"/>
      <c r="AK81" s="596"/>
      <c r="AL81" s="596"/>
      <c r="AM81" s="1854"/>
    </row>
    <row customHeight="1" ht="15">
      <c r="A82" s="424"/>
      <c r="B82" s="424"/>
      <c r="C82" s="177"/>
      <c r="D82" s="1822"/>
      <c r="E82" s="1822"/>
      <c r="F82" s="1822"/>
      <c r="G82" s="2562"/>
      <c r="H82" s="2104"/>
      <c r="I82" s="2563"/>
      <c r="J82" s="2108"/>
      <c r="K82" s="422"/>
      <c r="L82" s="178"/>
      <c r="M82" s="608" t="s">
        <v>336</v>
      </c>
      <c r="N82" s="605"/>
      <c r="O82" s="605"/>
      <c r="P82" s="605"/>
      <c r="Q82" s="605"/>
      <c r="R82" s="605"/>
      <c r="S82" s="605"/>
      <c r="T82" s="605"/>
      <c r="U82" s="606"/>
      <c r="V82" s="605"/>
      <c r="W82" s="605"/>
      <c r="X82" s="596"/>
      <c r="Y82" s="596"/>
      <c r="Z82" s="596"/>
      <c r="AA82" s="596"/>
      <c r="AB82" s="596"/>
      <c r="AC82" s="596"/>
      <c r="AD82" s="596"/>
      <c r="AE82" s="596"/>
      <c r="AF82" s="596"/>
      <c r="AG82" s="596"/>
      <c r="AH82" s="596"/>
      <c r="AI82" s="596"/>
      <c r="AJ82" s="596"/>
      <c r="AK82" s="596"/>
      <c r="AL82" s="596"/>
      <c r="AM82" s="1854"/>
    </row>
    <row customHeight="1" ht="15">
      <c r="A83" s="424"/>
      <c r="B83" s="424"/>
      <c r="C83" s="177"/>
      <c r="D83" s="1822"/>
      <c r="E83" s="1822"/>
      <c r="F83" s="1822"/>
      <c r="G83" s="2562" t="s">
        <v>102</v>
      </c>
      <c r="H83" s="2104" t="s">
        <v>260</v>
      </c>
      <c r="I83" s="2563" t="str">
        <f>IF(U83="","",INDEX(TERRITORY_MR_LIST,MATCH(U83,TERRITORY_LIST_ID,0)))</f>
        <v>Новооскольский муниципальный округ</v>
      </c>
      <c r="J83" s="2108" t="s">
        <v>19</v>
      </c>
      <c r="K83" s="833"/>
      <c r="L83" s="1783" t="s">
        <v>328</v>
      </c>
      <c r="M83" s="604"/>
      <c r="N83" s="605"/>
      <c r="O83" s="605" t="s">
        <v>371</v>
      </c>
      <c r="P83" s="605" t="str">
        <f>$E$13</f>
        <v>Водоотведение; Транспортировка; Подключение (технологическое присоединение) к централизованной системе водоотведения</v>
      </c>
      <c r="Q83" s="605" t="str">
        <f>IF($F$83="нет","без дифференциации",$I$83)</f>
        <v>Новооскольский муниципальный округ</v>
      </c>
      <c r="R83" s="605" t="str">
        <f>IF($J$83="нет","без дифференциации",$M$83)</f>
        <v>без дифференциации</v>
      </c>
      <c r="S83" s="605"/>
      <c r="T83" s="605"/>
      <c r="U83" s="606" t="s">
        <v>261</v>
      </c>
      <c r="V83" s="605"/>
      <c r="W83" s="605"/>
      <c r="X83" s="596"/>
      <c r="Y83" s="596" t="s">
        <v>335</v>
      </c>
      <c r="Z83" s="596">
        <v>1705000</v>
      </c>
      <c r="AA83" s="596"/>
      <c r="AB83" s="596"/>
      <c r="AC83" s="596"/>
      <c r="AD83" s="596"/>
      <c r="AE83" s="596"/>
      <c r="AF83" s="596"/>
      <c r="AG83" s="596"/>
      <c r="AH83" s="596"/>
      <c r="AI83" s="596"/>
      <c r="AJ83" s="596"/>
      <c r="AK83" s="596"/>
      <c r="AL83" s="596"/>
      <c r="AM83" s="1854"/>
    </row>
    <row customHeight="1" ht="15">
      <c r="A84" s="424"/>
      <c r="B84" s="424"/>
      <c r="C84" s="177"/>
      <c r="D84" s="1822"/>
      <c r="E84" s="1822"/>
      <c r="F84" s="1822"/>
      <c r="G84" s="2562"/>
      <c r="H84" s="2104"/>
      <c r="I84" s="2563"/>
      <c r="J84" s="2108"/>
      <c r="K84" s="422"/>
      <c r="L84" s="178"/>
      <c r="M84" s="608" t="s">
        <v>336</v>
      </c>
      <c r="N84" s="605"/>
      <c r="O84" s="605"/>
      <c r="P84" s="605"/>
      <c r="Q84" s="605"/>
      <c r="R84" s="605"/>
      <c r="S84" s="605"/>
      <c r="T84" s="605"/>
      <c r="U84" s="606"/>
      <c r="V84" s="605"/>
      <c r="W84" s="605"/>
      <c r="X84" s="596"/>
      <c r="Y84" s="596"/>
      <c r="Z84" s="596"/>
      <c r="AA84" s="596"/>
      <c r="AB84" s="596"/>
      <c r="AC84" s="596"/>
      <c r="AD84" s="596"/>
      <c r="AE84" s="596"/>
      <c r="AF84" s="596"/>
      <c r="AG84" s="596"/>
      <c r="AH84" s="596"/>
      <c r="AI84" s="596"/>
      <c r="AJ84" s="596"/>
      <c r="AK84" s="596"/>
      <c r="AL84" s="596"/>
      <c r="AM84" s="1854"/>
    </row>
    <row customHeight="1" ht="15">
      <c r="A85" s="424"/>
      <c r="B85" s="424"/>
      <c r="C85" s="177"/>
      <c r="D85" s="1822"/>
      <c r="E85" s="1822"/>
      <c r="F85" s="1822"/>
      <c r="G85" s="2562" t="s">
        <v>102</v>
      </c>
      <c r="H85" s="2104" t="s">
        <v>265</v>
      </c>
      <c r="I85" s="2563" t="str">
        <f>IF(U85="","",INDEX(TERRITORY_MR_LIST,MATCH(U85,TERRITORY_LIST_ID,0)))</f>
        <v>Колотиловское</v>
      </c>
      <c r="J85" s="2108" t="s">
        <v>19</v>
      </c>
      <c r="K85" s="833"/>
      <c r="L85" s="1783" t="s">
        <v>328</v>
      </c>
      <c r="M85" s="604"/>
      <c r="N85" s="605"/>
      <c r="O85" s="605" t="s">
        <v>372</v>
      </c>
      <c r="P85" s="605" t="str">
        <f>$E$13</f>
        <v>Водоотведение; Транспортировка; Подключение (технологическое присоединение) к централизованной системе водоотведения</v>
      </c>
      <c r="Q85" s="605" t="str">
        <f>IF($F$85="нет","без дифференциации",$I$85)</f>
        <v>Колотиловское</v>
      </c>
      <c r="R85" s="605" t="str">
        <f>IF($J$85="нет","без дифференциации",$M$85)</f>
        <v>без дифференциации</v>
      </c>
      <c r="S85" s="605"/>
      <c r="T85" s="605"/>
      <c r="U85" s="606" t="s">
        <v>266</v>
      </c>
      <c r="V85" s="605"/>
      <c r="W85" s="605"/>
      <c r="X85" s="596"/>
      <c r="Y85" s="596" t="s">
        <v>335</v>
      </c>
      <c r="Z85" s="596">
        <v>1705000</v>
      </c>
      <c r="AA85" s="596"/>
      <c r="AB85" s="596"/>
      <c r="AC85" s="596"/>
      <c r="AD85" s="596"/>
      <c r="AE85" s="596"/>
      <c r="AF85" s="596"/>
      <c r="AG85" s="596"/>
      <c r="AH85" s="596"/>
      <c r="AI85" s="596"/>
      <c r="AJ85" s="596"/>
      <c r="AK85" s="596"/>
      <c r="AL85" s="596"/>
      <c r="AM85" s="1854"/>
    </row>
    <row customHeight="1" ht="15">
      <c r="A86" s="424"/>
      <c r="B86" s="424"/>
      <c r="C86" s="177"/>
      <c r="D86" s="1822"/>
      <c r="E86" s="1822"/>
      <c r="F86" s="1822"/>
      <c r="G86" s="2562"/>
      <c r="H86" s="2104"/>
      <c r="I86" s="2563"/>
      <c r="J86" s="2108"/>
      <c r="K86" s="422"/>
      <c r="L86" s="178"/>
      <c r="M86" s="608" t="s">
        <v>336</v>
      </c>
      <c r="N86" s="605"/>
      <c r="O86" s="605"/>
      <c r="P86" s="605"/>
      <c r="Q86" s="605"/>
      <c r="R86" s="605"/>
      <c r="S86" s="605"/>
      <c r="T86" s="605"/>
      <c r="U86" s="606"/>
      <c r="V86" s="605"/>
      <c r="W86" s="605"/>
      <c r="X86" s="596"/>
      <c r="Y86" s="596"/>
      <c r="Z86" s="596"/>
      <c r="AA86" s="596"/>
      <c r="AB86" s="596"/>
      <c r="AC86" s="596"/>
      <c r="AD86" s="596"/>
      <c r="AE86" s="596"/>
      <c r="AF86" s="596"/>
      <c r="AG86" s="596"/>
      <c r="AH86" s="596"/>
      <c r="AI86" s="596"/>
      <c r="AJ86" s="596"/>
      <c r="AK86" s="596"/>
      <c r="AL86" s="596"/>
      <c r="AM86" s="1854"/>
    </row>
    <row customHeight="1" ht="15">
      <c r="A87" s="424"/>
      <c r="B87" s="424"/>
      <c r="C87" s="177"/>
      <c r="D87" s="1822"/>
      <c r="E87" s="1822"/>
      <c r="F87" s="1822"/>
      <c r="G87" s="2562" t="s">
        <v>102</v>
      </c>
      <c r="H87" s="2104" t="s">
        <v>271</v>
      </c>
      <c r="I87" s="2563" t="str">
        <f>IF(U87="","",INDEX(TERRITORY_MR_LIST,MATCH(U87,TERRITORY_LIST_ID,0)))</f>
        <v>поселок Красная Яруга</v>
      </c>
      <c r="J87" s="2108" t="s">
        <v>19</v>
      </c>
      <c r="K87" s="833"/>
      <c r="L87" s="1783" t="s">
        <v>328</v>
      </c>
      <c r="M87" s="604"/>
      <c r="N87" s="605"/>
      <c r="O87" s="605" t="s">
        <v>373</v>
      </c>
      <c r="P87" s="605" t="str">
        <f>$E$13</f>
        <v>Водоотведение; Транспортировка; Подключение (технологическое присоединение) к централизованной системе водоотведения</v>
      </c>
      <c r="Q87" s="605" t="str">
        <f>IF($F$87="нет","без дифференциации",$I$87)</f>
        <v>поселок Красная Яруга</v>
      </c>
      <c r="R87" s="605" t="str">
        <f>IF($J$87="нет","без дифференциации",$M$87)</f>
        <v>без дифференциации</v>
      </c>
      <c r="S87" s="605"/>
      <c r="T87" s="605"/>
      <c r="U87" s="606" t="s">
        <v>272</v>
      </c>
      <c r="V87" s="605"/>
      <c r="W87" s="605"/>
      <c r="X87" s="596"/>
      <c r="Y87" s="596" t="s">
        <v>335</v>
      </c>
      <c r="Z87" s="596">
        <v>1705000</v>
      </c>
      <c r="AA87" s="596"/>
      <c r="AB87" s="596"/>
      <c r="AC87" s="596"/>
      <c r="AD87" s="596"/>
      <c r="AE87" s="596"/>
      <c r="AF87" s="596"/>
      <c r="AG87" s="596"/>
      <c r="AH87" s="596"/>
      <c r="AI87" s="596"/>
      <c r="AJ87" s="596"/>
      <c r="AK87" s="596"/>
      <c r="AL87" s="596"/>
      <c r="AM87" s="1854"/>
    </row>
    <row customHeight="1" ht="15">
      <c r="A88" s="424"/>
      <c r="B88" s="424"/>
      <c r="C88" s="177"/>
      <c r="D88" s="1822"/>
      <c r="E88" s="1822"/>
      <c r="F88" s="1822"/>
      <c r="G88" s="2562"/>
      <c r="H88" s="2104"/>
      <c r="I88" s="2563"/>
      <c r="J88" s="2108"/>
      <c r="K88" s="422"/>
      <c r="L88" s="178"/>
      <c r="M88" s="608" t="s">
        <v>336</v>
      </c>
      <c r="N88" s="605"/>
      <c r="O88" s="605"/>
      <c r="P88" s="605"/>
      <c r="Q88" s="605"/>
      <c r="R88" s="605"/>
      <c r="S88" s="605"/>
      <c r="T88" s="605"/>
      <c r="U88" s="606"/>
      <c r="V88" s="605"/>
      <c r="W88" s="605"/>
      <c r="X88" s="596"/>
      <c r="Y88" s="596"/>
      <c r="Z88" s="596"/>
      <c r="AA88" s="596"/>
      <c r="AB88" s="596"/>
      <c r="AC88" s="596"/>
      <c r="AD88" s="596"/>
      <c r="AE88" s="596"/>
      <c r="AF88" s="596"/>
      <c r="AG88" s="596"/>
      <c r="AH88" s="596"/>
      <c r="AI88" s="596"/>
      <c r="AJ88" s="596"/>
      <c r="AK88" s="596"/>
      <c r="AL88" s="596"/>
      <c r="AM88" s="1854"/>
    </row>
    <row customHeight="1" ht="15">
      <c r="A89" s="424"/>
      <c r="B89" s="424"/>
      <c r="C89" s="177"/>
      <c r="D89" s="1822"/>
      <c r="E89" s="1822"/>
      <c r="F89" s="1822"/>
      <c r="G89" s="2562" t="s">
        <v>102</v>
      </c>
      <c r="H89" s="2104" t="s">
        <v>276</v>
      </c>
      <c r="I89" s="2563" t="str">
        <f>IF(U89="","",INDEX(TERRITORY_MR_LIST,MATCH(U89,TERRITORY_LIST_ID,0)))</f>
        <v>поселок Прохоровка</v>
      </c>
      <c r="J89" s="2108" t="s">
        <v>19</v>
      </c>
      <c r="K89" s="833"/>
      <c r="L89" s="1783" t="s">
        <v>328</v>
      </c>
      <c r="M89" s="604"/>
      <c r="N89" s="605"/>
      <c r="O89" s="605" t="s">
        <v>374</v>
      </c>
      <c r="P89" s="605" t="str">
        <f>$E$13</f>
        <v>Водоотведение; Транспортировка; Подключение (технологическое присоединение) к централизованной системе водоотведения</v>
      </c>
      <c r="Q89" s="605" t="str">
        <f>IF($F$89="нет","без дифференциации",$I$89)</f>
        <v>поселок Прохоровка</v>
      </c>
      <c r="R89" s="605" t="str">
        <f>IF($J$89="нет","без дифференциации",$M$89)</f>
        <v>без дифференциации</v>
      </c>
      <c r="S89" s="605"/>
      <c r="T89" s="605"/>
      <c r="U89" s="606" t="s">
        <v>277</v>
      </c>
      <c r="V89" s="605"/>
      <c r="W89" s="605"/>
      <c r="X89" s="596"/>
      <c r="Y89" s="596" t="s">
        <v>335</v>
      </c>
      <c r="Z89" s="596">
        <v>1705000</v>
      </c>
      <c r="AA89" s="596"/>
      <c r="AB89" s="596"/>
      <c r="AC89" s="596"/>
      <c r="AD89" s="596"/>
      <c r="AE89" s="596"/>
      <c r="AF89" s="596"/>
      <c r="AG89" s="596"/>
      <c r="AH89" s="596"/>
      <c r="AI89" s="596"/>
      <c r="AJ89" s="596"/>
      <c r="AK89" s="596"/>
      <c r="AL89" s="596"/>
      <c r="AM89" s="1854"/>
    </row>
    <row customHeight="1" ht="15">
      <c r="A90" s="424"/>
      <c r="B90" s="424"/>
      <c r="C90" s="177"/>
      <c r="D90" s="1822"/>
      <c r="E90" s="1822"/>
      <c r="F90" s="1822"/>
      <c r="G90" s="2562"/>
      <c r="H90" s="2104"/>
      <c r="I90" s="2563"/>
      <c r="J90" s="2108"/>
      <c r="K90" s="422"/>
      <c r="L90" s="178"/>
      <c r="M90" s="608" t="s">
        <v>336</v>
      </c>
      <c r="N90" s="605"/>
      <c r="O90" s="605"/>
      <c r="P90" s="605"/>
      <c r="Q90" s="605"/>
      <c r="R90" s="605"/>
      <c r="S90" s="605"/>
      <c r="T90" s="605"/>
      <c r="U90" s="606"/>
      <c r="V90" s="605"/>
      <c r="W90" s="605"/>
      <c r="X90" s="596"/>
      <c r="Y90" s="596"/>
      <c r="Z90" s="596"/>
      <c r="AA90" s="596"/>
      <c r="AB90" s="596"/>
      <c r="AC90" s="596"/>
      <c r="AD90" s="596"/>
      <c r="AE90" s="596"/>
      <c r="AF90" s="596"/>
      <c r="AG90" s="596"/>
      <c r="AH90" s="596"/>
      <c r="AI90" s="596"/>
      <c r="AJ90" s="596"/>
      <c r="AK90" s="596"/>
      <c r="AL90" s="596"/>
      <c r="AM90" s="1854"/>
    </row>
    <row customHeight="1" ht="15">
      <c r="A91" s="424"/>
      <c r="B91" s="424"/>
      <c r="C91" s="177"/>
      <c r="D91" s="1822"/>
      <c r="E91" s="1822"/>
      <c r="F91" s="1822"/>
      <c r="G91" s="2562" t="s">
        <v>102</v>
      </c>
      <c r="H91" s="2104" t="s">
        <v>173</v>
      </c>
      <c r="I91" s="2563" t="str">
        <f>IF(U91="","",INDEX(TERRITORY_MR_LIST,MATCH(U91,TERRITORY_LIST_ID,0)))</f>
        <v>поселок Пролетарский</v>
      </c>
      <c r="J91" s="2108" t="s">
        <v>19</v>
      </c>
      <c r="K91" s="833"/>
      <c r="L91" s="1783" t="s">
        <v>328</v>
      </c>
      <c r="M91" s="604"/>
      <c r="N91" s="605"/>
      <c r="O91" s="605" t="s">
        <v>375</v>
      </c>
      <c r="P91" s="605" t="str">
        <f>$E$13</f>
        <v>Водоотведение; Транспортировка; Подключение (технологическое присоединение) к централизованной системе водоотведения</v>
      </c>
      <c r="Q91" s="605" t="str">
        <f>IF($F$91="нет","без дифференциации",$I$91)</f>
        <v>поселок Пролетарский</v>
      </c>
      <c r="R91" s="605" t="str">
        <f>IF($J$91="нет","без дифференциации",$M$91)</f>
        <v>без дифференциации</v>
      </c>
      <c r="S91" s="605"/>
      <c r="T91" s="605"/>
      <c r="U91" s="606" t="s">
        <v>282</v>
      </c>
      <c r="V91" s="605"/>
      <c r="W91" s="605"/>
      <c r="X91" s="596"/>
      <c r="Y91" s="596" t="s">
        <v>335</v>
      </c>
      <c r="Z91" s="596">
        <v>1705000</v>
      </c>
      <c r="AA91" s="596"/>
      <c r="AB91" s="596"/>
      <c r="AC91" s="596"/>
      <c r="AD91" s="596"/>
      <c r="AE91" s="596"/>
      <c r="AF91" s="596"/>
      <c r="AG91" s="596"/>
      <c r="AH91" s="596"/>
      <c r="AI91" s="596"/>
      <c r="AJ91" s="596"/>
      <c r="AK91" s="596"/>
      <c r="AL91" s="596"/>
      <c r="AM91" s="1854"/>
    </row>
    <row customHeight="1" ht="15">
      <c r="A92" s="424"/>
      <c r="B92" s="424"/>
      <c r="C92" s="177"/>
      <c r="D92" s="1822"/>
      <c r="E92" s="1822"/>
      <c r="F92" s="1822"/>
      <c r="G92" s="2562"/>
      <c r="H92" s="2104"/>
      <c r="I92" s="2563"/>
      <c r="J92" s="2108"/>
      <c r="K92" s="422"/>
      <c r="L92" s="178"/>
      <c r="M92" s="608" t="s">
        <v>336</v>
      </c>
      <c r="N92" s="605"/>
      <c r="O92" s="605"/>
      <c r="P92" s="605"/>
      <c r="Q92" s="605"/>
      <c r="R92" s="605"/>
      <c r="S92" s="605"/>
      <c r="T92" s="605"/>
      <c r="U92" s="606"/>
      <c r="V92" s="605"/>
      <c r="W92" s="605"/>
      <c r="X92" s="596"/>
      <c r="Y92" s="596"/>
      <c r="Z92" s="596"/>
      <c r="AA92" s="596"/>
      <c r="AB92" s="596"/>
      <c r="AC92" s="596"/>
      <c r="AD92" s="596"/>
      <c r="AE92" s="596"/>
      <c r="AF92" s="596"/>
      <c r="AG92" s="596"/>
      <c r="AH92" s="596"/>
      <c r="AI92" s="596"/>
      <c r="AJ92" s="596"/>
      <c r="AK92" s="596"/>
      <c r="AL92" s="596"/>
      <c r="AM92" s="1854"/>
    </row>
    <row customHeight="1" ht="15">
      <c r="A93" s="424"/>
      <c r="B93" s="424"/>
      <c r="C93" s="177"/>
      <c r="D93" s="1822"/>
      <c r="E93" s="1822"/>
      <c r="F93" s="1822"/>
      <c r="G93" s="2562" t="s">
        <v>102</v>
      </c>
      <c r="H93" s="2104" t="s">
        <v>287</v>
      </c>
      <c r="I93" s="2563" t="str">
        <f>IF(U93="","",INDEX(TERRITORY_MR_LIST,MATCH(U93,TERRITORY_LIST_ID,0)))</f>
        <v>поселок Ракитное</v>
      </c>
      <c r="J93" s="2108" t="s">
        <v>19</v>
      </c>
      <c r="K93" s="833"/>
      <c r="L93" s="1783" t="s">
        <v>328</v>
      </c>
      <c r="M93" s="604"/>
      <c r="N93" s="605"/>
      <c r="O93" s="605" t="s">
        <v>376</v>
      </c>
      <c r="P93" s="605" t="str">
        <f>$E$13</f>
        <v>Водоотведение; Транспортировка; Подключение (технологическое присоединение) к централизованной системе водоотведения</v>
      </c>
      <c r="Q93" s="605" t="str">
        <f>IF($F$93="нет","без дифференциации",$I$93)</f>
        <v>поселок Ракитное</v>
      </c>
      <c r="R93" s="605" t="str">
        <f>IF($J$93="нет","без дифференциации",$M$93)</f>
        <v>без дифференциации</v>
      </c>
      <c r="S93" s="605"/>
      <c r="T93" s="605"/>
      <c r="U93" s="606" t="s">
        <v>288</v>
      </c>
      <c r="V93" s="605"/>
      <c r="W93" s="605"/>
      <c r="X93" s="596"/>
      <c r="Y93" s="596" t="s">
        <v>335</v>
      </c>
      <c r="Z93" s="596">
        <v>1705000</v>
      </c>
      <c r="AA93" s="596"/>
      <c r="AB93" s="596"/>
      <c r="AC93" s="596"/>
      <c r="AD93" s="596"/>
      <c r="AE93" s="596"/>
      <c r="AF93" s="596"/>
      <c r="AG93" s="596"/>
      <c r="AH93" s="596"/>
      <c r="AI93" s="596"/>
      <c r="AJ93" s="596"/>
      <c r="AK93" s="596"/>
      <c r="AL93" s="596"/>
      <c r="AM93" s="1854"/>
    </row>
    <row customHeight="1" ht="15">
      <c r="A94" s="424"/>
      <c r="B94" s="424"/>
      <c r="C94" s="177"/>
      <c r="D94" s="1822"/>
      <c r="E94" s="1822"/>
      <c r="F94" s="1822"/>
      <c r="G94" s="2562"/>
      <c r="H94" s="2104"/>
      <c r="I94" s="2563"/>
      <c r="J94" s="2108"/>
      <c r="K94" s="422"/>
      <c r="L94" s="178"/>
      <c r="M94" s="608" t="s">
        <v>336</v>
      </c>
      <c r="N94" s="605"/>
      <c r="O94" s="605"/>
      <c r="P94" s="605"/>
      <c r="Q94" s="605"/>
      <c r="R94" s="605"/>
      <c r="S94" s="605"/>
      <c r="T94" s="605"/>
      <c r="U94" s="606"/>
      <c r="V94" s="605"/>
      <c r="W94" s="605"/>
      <c r="X94" s="596"/>
      <c r="Y94" s="596"/>
      <c r="Z94" s="596"/>
      <c r="AA94" s="596"/>
      <c r="AB94" s="596"/>
      <c r="AC94" s="596"/>
      <c r="AD94" s="596"/>
      <c r="AE94" s="596"/>
      <c r="AF94" s="596"/>
      <c r="AG94" s="596"/>
      <c r="AH94" s="596"/>
      <c r="AI94" s="596"/>
      <c r="AJ94" s="596"/>
      <c r="AK94" s="596"/>
      <c r="AL94" s="596"/>
      <c r="AM94" s="1854"/>
    </row>
    <row customHeight="1" ht="15">
      <c r="A95" s="424"/>
      <c r="B95" s="424"/>
      <c r="C95" s="177"/>
      <c r="D95" s="1822"/>
      <c r="E95" s="1822"/>
      <c r="F95" s="1822"/>
      <c r="G95" s="2562" t="s">
        <v>102</v>
      </c>
      <c r="H95" s="2104" t="s">
        <v>178</v>
      </c>
      <c r="I95" s="2563" t="str">
        <f>IF(U95="","",INDEX(TERRITORY_MR_LIST,MATCH(U95,TERRITORY_LIST_ID,0)))</f>
        <v>поселок Чернянка</v>
      </c>
      <c r="J95" s="2108" t="s">
        <v>19</v>
      </c>
      <c r="K95" s="833"/>
      <c r="L95" s="1783" t="s">
        <v>328</v>
      </c>
      <c r="M95" s="604"/>
      <c r="N95" s="605"/>
      <c r="O95" s="605" t="s">
        <v>377</v>
      </c>
      <c r="P95" s="605" t="str">
        <f>$E$13</f>
        <v>Водоотведение; Транспортировка; Подключение (технологическое присоединение) к централизованной системе водоотведения</v>
      </c>
      <c r="Q95" s="605" t="str">
        <f>IF($F$95="нет","без дифференциации",$I$95)</f>
        <v>поселок Чернянка</v>
      </c>
      <c r="R95" s="605" t="str">
        <f>IF($J$95="нет","без дифференциации",$M$95)</f>
        <v>без дифференциации</v>
      </c>
      <c r="S95" s="605"/>
      <c r="T95" s="605"/>
      <c r="U95" s="606" t="s">
        <v>292</v>
      </c>
      <c r="V95" s="605"/>
      <c r="W95" s="605"/>
      <c r="X95" s="596"/>
      <c r="Y95" s="596" t="s">
        <v>335</v>
      </c>
      <c r="Z95" s="596">
        <v>1705000</v>
      </c>
      <c r="AA95" s="596"/>
      <c r="AB95" s="596"/>
      <c r="AC95" s="596"/>
      <c r="AD95" s="596"/>
      <c r="AE95" s="596"/>
      <c r="AF95" s="596"/>
      <c r="AG95" s="596"/>
      <c r="AH95" s="596"/>
      <c r="AI95" s="596"/>
      <c r="AJ95" s="596"/>
      <c r="AK95" s="596"/>
      <c r="AL95" s="596"/>
      <c r="AM95" s="1854"/>
    </row>
    <row customHeight="1" ht="15">
      <c r="A96" s="424"/>
      <c r="B96" s="424"/>
      <c r="C96" s="177"/>
      <c r="D96" s="1822"/>
      <c r="E96" s="1822"/>
      <c r="F96" s="1822"/>
      <c r="G96" s="2562"/>
      <c r="H96" s="2104"/>
      <c r="I96" s="2563"/>
      <c r="J96" s="2108"/>
      <c r="K96" s="422"/>
      <c r="L96" s="178"/>
      <c r="M96" s="608" t="s">
        <v>336</v>
      </c>
      <c r="N96" s="605"/>
      <c r="O96" s="605"/>
      <c r="P96" s="605"/>
      <c r="Q96" s="605"/>
      <c r="R96" s="605"/>
      <c r="S96" s="605"/>
      <c r="T96" s="605"/>
      <c r="U96" s="606"/>
      <c r="V96" s="605"/>
      <c r="W96" s="605"/>
      <c r="X96" s="596"/>
      <c r="Y96" s="596"/>
      <c r="Z96" s="596"/>
      <c r="AA96" s="596"/>
      <c r="AB96" s="596"/>
      <c r="AC96" s="596"/>
      <c r="AD96" s="596"/>
      <c r="AE96" s="596"/>
      <c r="AF96" s="596"/>
      <c r="AG96" s="596"/>
      <c r="AH96" s="596"/>
      <c r="AI96" s="596"/>
      <c r="AJ96" s="596"/>
      <c r="AK96" s="596"/>
      <c r="AL96" s="596"/>
      <c r="AM96" s="1854"/>
    </row>
    <row customHeight="1" ht="15">
      <c r="A97" s="424"/>
      <c r="B97" s="424"/>
      <c r="C97" s="177"/>
      <c r="D97" s="1822"/>
      <c r="E97" s="1822"/>
      <c r="F97" s="1822"/>
      <c r="G97" s="2562" t="s">
        <v>102</v>
      </c>
      <c r="H97" s="2104" t="s">
        <v>297</v>
      </c>
      <c r="I97" s="2563" t="str">
        <f>IF(U97="","",INDEX(TERRITORY_MR_LIST,MATCH(U97,TERRITORY_LIST_ID,0)))</f>
        <v>Шебекинский муниципальный округ</v>
      </c>
      <c r="J97" s="2108" t="s">
        <v>19</v>
      </c>
      <c r="K97" s="833"/>
      <c r="L97" s="1783" t="s">
        <v>328</v>
      </c>
      <c r="M97" s="604"/>
      <c r="N97" s="605"/>
      <c r="O97" s="605" t="s">
        <v>378</v>
      </c>
      <c r="P97" s="605" t="str">
        <f>$E$13</f>
        <v>Водоотведение; Транспортировка; Подключение (технологическое присоединение) к централизованной системе водоотведения</v>
      </c>
      <c r="Q97" s="605" t="str">
        <f>IF($F$97="нет","без дифференциации",$I$97)</f>
        <v>Шебекинский муниципальный округ</v>
      </c>
      <c r="R97" s="605" t="str">
        <f>IF($J$97="нет","без дифференциации",$M$97)</f>
        <v>без дифференциации</v>
      </c>
      <c r="S97" s="605"/>
      <c r="T97" s="605"/>
      <c r="U97" s="606" t="s">
        <v>298</v>
      </c>
      <c r="V97" s="605"/>
      <c r="W97" s="605"/>
      <c r="X97" s="596"/>
      <c r="Y97" s="596" t="s">
        <v>335</v>
      </c>
      <c r="Z97" s="596">
        <v>1705000</v>
      </c>
      <c r="AA97" s="596"/>
      <c r="AB97" s="596"/>
      <c r="AC97" s="596"/>
      <c r="AD97" s="596"/>
      <c r="AE97" s="596"/>
      <c r="AF97" s="596"/>
      <c r="AG97" s="596"/>
      <c r="AH97" s="596"/>
      <c r="AI97" s="596"/>
      <c r="AJ97" s="596"/>
      <c r="AK97" s="596"/>
      <c r="AL97" s="596"/>
      <c r="AM97" s="1854"/>
    </row>
    <row customHeight="1" ht="15">
      <c r="A98" s="424"/>
      <c r="B98" s="424"/>
      <c r="C98" s="177"/>
      <c r="D98" s="1822"/>
      <c r="E98" s="1822"/>
      <c r="F98" s="1822"/>
      <c r="G98" s="2562"/>
      <c r="H98" s="2104"/>
      <c r="I98" s="2563"/>
      <c r="J98" s="2108"/>
      <c r="K98" s="422"/>
      <c r="L98" s="178"/>
      <c r="M98" s="608" t="s">
        <v>336</v>
      </c>
      <c r="N98" s="605"/>
      <c r="O98" s="605"/>
      <c r="P98" s="605"/>
      <c r="Q98" s="605"/>
      <c r="R98" s="605"/>
      <c r="S98" s="605"/>
      <c r="T98" s="605"/>
      <c r="U98" s="606"/>
      <c r="V98" s="605"/>
      <c r="W98" s="605"/>
      <c r="X98" s="596"/>
      <c r="Y98" s="596"/>
      <c r="Z98" s="596"/>
      <c r="AA98" s="596"/>
      <c r="AB98" s="596"/>
      <c r="AC98" s="596"/>
      <c r="AD98" s="596"/>
      <c r="AE98" s="596"/>
      <c r="AF98" s="596"/>
      <c r="AG98" s="596"/>
      <c r="AH98" s="596"/>
      <c r="AI98" s="596"/>
      <c r="AJ98" s="596"/>
      <c r="AK98" s="596"/>
      <c r="AL98" s="596"/>
      <c r="AM98" s="1854"/>
    </row>
    <row customHeight="1" ht="15">
      <c r="A99" s="424"/>
      <c r="B99" s="424"/>
      <c r="C99" s="177"/>
      <c r="D99" s="1822"/>
      <c r="E99" s="1822"/>
      <c r="F99" s="1822"/>
      <c r="G99" s="2562" t="s">
        <v>102</v>
      </c>
      <c r="H99" s="2104" t="s">
        <v>302</v>
      </c>
      <c r="I99" s="2563" t="str">
        <f>IF(U99="","",INDEX(TERRITORY_MR_LIST,MATCH(U99,TERRITORY_LIST_ID,0)))</f>
        <v>Яковлевский муниципальный округ</v>
      </c>
      <c r="J99" s="2108" t="s">
        <v>19</v>
      </c>
      <c r="K99" s="833"/>
      <c r="L99" s="1783" t="s">
        <v>328</v>
      </c>
      <c r="M99" s="604"/>
      <c r="N99" s="605"/>
      <c r="O99" s="605" t="s">
        <v>379</v>
      </c>
      <c r="P99" s="605" t="str">
        <f>$E$13</f>
        <v>Водоотведение; Транспортировка; Подключение (технологическое присоединение) к централизованной системе водоотведения</v>
      </c>
      <c r="Q99" s="605" t="str">
        <f>IF($F$99="нет","без дифференциации",$I$99)</f>
        <v>Яковлевский муниципальный округ</v>
      </c>
      <c r="R99" s="605" t="str">
        <f>IF($J$99="нет","без дифференциации",$M$99)</f>
        <v>без дифференциации</v>
      </c>
      <c r="S99" s="605"/>
      <c r="T99" s="605"/>
      <c r="U99" s="606" t="s">
        <v>303</v>
      </c>
      <c r="V99" s="605"/>
      <c r="W99" s="605"/>
      <c r="X99" s="596"/>
      <c r="Y99" s="596" t="s">
        <v>335</v>
      </c>
      <c r="Z99" s="596">
        <v>1705000</v>
      </c>
      <c r="AA99" s="596"/>
      <c r="AB99" s="596"/>
      <c r="AC99" s="596"/>
      <c r="AD99" s="596"/>
      <c r="AE99" s="596"/>
      <c r="AF99" s="596"/>
      <c r="AG99" s="596"/>
      <c r="AH99" s="596"/>
      <c r="AI99" s="596"/>
      <c r="AJ99" s="596"/>
      <c r="AK99" s="596"/>
      <c r="AL99" s="596"/>
      <c r="AM99" s="1854"/>
    </row>
    <row customHeight="1" ht="15">
      <c r="A100" s="424"/>
      <c r="B100" s="424"/>
      <c r="C100" s="177"/>
      <c r="D100" s="1822"/>
      <c r="E100" s="1822"/>
      <c r="F100" s="1822"/>
      <c r="G100" s="2562"/>
      <c r="H100" s="2104"/>
      <c r="I100" s="2563"/>
      <c r="J100" s="2108"/>
      <c r="K100" s="422"/>
      <c r="L100" s="178"/>
      <c r="M100" s="608" t="s">
        <v>336</v>
      </c>
      <c r="N100" s="605"/>
      <c r="O100" s="605"/>
      <c r="P100" s="605"/>
      <c r="Q100" s="605"/>
      <c r="R100" s="605"/>
      <c r="S100" s="605"/>
      <c r="T100" s="605"/>
      <c r="U100" s="606"/>
      <c r="V100" s="605"/>
      <c r="W100" s="605"/>
      <c r="X100" s="596"/>
      <c r="Y100" s="596"/>
      <c r="Z100" s="596"/>
      <c r="AA100" s="596"/>
      <c r="AB100" s="596"/>
      <c r="AC100" s="596"/>
      <c r="AD100" s="596"/>
      <c r="AE100" s="596"/>
      <c r="AF100" s="596"/>
      <c r="AG100" s="596"/>
      <c r="AH100" s="596"/>
      <c r="AI100" s="596"/>
      <c r="AJ100" s="596"/>
      <c r="AK100" s="596"/>
      <c r="AL100" s="596"/>
      <c r="AM100" s="1854"/>
    </row>
    <row customHeight="1" ht="15">
      <c r="A101" s="424"/>
      <c r="B101" s="424"/>
      <c r="C101" s="177"/>
      <c r="D101" s="1822"/>
      <c r="E101" s="1822"/>
      <c r="F101" s="1822"/>
      <c r="G101" s="2562" t="s">
        <v>102</v>
      </c>
      <c r="H101" s="2104" t="s">
        <v>307</v>
      </c>
      <c r="I101" s="2563" t="str">
        <f>IF(U101="","",INDEX(TERRITORY_MR_LIST,MATCH(U101,TERRITORY_LIST_ID,0)))</f>
        <v>город Белгород</v>
      </c>
      <c r="J101" s="2108" t="s">
        <v>19</v>
      </c>
      <c r="K101" s="833"/>
      <c r="L101" s="1783" t="s">
        <v>328</v>
      </c>
      <c r="M101" s="604"/>
      <c r="N101" s="605"/>
      <c r="O101" s="605" t="s">
        <v>380</v>
      </c>
      <c r="P101" s="605" t="str">
        <f>$E$13</f>
        <v>Водоотведение; Транспортировка; Подключение (технологическое присоединение) к централизованной системе водоотведения</v>
      </c>
      <c r="Q101" s="605" t="str">
        <f>IF($F$101="нет","без дифференциации",$I$101)</f>
        <v>город Белгород</v>
      </c>
      <c r="R101" s="605" t="str">
        <f>IF($J$101="нет","без дифференциации",$M$101)</f>
        <v>без дифференциации</v>
      </c>
      <c r="S101" s="605"/>
      <c r="T101" s="605"/>
      <c r="U101" s="606" t="s">
        <v>308</v>
      </c>
      <c r="V101" s="605"/>
      <c r="W101" s="605"/>
      <c r="X101" s="596"/>
      <c r="Y101" s="596" t="s">
        <v>335</v>
      </c>
      <c r="Z101" s="596">
        <v>1705000</v>
      </c>
      <c r="AA101" s="596"/>
      <c r="AB101" s="596"/>
      <c r="AC101" s="596"/>
      <c r="AD101" s="596"/>
      <c r="AE101" s="596"/>
      <c r="AF101" s="596"/>
      <c r="AG101" s="596"/>
      <c r="AH101" s="596"/>
      <c r="AI101" s="596"/>
      <c r="AJ101" s="596"/>
      <c r="AK101" s="596"/>
      <c r="AL101" s="596"/>
      <c r="AM101" s="1854"/>
    </row>
    <row customHeight="1" ht="15">
      <c r="A102" s="424"/>
      <c r="B102" s="424"/>
      <c r="C102" s="177"/>
      <c r="D102" s="1822"/>
      <c r="E102" s="1822"/>
      <c r="F102" s="1822"/>
      <c r="G102" s="2562"/>
      <c r="H102" s="2104"/>
      <c r="I102" s="2563"/>
      <c r="J102" s="2108"/>
      <c r="K102" s="422"/>
      <c r="L102" s="178"/>
      <c r="M102" s="608" t="s">
        <v>336</v>
      </c>
      <c r="N102" s="605"/>
      <c r="O102" s="605"/>
      <c r="P102" s="605"/>
      <c r="Q102" s="605"/>
      <c r="R102" s="605"/>
      <c r="S102" s="605"/>
      <c r="T102" s="605"/>
      <c r="U102" s="606"/>
      <c r="V102" s="605"/>
      <c r="W102" s="605"/>
      <c r="X102" s="596"/>
      <c r="Y102" s="596"/>
      <c r="Z102" s="596"/>
      <c r="AA102" s="596"/>
      <c r="AB102" s="596"/>
      <c r="AC102" s="596"/>
      <c r="AD102" s="596"/>
      <c r="AE102" s="596"/>
      <c r="AF102" s="596"/>
      <c r="AG102" s="596"/>
      <c r="AH102" s="596"/>
      <c r="AI102" s="596"/>
      <c r="AJ102" s="596"/>
      <c r="AK102" s="596"/>
      <c r="AL102" s="596"/>
      <c r="AM102" s="1854"/>
    </row>
    <row customHeight="1" ht="15">
      <c r="A103" s="424"/>
      <c r="B103" s="424"/>
      <c r="C103" s="177"/>
      <c r="D103" s="1822"/>
      <c r="E103" s="1822"/>
      <c r="F103" s="1822"/>
      <c r="G103" s="2562" t="s">
        <v>102</v>
      </c>
      <c r="H103" s="2104" t="s">
        <v>312</v>
      </c>
      <c r="I103" s="2563" t="str">
        <f>IF(U103="","",INDEX(TERRITORY_MR_LIST,MATCH(U103,TERRITORY_LIST_ID,0)))</f>
        <v>Губкинский городской округ</v>
      </c>
      <c r="J103" s="2108" t="s">
        <v>19</v>
      </c>
      <c r="K103" s="833"/>
      <c r="L103" s="1783" t="s">
        <v>328</v>
      </c>
      <c r="M103" s="604"/>
      <c r="N103" s="605"/>
      <c r="O103" s="605" t="s">
        <v>381</v>
      </c>
      <c r="P103" s="605" t="str">
        <f>$E$13</f>
        <v>Водоотведение; Транспортировка; Подключение (технологическое присоединение) к централизованной системе водоотведения</v>
      </c>
      <c r="Q103" s="605" t="str">
        <f>IF($F$103="нет","без дифференциации",$I$103)</f>
        <v>Губкинский городской округ</v>
      </c>
      <c r="R103" s="605" t="str">
        <f>IF($J$103="нет","без дифференциации",$M$103)</f>
        <v>без дифференциации</v>
      </c>
      <c r="S103" s="605"/>
      <c r="T103" s="605"/>
      <c r="U103" s="606" t="s">
        <v>313</v>
      </c>
      <c r="V103" s="605"/>
      <c r="W103" s="605"/>
      <c r="X103" s="596"/>
      <c r="Y103" s="596" t="s">
        <v>335</v>
      </c>
      <c r="Z103" s="596">
        <v>1705000</v>
      </c>
      <c r="AA103" s="596"/>
      <c r="AB103" s="596"/>
      <c r="AC103" s="596"/>
      <c r="AD103" s="596"/>
      <c r="AE103" s="596"/>
      <c r="AF103" s="596"/>
      <c r="AG103" s="596"/>
      <c r="AH103" s="596"/>
      <c r="AI103" s="596"/>
      <c r="AJ103" s="596"/>
      <c r="AK103" s="596"/>
      <c r="AL103" s="596"/>
      <c r="AM103" s="1854"/>
    </row>
    <row customHeight="1" ht="15">
      <c r="A104" s="424"/>
      <c r="B104" s="424"/>
      <c r="C104" s="177"/>
      <c r="D104" s="1822"/>
      <c r="E104" s="1822"/>
      <c r="F104" s="1822"/>
      <c r="G104" s="2562"/>
      <c r="H104" s="2104"/>
      <c r="I104" s="2563"/>
      <c r="J104" s="2108"/>
      <c r="K104" s="422"/>
      <c r="L104" s="178"/>
      <c r="M104" s="608" t="s">
        <v>336</v>
      </c>
      <c r="N104" s="605"/>
      <c r="O104" s="605"/>
      <c r="P104" s="605"/>
      <c r="Q104" s="605"/>
      <c r="R104" s="605"/>
      <c r="S104" s="605"/>
      <c r="T104" s="605"/>
      <c r="U104" s="606"/>
      <c r="V104" s="605"/>
      <c r="W104" s="605"/>
      <c r="X104" s="596"/>
      <c r="Y104" s="596"/>
      <c r="Z104" s="596"/>
      <c r="AA104" s="596"/>
      <c r="AB104" s="596"/>
      <c r="AC104" s="596"/>
      <c r="AD104" s="596"/>
      <c r="AE104" s="596"/>
      <c r="AF104" s="596"/>
      <c r="AG104" s="596"/>
      <c r="AH104" s="596"/>
      <c r="AI104" s="596"/>
      <c r="AJ104" s="596"/>
      <c r="AK104" s="596"/>
      <c r="AL104" s="596"/>
      <c r="AM104" s="1854"/>
    </row>
    <row customHeight="1" ht="15">
      <c r="A105" s="424"/>
      <c r="B105" s="424"/>
      <c r="C105" s="177"/>
      <c r="D105" s="1822"/>
      <c r="E105" s="1822"/>
      <c r="F105" s="1822"/>
      <c r="G105" s="2562" t="s">
        <v>102</v>
      </c>
      <c r="H105" s="2104" t="s">
        <v>317</v>
      </c>
      <c r="I105" s="2563" t="str">
        <f>IF(U105="","",INDEX(TERRITORY_MR_LIST,MATCH(U105,TERRITORY_LIST_ID,0)))</f>
        <v>Старооскольский городской округ</v>
      </c>
      <c r="J105" s="2108" t="s">
        <v>19</v>
      </c>
      <c r="K105" s="833"/>
      <c r="L105" s="1783" t="s">
        <v>328</v>
      </c>
      <c r="M105" s="604"/>
      <c r="N105" s="605"/>
      <c r="O105" s="605" t="s">
        <v>382</v>
      </c>
      <c r="P105" s="605" t="str">
        <f>$E$13</f>
        <v>Водоотведение; Транспортировка; Подключение (технологическое присоединение) к централизованной системе водоотведения</v>
      </c>
      <c r="Q105" s="605" t="str">
        <f>IF($F$105="нет","без дифференциации",$I$105)</f>
        <v>Старооскольский городской округ</v>
      </c>
      <c r="R105" s="605" t="str">
        <f>IF($J$105="нет","без дифференциации",$M$105)</f>
        <v>без дифференциации</v>
      </c>
      <c r="S105" s="605"/>
      <c r="T105" s="605"/>
      <c r="U105" s="606" t="s">
        <v>318</v>
      </c>
      <c r="V105" s="605"/>
      <c r="W105" s="605"/>
      <c r="X105" s="596"/>
      <c r="Y105" s="596" t="s">
        <v>335</v>
      </c>
      <c r="Z105" s="596">
        <v>1705000</v>
      </c>
      <c r="AA105" s="596"/>
      <c r="AB105" s="596"/>
      <c r="AC105" s="596"/>
      <c r="AD105" s="596"/>
      <c r="AE105" s="596"/>
      <c r="AF105" s="596"/>
      <c r="AG105" s="596"/>
      <c r="AH105" s="596"/>
      <c r="AI105" s="596"/>
      <c r="AJ105" s="596"/>
      <c r="AK105" s="596"/>
      <c r="AL105" s="596"/>
      <c r="AM105" s="1854"/>
    </row>
    <row customHeight="1" ht="15">
      <c r="A106" s="424"/>
      <c r="B106" s="424"/>
      <c r="C106" s="177"/>
      <c r="D106" s="1822"/>
      <c r="E106" s="1822"/>
      <c r="F106" s="1822"/>
      <c r="G106" s="2562"/>
      <c r="H106" s="2104"/>
      <c r="I106" s="2563"/>
      <c r="J106" s="2108"/>
      <c r="K106" s="422"/>
      <c r="L106" s="178"/>
      <c r="M106" s="608" t="s">
        <v>336</v>
      </c>
      <c r="N106" s="605"/>
      <c r="O106" s="605"/>
      <c r="P106" s="605"/>
      <c r="Q106" s="605"/>
      <c r="R106" s="605"/>
      <c r="S106" s="605"/>
      <c r="T106" s="605"/>
      <c r="U106" s="606"/>
      <c r="V106" s="605"/>
      <c r="W106" s="605"/>
      <c r="X106" s="596"/>
      <c r="Y106" s="596"/>
      <c r="Z106" s="596"/>
      <c r="AA106" s="596"/>
      <c r="AB106" s="596"/>
      <c r="AC106" s="596"/>
      <c r="AD106" s="596"/>
      <c r="AE106" s="596"/>
      <c r="AF106" s="596"/>
      <c r="AG106" s="596"/>
      <c r="AH106" s="596"/>
      <c r="AI106" s="596"/>
      <c r="AJ106" s="596"/>
      <c r="AK106" s="596"/>
      <c r="AL106" s="596"/>
      <c r="AM106" s="1854"/>
    </row>
    <row s="1854" customFormat="1" customHeight="1" ht="15.75">
      <c r="A107" s="294"/>
      <c r="B107" s="294"/>
      <c r="C107" s="177"/>
      <c r="D107" s="2109"/>
      <c r="E107" s="2112"/>
      <c r="F107" s="2108"/>
      <c r="G107" s="1061"/>
      <c r="H107" s="1062"/>
      <c r="I107" s="581" t="s">
        <v>383</v>
      </c>
      <c r="J107" s="178"/>
      <c r="K107" s="178"/>
      <c r="L107" s="178"/>
      <c r="M107" s="609"/>
      <c r="N107" s="813"/>
      <c r="O107" s="1417"/>
      <c r="P107" s="1414"/>
      <c r="Q107" s="1414"/>
      <c r="R107" s="1414"/>
      <c r="S107" s="1417"/>
      <c r="T107" s="1417"/>
      <c r="U107" s="1267"/>
      <c r="V107" s="1267"/>
      <c r="W107" s="1267"/>
      <c r="X107" s="1267"/>
      <c r="Y107" s="605"/>
      <c r="Z107" s="605"/>
      <c r="AA107" s="605"/>
      <c r="AB107" s="605"/>
      <c r="AC107" s="605"/>
      <c r="AD107" s="605"/>
      <c r="AE107" s="605"/>
      <c r="AF107" s="605"/>
      <c r="AG107" s="605"/>
      <c r="AH107" s="605"/>
      <c r="AI107" s="605"/>
      <c r="AJ107" s="605"/>
      <c r="AK107" s="605"/>
      <c r="AL107" s="605"/>
      <c r="AM107" s="607">
        <v>15</v>
      </c>
    </row>
    <row customHeight="1" ht="15.75">
      <c r="A108" s="610"/>
      <c r="B108" s="136"/>
      <c r="C108" s="807"/>
      <c r="D108" s="422"/>
      <c r="E108" s="572" t="s">
        <v>384</v>
      </c>
      <c r="F108" s="178"/>
      <c r="G108" s="178"/>
      <c r="H108" s="178"/>
      <c r="I108" s="178"/>
      <c r="J108" s="178"/>
      <c r="K108" s="178" t="s">
        <v>22</v>
      </c>
      <c r="L108" s="178"/>
      <c r="M108" s="609"/>
      <c r="N108" s="1628"/>
      <c r="AM108" s="584">
        <v>15</v>
      </c>
    </row>
    <row customHeight="1" ht="11.25" hidden="1">
      <c r="A109" s="584" t="s">
        <v>81</v>
      </c>
      <c r="B109" s="584">
        <v>0</v>
      </c>
      <c r="C109" s="584">
        <v>3</v>
      </c>
      <c r="D109" s="584">
        <v>4</v>
      </c>
      <c r="E109" s="584">
        <v>44</v>
      </c>
      <c r="F109" s="584">
        <v>6</v>
      </c>
      <c r="G109" s="584">
        <v>4</v>
      </c>
      <c r="H109" s="584">
        <v>5</v>
      </c>
      <c r="I109" s="584">
        <v>52</v>
      </c>
      <c r="J109" s="584">
        <v>6</v>
      </c>
      <c r="K109" s="584">
        <v>3</v>
      </c>
      <c r="L109" s="584">
        <v>6</v>
      </c>
      <c r="M109" s="584">
        <v>56</v>
      </c>
      <c r="N109" s="585">
        <v>8</v>
      </c>
      <c r="O109" s="1414">
        <v>0</v>
      </c>
      <c r="P109" s="1414">
        <v>0</v>
      </c>
      <c r="Q109" s="1414">
        <v>0</v>
      </c>
      <c r="R109" s="1414">
        <v>0</v>
      </c>
      <c r="S109" s="1414">
        <v>0</v>
      </c>
      <c r="T109" s="1414">
        <v>0</v>
      </c>
      <c r="U109" s="1264">
        <v>0</v>
      </c>
      <c r="V109" s="1264">
        <v>0</v>
      </c>
      <c r="W109" s="1264">
        <v>0</v>
      </c>
      <c r="X109" s="1264">
        <v>0</v>
      </c>
      <c r="Y109" s="585">
        <v>0</v>
      </c>
      <c r="Z109" s="585">
        <v>0</v>
      </c>
      <c r="AA109" s="585">
        <v>0</v>
      </c>
      <c r="AB109" s="585">
        <v>0</v>
      </c>
      <c r="AC109" s="585">
        <v>0</v>
      </c>
      <c r="AD109" s="585">
        <v>0</v>
      </c>
      <c r="AE109" s="585">
        <v>0</v>
      </c>
      <c r="AF109" s="585">
        <v>0</v>
      </c>
      <c r="AG109" s="585">
        <v>0</v>
      </c>
      <c r="AH109" s="585">
        <v>0</v>
      </c>
      <c r="AI109" s="585">
        <v>0</v>
      </c>
      <c r="AJ109" s="585">
        <v>0</v>
      </c>
      <c r="AK109" s="585">
        <v>0</v>
      </c>
      <c r="AL109" s="585">
        <v>8</v>
      </c>
      <c r="AM109" s="584">
        <v>11</v>
      </c>
    </row>
  </sheetData>
  <sheetProtection formatColumns="0" formatRows="0" autoFilter="0" sort="0" insertRows="0" insertColumns="1" deleteRows="0" deleteColumns="0"/>
  <mergeCells count="203">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07"/>
    <mergeCell ref="E13:E107"/>
    <mergeCell ref="F13:F107"/>
    <mergeCell ref="G13:G14"/>
    <mergeCell ref="H13:H14"/>
    <mergeCell ref="G15:G16"/>
    <mergeCell ref="H15:H16"/>
    <mergeCell ref="I15:I16"/>
    <mergeCell ref="J15:J16"/>
    <mergeCell ref="G17:G18"/>
    <mergeCell ref="H17:H18"/>
    <mergeCell ref="I17:I18"/>
    <mergeCell ref="J17:J18"/>
    <mergeCell ref="G19:G20"/>
    <mergeCell ref="H19:H20"/>
    <mergeCell ref="I19:I20"/>
    <mergeCell ref="J19:J20"/>
    <mergeCell ref="G21:G22"/>
    <mergeCell ref="H21:H22"/>
    <mergeCell ref="I21:I22"/>
    <mergeCell ref="J21:J22"/>
    <mergeCell ref="G23:G24"/>
    <mergeCell ref="H23:H24"/>
    <mergeCell ref="I23:I24"/>
    <mergeCell ref="J23:J24"/>
    <mergeCell ref="G25:G26"/>
    <mergeCell ref="H25:H26"/>
    <mergeCell ref="I25:I26"/>
    <mergeCell ref="J25:J26"/>
    <mergeCell ref="G27:G28"/>
    <mergeCell ref="H27:H28"/>
    <mergeCell ref="I27:I28"/>
    <mergeCell ref="J27:J28"/>
    <mergeCell ref="G29:G30"/>
    <mergeCell ref="H29:H30"/>
    <mergeCell ref="I29:I30"/>
    <mergeCell ref="J29:J30"/>
    <mergeCell ref="G31:G32"/>
    <mergeCell ref="H31:H32"/>
    <mergeCell ref="I31:I32"/>
    <mergeCell ref="J31:J32"/>
    <mergeCell ref="G33:G34"/>
    <mergeCell ref="H33:H34"/>
    <mergeCell ref="I33:I34"/>
    <mergeCell ref="J33:J34"/>
    <mergeCell ref="G35:G36"/>
    <mergeCell ref="H35:H36"/>
    <mergeCell ref="I35:I36"/>
    <mergeCell ref="J35:J36"/>
    <mergeCell ref="G37:G38"/>
    <mergeCell ref="H37:H38"/>
    <mergeCell ref="I37:I38"/>
    <mergeCell ref="J37:J38"/>
    <mergeCell ref="G39:G40"/>
    <mergeCell ref="H39:H40"/>
    <mergeCell ref="I39:I40"/>
    <mergeCell ref="J39:J40"/>
    <mergeCell ref="G41:G42"/>
    <mergeCell ref="H41:H42"/>
    <mergeCell ref="I41:I42"/>
    <mergeCell ref="J41:J42"/>
    <mergeCell ref="G43:G44"/>
    <mergeCell ref="H43:H44"/>
    <mergeCell ref="I43:I44"/>
    <mergeCell ref="J43:J44"/>
    <mergeCell ref="G45:G46"/>
    <mergeCell ref="H45:H46"/>
    <mergeCell ref="I45:I46"/>
    <mergeCell ref="J45:J46"/>
    <mergeCell ref="G47:G48"/>
    <mergeCell ref="H47:H48"/>
    <mergeCell ref="I47:I48"/>
    <mergeCell ref="J47:J48"/>
    <mergeCell ref="G49:G50"/>
    <mergeCell ref="H49:H50"/>
    <mergeCell ref="I49:I50"/>
    <mergeCell ref="J49:J50"/>
    <mergeCell ref="G51:G52"/>
    <mergeCell ref="H51:H52"/>
    <mergeCell ref="I51:I52"/>
    <mergeCell ref="J51:J52"/>
    <mergeCell ref="G53:G54"/>
    <mergeCell ref="H53:H54"/>
    <mergeCell ref="I53:I54"/>
    <mergeCell ref="J53:J54"/>
    <mergeCell ref="G55:G56"/>
    <mergeCell ref="H55:H56"/>
    <mergeCell ref="I55:I56"/>
    <mergeCell ref="J55:J56"/>
    <mergeCell ref="G57:G58"/>
    <mergeCell ref="H57:H58"/>
    <mergeCell ref="I57:I58"/>
    <mergeCell ref="J57:J58"/>
    <mergeCell ref="G59:G60"/>
    <mergeCell ref="H59:H60"/>
    <mergeCell ref="I59:I60"/>
    <mergeCell ref="J59:J60"/>
    <mergeCell ref="G61:G62"/>
    <mergeCell ref="H61:H62"/>
    <mergeCell ref="I61:I62"/>
    <mergeCell ref="J61:J62"/>
    <mergeCell ref="G63:G64"/>
    <mergeCell ref="H63:H64"/>
    <mergeCell ref="I63:I64"/>
    <mergeCell ref="J63:J64"/>
    <mergeCell ref="G65:G66"/>
    <mergeCell ref="H65:H66"/>
    <mergeCell ref="I65:I66"/>
    <mergeCell ref="J65:J66"/>
    <mergeCell ref="G67:G68"/>
    <mergeCell ref="H67:H68"/>
    <mergeCell ref="I67:I68"/>
    <mergeCell ref="J67:J68"/>
    <mergeCell ref="G69:G70"/>
    <mergeCell ref="H69:H70"/>
    <mergeCell ref="I69:I70"/>
    <mergeCell ref="J69:J70"/>
    <mergeCell ref="G71:G72"/>
    <mergeCell ref="H71:H72"/>
    <mergeCell ref="I71:I72"/>
    <mergeCell ref="J71:J72"/>
    <mergeCell ref="G73:G74"/>
    <mergeCell ref="H73:H74"/>
    <mergeCell ref="I73:I74"/>
    <mergeCell ref="J73:J74"/>
    <mergeCell ref="G75:G76"/>
    <mergeCell ref="H75:H76"/>
    <mergeCell ref="I75:I76"/>
    <mergeCell ref="J75:J76"/>
    <mergeCell ref="G77:G78"/>
    <mergeCell ref="H77:H78"/>
    <mergeCell ref="I77:I78"/>
    <mergeCell ref="J77:J78"/>
    <mergeCell ref="G79:G80"/>
    <mergeCell ref="H79:H80"/>
    <mergeCell ref="I79:I80"/>
    <mergeCell ref="J79:J80"/>
    <mergeCell ref="G81:G82"/>
    <mergeCell ref="H81:H82"/>
    <mergeCell ref="I81:I82"/>
    <mergeCell ref="J81:J82"/>
    <mergeCell ref="G83:G84"/>
    <mergeCell ref="H83:H84"/>
    <mergeCell ref="I83:I84"/>
    <mergeCell ref="J83:J84"/>
    <mergeCell ref="G85:G86"/>
    <mergeCell ref="H85:H86"/>
    <mergeCell ref="I85:I86"/>
    <mergeCell ref="J85:J86"/>
    <mergeCell ref="G87:G88"/>
    <mergeCell ref="H87:H88"/>
    <mergeCell ref="I87:I88"/>
    <mergeCell ref="J87:J88"/>
    <mergeCell ref="G89:G90"/>
    <mergeCell ref="H89:H90"/>
    <mergeCell ref="I89:I90"/>
    <mergeCell ref="J89:J90"/>
    <mergeCell ref="G91:G92"/>
    <mergeCell ref="H91:H92"/>
    <mergeCell ref="I91:I92"/>
    <mergeCell ref="J91:J92"/>
    <mergeCell ref="G93:G94"/>
    <mergeCell ref="H93:H94"/>
    <mergeCell ref="I93:I94"/>
    <mergeCell ref="J93:J94"/>
    <mergeCell ref="G95:G96"/>
    <mergeCell ref="H95:H96"/>
    <mergeCell ref="I95:I96"/>
    <mergeCell ref="J95:J96"/>
    <mergeCell ref="G97:G98"/>
    <mergeCell ref="H97:H98"/>
    <mergeCell ref="I97:I98"/>
    <mergeCell ref="J97:J98"/>
    <mergeCell ref="G99:G100"/>
    <mergeCell ref="H99:H100"/>
    <mergeCell ref="I99:I100"/>
    <mergeCell ref="J99:J100"/>
    <mergeCell ref="G101:G102"/>
    <mergeCell ref="H101:H102"/>
    <mergeCell ref="I101:I102"/>
    <mergeCell ref="J101:J102"/>
    <mergeCell ref="G103:G104"/>
    <mergeCell ref="H103:H104"/>
    <mergeCell ref="I103:I104"/>
    <mergeCell ref="J103:J104"/>
    <mergeCell ref="G105:G106"/>
    <mergeCell ref="H105:H106"/>
    <mergeCell ref="I105:I106"/>
    <mergeCell ref="J105:J106"/>
  </mergeCells>
  <dataValidations count="47">
    <dataValidation type="textLength" operator="lessThan" allowBlank="1" showInputMessage="1" showErrorMessage="1" error="Допускается ввод не более 900 символов!" sqref="M105">
      <formula1>900</formula1>
    </dataValidation>
    <dataValidation type="textLength" operator="lessThan" allowBlank="1" showInputMessage="1" showErrorMessage="1" error="Допускается ввод не более 900 символов!" sqref="M103">
      <formula1>900</formula1>
    </dataValidation>
    <dataValidation type="textLength" operator="lessThan" allowBlank="1" showInputMessage="1" showErrorMessage="1" error="Допускается ввод не более 900 символов!" sqref="M101">
      <formula1>900</formula1>
    </dataValidation>
    <dataValidation type="textLength" operator="lessThan" allowBlank="1" showInputMessage="1" showErrorMessage="1" error="Допускается ввод не более 900 символов!" sqref="M99">
      <formula1>900</formula1>
    </dataValidation>
    <dataValidation type="textLength" operator="lessThan" allowBlank="1" showInputMessage="1" showErrorMessage="1" error="Допускается ввод не более 900 символов!" sqref="M97">
      <formula1>900</formula1>
    </dataValidation>
    <dataValidation type="textLength" operator="lessThan" allowBlank="1" showInputMessage="1" showErrorMessage="1" error="Допускается ввод не более 900 символов!" sqref="M95">
      <formula1>900</formula1>
    </dataValidation>
    <dataValidation type="textLength" operator="lessThan" allowBlank="1" showInputMessage="1" showErrorMessage="1" error="Допускается ввод не более 900 символов!" sqref="M93">
      <formula1>900</formula1>
    </dataValidation>
    <dataValidation type="textLength" operator="lessThan" allowBlank="1" showInputMessage="1" showErrorMessage="1" error="Допускается ввод не более 900 символов!" sqref="M91">
      <formula1>900</formula1>
    </dataValidation>
    <dataValidation type="textLength" operator="lessThan" allowBlank="1" showInputMessage="1" showErrorMessage="1" error="Допускается ввод не более 900 символов!" sqref="M89">
      <formula1>900</formula1>
    </dataValidation>
    <dataValidation type="textLength" operator="lessThan" allowBlank="1" showInputMessage="1" showErrorMessage="1" error="Допускается ввод не более 900 символов!" sqref="M87">
      <formula1>900</formula1>
    </dataValidation>
    <dataValidation type="textLength" operator="lessThan" allowBlank="1" showInputMessage="1" showErrorMessage="1" error="Допускается ввод не более 900 символов!" sqref="M85">
      <formula1>900</formula1>
    </dataValidation>
    <dataValidation type="textLength" operator="lessThan" allowBlank="1" showInputMessage="1" showErrorMessage="1" error="Допускается ввод не более 900 символов!" sqref="M83">
      <formula1>900</formula1>
    </dataValidation>
    <dataValidation type="textLength" operator="lessThan" allowBlank="1" showInputMessage="1" showErrorMessage="1" error="Допускается ввод не более 900 символов!" sqref="M81">
      <formula1>900</formula1>
    </dataValidation>
    <dataValidation type="textLength" operator="lessThan" allowBlank="1" showInputMessage="1" showErrorMessage="1" error="Допускается ввод не более 900 символов!" sqref="M79">
      <formula1>900</formula1>
    </dataValidation>
    <dataValidation type="textLength" operator="lessThan" allowBlank="1" showInputMessage="1" showErrorMessage="1" error="Допускается ввод не более 900 символов!" sqref="M77">
      <formula1>900</formula1>
    </dataValidation>
    <dataValidation type="textLength" operator="lessThan" allowBlank="1" showInputMessage="1" showErrorMessage="1" error="Допускается ввод не более 900 символов!" sqref="M75">
      <formula1>900</formula1>
    </dataValidation>
    <dataValidation type="textLength" operator="lessThan" allowBlank="1" showInputMessage="1" showErrorMessage="1" error="Допускается ввод не более 900 символов!" sqref="M73">
      <formula1>900</formula1>
    </dataValidation>
    <dataValidation type="textLength" operator="lessThan" allowBlank="1" showInputMessage="1" showErrorMessage="1" error="Допускается ввод не более 900 символов!" sqref="M71">
      <formula1>900</formula1>
    </dataValidation>
    <dataValidation type="textLength" operator="lessThan" allowBlank="1" showInputMessage="1" showErrorMessage="1" error="Допускается ввод не более 900 символов!" sqref="M69">
      <formula1>900</formula1>
    </dataValidation>
    <dataValidation type="textLength" operator="lessThan" allowBlank="1" showInputMessage="1" showErrorMessage="1" error="Допускается ввод не более 900 символов!" sqref="M67">
      <formula1>900</formula1>
    </dataValidation>
    <dataValidation type="textLength" operator="lessThan" allowBlank="1" showInputMessage="1" showErrorMessage="1" error="Допускается ввод не более 900 символов!" sqref="M65">
      <formula1>900</formula1>
    </dataValidation>
    <dataValidation type="textLength" operator="lessThan" allowBlank="1" showInputMessage="1" showErrorMessage="1" error="Допускается ввод не более 900 символов!" sqref="M63">
      <formula1>900</formula1>
    </dataValidation>
    <dataValidation type="textLength" operator="lessThan" allowBlank="1" showInputMessage="1" showErrorMessage="1" error="Допускается ввод не более 900 символов!" sqref="M61">
      <formula1>900</formula1>
    </dataValidation>
    <dataValidation type="textLength" operator="lessThan" allowBlank="1" showInputMessage="1" showErrorMessage="1" error="Допускается ввод не более 900 символов!" sqref="M59">
      <formula1>900</formula1>
    </dataValidation>
    <dataValidation type="textLength" operator="lessThan" allowBlank="1" showInputMessage="1" showErrorMessage="1" error="Допускается ввод не более 900 символов!" sqref="M57">
      <formula1>900</formula1>
    </dataValidation>
    <dataValidation type="textLength" operator="lessThan" allowBlank="1" showInputMessage="1" showErrorMessage="1" error="Допускается ввод не более 900 символов!" sqref="M55">
      <formula1>900</formula1>
    </dataValidation>
    <dataValidation type="textLength" operator="lessThan" allowBlank="1" showInputMessage="1" showErrorMessage="1" error="Допускается ввод не более 900 символов!" sqref="M53">
      <formula1>900</formula1>
    </dataValidation>
    <dataValidation type="textLength" operator="lessThan" allowBlank="1" showInputMessage="1" showErrorMessage="1" error="Допускается ввод не более 900 символов!" sqref="M51">
      <formula1>900</formula1>
    </dataValidation>
    <dataValidation type="textLength" operator="lessThan" allowBlank="1" showInputMessage="1" showErrorMessage="1" error="Допускается ввод не более 900 символов!" sqref="M49">
      <formula1>900</formula1>
    </dataValidation>
    <dataValidation type="textLength" operator="lessThan" allowBlank="1" showInputMessage="1" showErrorMessage="1" error="Допускается ввод не более 900 символов!" sqref="M47">
      <formula1>900</formula1>
    </dataValidation>
    <dataValidation type="textLength" operator="lessThan" allowBlank="1" showInputMessage="1" showErrorMessage="1" error="Допускается ввод не более 900 символов!" sqref="M45">
      <formula1>900</formula1>
    </dataValidation>
    <dataValidation type="textLength" operator="lessThan" allowBlank="1" showInputMessage="1" showErrorMessage="1" error="Допускается ввод не более 900 символов!" sqref="M43">
      <formula1>900</formula1>
    </dataValidation>
    <dataValidation type="textLength" operator="lessThan" allowBlank="1" showInputMessage="1" showErrorMessage="1" error="Допускается ввод не более 900 символов!" sqref="M41">
      <formula1>900</formula1>
    </dataValidation>
    <dataValidation type="textLength" operator="lessThan" allowBlank="1" showInputMessage="1" showErrorMessage="1" error="Допускается ввод не более 900 символов!" sqref="M39">
      <formula1>900</formula1>
    </dataValidation>
    <dataValidation type="textLength" operator="lessThan" allowBlank="1" showInputMessage="1" showErrorMessage="1" error="Допускается ввод не более 900 символов!" sqref="M37">
      <formula1>900</formula1>
    </dataValidation>
    <dataValidation type="textLength" operator="lessThan" allowBlank="1" showInputMessage="1" showErrorMessage="1" error="Допускается ввод не более 900 символов!" sqref="M35">
      <formula1>900</formula1>
    </dataValidation>
    <dataValidation type="textLength" operator="lessThan" allowBlank="1" showInputMessage="1" showErrorMessage="1" error="Допускается ввод не более 900 символов!" sqref="M33">
      <formula1>900</formula1>
    </dataValidation>
    <dataValidation type="textLength" operator="lessThan" allowBlank="1" showInputMessage="1" showErrorMessage="1" error="Допускается ввод не более 900 символов!" sqref="M31">
      <formula1>900</formula1>
    </dataValidation>
    <dataValidation type="textLength" operator="lessThan" allowBlank="1" showInputMessage="1" showErrorMessage="1" error="Допускается ввод не более 900 символов!" sqref="M29">
      <formula1>900</formula1>
    </dataValidation>
    <dataValidation type="textLength" operator="lessThan" allowBlank="1" showInputMessage="1" showErrorMessage="1" error="Допускается ввод не более 900 символов!" sqref="M27">
      <formula1>900</formula1>
    </dataValidation>
    <dataValidation type="textLength" operator="lessThan" allowBlank="1" showInputMessage="1" showErrorMessage="1" error="Допускается ввод не более 900 символов!" sqref="M25">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9B74-1481-866E-D8B2-0.414B7F13}" mc:Ignorable="x14ac xr xr2 xr3">
  <sheetPr>
    <tabColor rgb="FFE26B0A"/>
  </sheetPr>
  <dimension ref="A1:DJ40"/>
  <sheetViews>
    <sheetView topLeftCell="A1" showGridLines="0" zoomScale="90" workbookViewId="0">
      <selection activeCell="CW25" sqref="CW25"/>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636" width="25.7109375" customWidth="1"/>
    <col min="16" max="16" style="1636" width="33.7109375" customWidth="1"/>
    <col min="17" max="17" style="1636" width="25.7109375" customWidth="1"/>
    <col min="18" max="18" style="1636" width="33.7109375" customWidth="1"/>
    <col min="19" max="19" style="1636" width="25.7109375" customWidth="1"/>
    <col min="20" max="20" style="1636" width="33.7109375" customWidth="1"/>
    <col min="21" max="21" style="1636" width="25.7109375" customWidth="1"/>
    <col min="22" max="22" style="1636" width="33.7109375" customWidth="1"/>
    <col min="23" max="23" style="1636" width="25.7109375" customWidth="1"/>
    <col min="24" max="24" style="1636" width="33.7109375" customWidth="1"/>
    <col min="25" max="25" style="1636" width="25.7109375" customWidth="1"/>
    <col min="26" max="26" style="1636" width="33.7109375" customWidth="1"/>
    <col min="27" max="27" style="1636" width="25.7109375" customWidth="1"/>
    <col min="28" max="28" style="1636" width="33.7109375" customWidth="1"/>
    <col min="29" max="29" style="1636" width="25.7109375" customWidth="1"/>
    <col min="30" max="30" style="1636" width="33.7109375" customWidth="1"/>
    <col min="31" max="31" style="1636" width="25.7109375" customWidth="1"/>
    <col min="32" max="32" style="1636" width="33.7109375" customWidth="1"/>
    <col min="33" max="33" style="1636" width="25.7109375" customWidth="1"/>
    <col min="34" max="34" style="1636" width="33.7109375" customWidth="1"/>
    <col min="35" max="35" style="1636" width="25.7109375" customWidth="1"/>
    <col min="36" max="36" style="1636" width="33.7109375" customWidth="1"/>
    <col min="37" max="37" style="1636" width="25.7109375" customWidth="1"/>
    <col min="38" max="38" style="1636" width="33.7109375" customWidth="1"/>
    <col min="39" max="39" style="1636" width="25.7109375" customWidth="1"/>
    <col min="40" max="40" style="1636" width="33.7109375" customWidth="1"/>
    <col min="41" max="41" style="1636" width="25.7109375" customWidth="1"/>
    <col min="42" max="42" style="1636" width="33.7109375" customWidth="1"/>
    <col min="43" max="43" style="1636" width="25.7109375" customWidth="1"/>
    <col min="44" max="44" style="1636" width="33.7109375" customWidth="1"/>
    <col min="45" max="45" style="1636" width="25.7109375" customWidth="1"/>
    <col min="46" max="46" style="1636" width="33.7109375" customWidth="1"/>
    <col min="47" max="47" style="1636" width="25.7109375" customWidth="1"/>
    <col min="48" max="48" style="1636" width="33.7109375" customWidth="1"/>
    <col min="49" max="49" style="1636" width="25.7109375" customWidth="1"/>
    <col min="50" max="50" style="1636" width="33.7109375" customWidth="1"/>
    <col min="51" max="51" style="1636" width="25.7109375" customWidth="1"/>
    <col min="52" max="52" style="1636" width="33.7109375" customWidth="1"/>
    <col min="53" max="53" style="1636" width="25.7109375" customWidth="1"/>
    <col min="54" max="54" style="1636" width="33.7109375" customWidth="1"/>
    <col min="55" max="55" style="1636" width="25.7109375" customWidth="1"/>
    <col min="56" max="56" style="1636" width="33.7109375" customWidth="1"/>
    <col min="57" max="57" style="1636" width="25.7109375" customWidth="1"/>
    <col min="58" max="58" style="1636" width="33.7109375" customWidth="1"/>
    <col min="59" max="59" style="1636" width="25.7109375" customWidth="1"/>
    <col min="60" max="60" style="1636" width="33.7109375" customWidth="1"/>
    <col min="61" max="61" style="1636" width="25.7109375" customWidth="1"/>
    <col min="62" max="62" style="1636" width="33.7109375" customWidth="1"/>
    <col min="63" max="63" style="1636" width="25.7109375" customWidth="1"/>
    <col min="64" max="64" style="1636" width="33.7109375" customWidth="1"/>
    <col min="65" max="65" style="1636" width="25.7109375" customWidth="1"/>
    <col min="66" max="66" style="1636" width="33.7109375" customWidth="1"/>
    <col min="67" max="67" style="1636" width="25.7109375" customWidth="1"/>
    <col min="68" max="68" style="1636" width="33.7109375" customWidth="1"/>
    <col min="69" max="69" style="1636" width="25.7109375" customWidth="1"/>
    <col min="70" max="70" style="1636" width="33.7109375" customWidth="1"/>
    <col min="71" max="71" style="1636" width="25.7109375" customWidth="1"/>
    <col min="72" max="72" style="1636" width="33.7109375" customWidth="1"/>
    <col min="73" max="73" style="1636" width="25.7109375" customWidth="1"/>
    <col min="74" max="74" style="1636" width="33.7109375" customWidth="1"/>
    <col min="75" max="75" style="1636" width="25.7109375" customWidth="1"/>
    <col min="76" max="76" style="1636" width="33.7109375" customWidth="1"/>
    <col min="77" max="77" style="1636" width="25.7109375" customWidth="1"/>
    <col min="78" max="78" style="1636" width="33.7109375" customWidth="1"/>
    <col min="79" max="79" style="1636" width="25.7109375" customWidth="1"/>
    <col min="80" max="80" style="1636" width="33.7109375" customWidth="1"/>
    <col min="81" max="81" style="1636" width="25.7109375" customWidth="1"/>
    <col min="82" max="82" style="1636" width="33.7109375" customWidth="1"/>
    <col min="83" max="83" style="1636" width="25.7109375" customWidth="1"/>
    <col min="84" max="84" style="1636" width="33.7109375" customWidth="1"/>
    <col min="85" max="85" style="1636" width="25.7109375" customWidth="1"/>
    <col min="86" max="86" style="1636" width="33.7109375" customWidth="1"/>
    <col min="87" max="87" style="1636" width="25.7109375" customWidth="1"/>
    <col min="88" max="88" style="1636" width="33.7109375" customWidth="1"/>
    <col min="89" max="89" style="1636" width="25.7109375" customWidth="1"/>
    <col min="90" max="90" style="1636" width="33.7109375" customWidth="1"/>
    <col min="91" max="91" style="1636" width="25.7109375" customWidth="1"/>
    <col min="92" max="92" style="1636" width="33.7109375" customWidth="1"/>
    <col min="93" max="93" style="1636" width="25.7109375" customWidth="1"/>
    <col min="94" max="94" style="1636" width="33.7109375" customWidth="1"/>
    <col min="95" max="95" style="1636" width="25.7109375" customWidth="1"/>
    <col min="96" max="96" style="1636" width="33.7109375" customWidth="1"/>
    <col min="97" max="97" style="1636" width="25.7109375" customWidth="1"/>
    <col min="98" max="98" style="1636" width="33.7109375" customWidth="1"/>
    <col min="99" max="99" style="1636" width="25.7109375" customWidth="1"/>
    <col min="100" max="100" style="1636" width="33.7109375" customWidth="1"/>
    <col min="101" max="101" style="1636" width="25.7109375" customWidth="1"/>
    <col min="102" max="102" style="1636" width="33.7109375" customWidth="1"/>
    <col min="103" max="103" style="1367" width="93.00390625" customWidth="1"/>
    <col min="104" max="112" style="1636" width="10.00390625" customWidth="1"/>
    <col min="113" max="113" style="676" width="10.00390625" customWidth="1"/>
    <col min="114" max="114" style="1636" width="10.57421875" hidden="1"/>
  </cols>
  <sheetData>
    <row s="1367" customFormat="1" customHeight="1" ht="22.5" hidden="1">
      <c r="C1" s="673"/>
      <c r="G1" s="418">
        <v>4</v>
      </c>
      <c r="I1" s="418">
        <v>4</v>
      </c>
      <c r="K1" s="1367">
        <v>4</v>
      </c>
      <c r="L1" s="1367"/>
      <c r="M1" s="1367">
        <v>4</v>
      </c>
      <c r="N1" s="1367"/>
      <c r="O1" s="1367">
        <v>4</v>
      </c>
      <c r="P1" s="1367"/>
      <c r="Q1" s="1367">
        <v>4</v>
      </c>
      <c r="R1" s="1367"/>
      <c r="S1" s="1367">
        <v>4</v>
      </c>
      <c r="T1" s="1367"/>
      <c r="U1" s="1367">
        <v>4</v>
      </c>
      <c r="V1" s="1367"/>
      <c r="W1" s="1367">
        <v>4</v>
      </c>
      <c r="X1" s="1367"/>
      <c r="Y1" s="1367">
        <v>4</v>
      </c>
      <c r="Z1" s="1367"/>
      <c r="AA1" s="1367">
        <v>4</v>
      </c>
      <c r="AB1" s="1367"/>
      <c r="AC1" s="1367">
        <v>4</v>
      </c>
      <c r="AD1" s="1367"/>
      <c r="AE1" s="1367">
        <v>4</v>
      </c>
      <c r="AF1" s="1367"/>
      <c r="AG1" s="1367">
        <v>4</v>
      </c>
      <c r="AH1" s="1367"/>
      <c r="AI1" s="1367">
        <v>4</v>
      </c>
      <c r="AJ1" s="1367"/>
      <c r="AK1" s="1367">
        <v>4</v>
      </c>
      <c r="AL1" s="1367"/>
      <c r="AM1" s="1367">
        <v>4</v>
      </c>
      <c r="AN1" s="1367"/>
      <c r="AO1" s="1367">
        <v>4</v>
      </c>
      <c r="AP1" s="1367"/>
      <c r="AQ1" s="1367">
        <v>4</v>
      </c>
      <c r="AR1" s="1367"/>
      <c r="AS1" s="1367">
        <v>4</v>
      </c>
      <c r="AT1" s="1367"/>
      <c r="AU1" s="1367">
        <v>4</v>
      </c>
      <c r="AV1" s="1367"/>
      <c r="AW1" s="1367">
        <v>4</v>
      </c>
      <c r="AX1" s="1367"/>
      <c r="AY1" s="1367">
        <v>4</v>
      </c>
      <c r="AZ1" s="1367"/>
      <c r="BA1" s="1367">
        <v>4</v>
      </c>
      <c r="BB1" s="1367"/>
      <c r="BC1" s="1367">
        <v>4</v>
      </c>
      <c r="BD1" s="1367"/>
      <c r="BE1" s="1367">
        <v>4</v>
      </c>
      <c r="BF1" s="1367"/>
      <c r="BG1" s="1367">
        <v>4</v>
      </c>
      <c r="BH1" s="1367"/>
      <c r="BI1" s="1367">
        <v>4</v>
      </c>
      <c r="BJ1" s="1367"/>
      <c r="BK1" s="1367">
        <v>4</v>
      </c>
      <c r="BL1" s="1367"/>
      <c r="BM1" s="1367">
        <v>4</v>
      </c>
      <c r="BN1" s="1367"/>
      <c r="BO1" s="1367">
        <v>4</v>
      </c>
      <c r="BP1" s="1367"/>
      <c r="BQ1" s="1367">
        <v>4</v>
      </c>
      <c r="BR1" s="1367"/>
      <c r="BS1" s="1367">
        <v>4</v>
      </c>
      <c r="BT1" s="1367"/>
      <c r="BU1" s="1367">
        <v>4</v>
      </c>
      <c r="BV1" s="1367"/>
      <c r="BW1" s="1367">
        <v>4</v>
      </c>
      <c r="BX1" s="1367"/>
      <c r="BY1" s="1367">
        <v>4</v>
      </c>
      <c r="BZ1" s="1367"/>
      <c r="CA1" s="1367">
        <v>4</v>
      </c>
      <c r="CB1" s="1367"/>
      <c r="CC1" s="1367">
        <v>4</v>
      </c>
      <c r="CD1" s="1367"/>
      <c r="CE1" s="1367">
        <v>4</v>
      </c>
      <c r="CF1" s="1367"/>
      <c r="CG1" s="1367">
        <v>4</v>
      </c>
      <c r="CH1" s="1367"/>
      <c r="CI1" s="1367">
        <v>4</v>
      </c>
      <c r="CJ1" s="1367"/>
      <c r="CK1" s="1367">
        <v>4</v>
      </c>
      <c r="CL1" s="1367"/>
      <c r="CM1" s="1367">
        <v>4</v>
      </c>
      <c r="CN1" s="1367"/>
      <c r="CO1" s="1367">
        <v>4</v>
      </c>
      <c r="CP1" s="1367"/>
      <c r="CQ1" s="1367">
        <v>4</v>
      </c>
      <c r="CR1" s="1367"/>
      <c r="CS1" s="1367">
        <v>4</v>
      </c>
      <c r="CT1" s="1367"/>
      <c r="CU1" s="1367">
        <v>4</v>
      </c>
      <c r="CV1" s="1367"/>
      <c r="CW1" s="1367">
        <v>4</v>
      </c>
      <c r="CX1" s="1367"/>
      <c r="DI1" s="421"/>
      <c r="DJ1" s="418" t="s">
        <v>14</v>
      </c>
    </row>
    <row s="1367" customFormat="1" customHeight="1" ht="15" hidden="1">
      <c r="C2" s="673"/>
      <c r="K2" s="1367"/>
      <c r="L2" s="1367"/>
      <c r="M2" s="1367"/>
      <c r="N2" s="1367"/>
      <c r="O2" s="1367"/>
      <c r="P2" s="1367"/>
      <c r="Q2" s="1367"/>
      <c r="R2" s="1367"/>
      <c r="S2" s="1367"/>
      <c r="T2" s="1367"/>
      <c r="U2" s="1367"/>
      <c r="V2" s="1367"/>
      <c r="W2" s="1367"/>
      <c r="X2" s="1367"/>
      <c r="Y2" s="1367"/>
      <c r="Z2" s="1367"/>
      <c r="AA2" s="1367"/>
      <c r="AB2" s="1367"/>
      <c r="AC2" s="1367"/>
      <c r="AD2" s="1367"/>
      <c r="AE2" s="1367"/>
      <c r="AF2" s="1367"/>
      <c r="AG2" s="1367"/>
      <c r="AH2" s="1367"/>
      <c r="AI2" s="1367"/>
      <c r="AJ2" s="1367"/>
      <c r="AK2" s="1367"/>
      <c r="AL2" s="1367"/>
      <c r="AM2" s="1367"/>
      <c r="AN2" s="1367"/>
      <c r="AO2" s="1367"/>
      <c r="AP2" s="1367"/>
      <c r="AQ2" s="1367"/>
      <c r="AR2" s="1367"/>
      <c r="AS2" s="1367"/>
      <c r="AT2" s="1367"/>
      <c r="AU2" s="1367"/>
      <c r="AV2" s="1367"/>
      <c r="AW2" s="1367"/>
      <c r="AX2" s="1367"/>
      <c r="AY2" s="1367"/>
      <c r="AZ2" s="1367"/>
      <c r="BA2" s="1367"/>
      <c r="BB2" s="1367"/>
      <c r="BC2" s="1367"/>
      <c r="BD2" s="1367"/>
      <c r="BE2" s="1367"/>
      <c r="BF2" s="1367"/>
      <c r="BG2" s="1367"/>
      <c r="BH2" s="1367"/>
      <c r="BI2" s="1367"/>
      <c r="BJ2" s="1367"/>
      <c r="BK2" s="1367"/>
      <c r="BL2" s="1367"/>
      <c r="BM2" s="1367"/>
      <c r="BN2" s="1367"/>
      <c r="BO2" s="1367"/>
      <c r="BP2" s="1367"/>
      <c r="BQ2" s="1367"/>
      <c r="BR2" s="1367"/>
      <c r="BS2" s="1367"/>
      <c r="BT2" s="1367"/>
      <c r="BU2" s="1367"/>
      <c r="BV2" s="1367"/>
      <c r="BW2" s="1367"/>
      <c r="BX2" s="1367"/>
      <c r="BY2" s="1367"/>
      <c r="BZ2" s="1367"/>
      <c r="CA2" s="1367"/>
      <c r="CB2" s="1367"/>
      <c r="CC2" s="1367"/>
      <c r="CD2" s="1367"/>
      <c r="CE2" s="1367"/>
      <c r="CF2" s="1367"/>
      <c r="CG2" s="1367"/>
      <c r="CH2" s="1367"/>
      <c r="CI2" s="1367"/>
      <c r="CJ2" s="1367"/>
      <c r="CK2" s="1367"/>
      <c r="CL2" s="1367"/>
      <c r="CM2" s="1367"/>
      <c r="CN2" s="1367"/>
      <c r="CO2" s="1367"/>
      <c r="CP2" s="1367"/>
      <c r="CQ2" s="1367"/>
      <c r="CR2" s="1367"/>
      <c r="CS2" s="1367"/>
      <c r="CT2" s="1367"/>
      <c r="CU2" s="1367"/>
      <c r="CV2" s="1367"/>
      <c r="CW2" s="1367"/>
      <c r="CX2" s="1367"/>
      <c r="DI2" s="421"/>
      <c r="DJ2" s="418">
        <v>0</v>
      </c>
    </row>
    <row customHeight="1" ht="22.5" hidden="1">
      <c r="A3" s="506"/>
      <c r="B3" s="2398"/>
      <c r="C3" s="2399" t="s">
        <v>102</v>
      </c>
      <c r="D3" s="690" t="str">
        <f>B3&amp;".1"</f>
        <v>.1</v>
      </c>
      <c r="E3" s="691" t="s">
        <v>1235</v>
      </c>
      <c r="F3" s="692" t="s">
        <v>561</v>
      </c>
      <c r="G3" s="687"/>
      <c r="H3" s="402"/>
      <c r="I3" s="687"/>
      <c r="J3" s="402"/>
      <c r="K3" s="2354"/>
      <c r="L3" s="819"/>
      <c r="M3" s="2354"/>
      <c r="N3" s="819"/>
      <c r="O3" s="2354"/>
      <c r="P3" s="819"/>
      <c r="Q3" s="2354"/>
      <c r="R3" s="819"/>
      <c r="S3" s="2354"/>
      <c r="T3" s="819"/>
      <c r="U3" s="2354"/>
      <c r="V3" s="819"/>
      <c r="W3" s="2354"/>
      <c r="X3" s="819"/>
      <c r="Y3" s="2354"/>
      <c r="Z3" s="819"/>
      <c r="AA3" s="2354"/>
      <c r="AB3" s="819"/>
      <c r="AC3" s="2354"/>
      <c r="AD3" s="819"/>
      <c r="AE3" s="2354"/>
      <c r="AF3" s="819"/>
      <c r="AG3" s="2354"/>
      <c r="AH3" s="819"/>
      <c r="AI3" s="2354"/>
      <c r="AJ3" s="819"/>
      <c r="AK3" s="2354"/>
      <c r="AL3" s="819"/>
      <c r="AM3" s="2354"/>
      <c r="AN3" s="819"/>
      <c r="AO3" s="2354"/>
      <c r="AP3" s="819"/>
      <c r="AQ3" s="2354"/>
      <c r="AR3" s="819"/>
      <c r="AS3" s="2354"/>
      <c r="AT3" s="819"/>
      <c r="AU3" s="2354"/>
      <c r="AV3" s="819"/>
      <c r="AW3" s="2354"/>
      <c r="AX3" s="819"/>
      <c r="AY3" s="2354"/>
      <c r="AZ3" s="819"/>
      <c r="BA3" s="2354"/>
      <c r="BB3" s="819"/>
      <c r="BC3" s="2354"/>
      <c r="BD3" s="819"/>
      <c r="BE3" s="2354"/>
      <c r="BF3" s="819"/>
      <c r="BG3" s="2354"/>
      <c r="BH3" s="819"/>
      <c r="BI3" s="2354"/>
      <c r="BJ3" s="819"/>
      <c r="BK3" s="2354"/>
      <c r="BL3" s="819"/>
      <c r="BM3" s="2354"/>
      <c r="BN3" s="819"/>
      <c r="BO3" s="2354"/>
      <c r="BP3" s="819"/>
      <c r="BQ3" s="2354"/>
      <c r="BR3" s="819"/>
      <c r="BS3" s="2354"/>
      <c r="BT3" s="819"/>
      <c r="BU3" s="2354"/>
      <c r="BV3" s="819"/>
      <c r="BW3" s="2354"/>
      <c r="BX3" s="819"/>
      <c r="BY3" s="2354"/>
      <c r="BZ3" s="819"/>
      <c r="CA3" s="2354"/>
      <c r="CB3" s="819"/>
      <c r="CC3" s="2354"/>
      <c r="CD3" s="819"/>
      <c r="CE3" s="2354"/>
      <c r="CF3" s="819"/>
      <c r="CG3" s="2354"/>
      <c r="CH3" s="819"/>
      <c r="CI3" s="2354"/>
      <c r="CJ3" s="819"/>
      <c r="CK3" s="2354"/>
      <c r="CL3" s="819"/>
      <c r="CM3" s="2354"/>
      <c r="CN3" s="819"/>
      <c r="CO3" s="2354"/>
      <c r="CP3" s="819"/>
      <c r="CQ3" s="2354"/>
      <c r="CR3" s="819"/>
      <c r="CS3" s="2354"/>
      <c r="CT3" s="819"/>
      <c r="CU3" s="2354"/>
      <c r="CV3" s="819"/>
      <c r="CW3" s="2354"/>
      <c r="CX3" s="819"/>
      <c r="CY3" s="290" t="s">
        <v>1236</v>
      </c>
      <c r="DJ3" s="506">
        <v>0</v>
      </c>
    </row>
    <row customHeight="1" ht="15" hidden="1">
      <c r="A4" s="506"/>
      <c r="B4" s="2398"/>
      <c r="C4" s="2399"/>
      <c r="D4" s="690" t="str">
        <f>B3&amp;".2"</f>
        <v>.2</v>
      </c>
      <c r="E4" s="691" t="s">
        <v>1237</v>
      </c>
      <c r="F4" s="692" t="s">
        <v>561</v>
      </c>
      <c r="G4" s="1739" t="s">
        <v>22</v>
      </c>
      <c r="H4" s="402"/>
      <c r="I4" s="1739" t="s">
        <v>22</v>
      </c>
      <c r="J4" s="402"/>
      <c r="K4" s="1739" t="s">
        <v>22</v>
      </c>
      <c r="L4" s="819"/>
      <c r="M4" s="1739" t="s">
        <v>22</v>
      </c>
      <c r="N4" s="819"/>
      <c r="O4" s="1739" t="s">
        <v>22</v>
      </c>
      <c r="P4" s="819"/>
      <c r="Q4" s="1739" t="s">
        <v>22</v>
      </c>
      <c r="R4" s="819"/>
      <c r="S4" s="1739" t="s">
        <v>22</v>
      </c>
      <c r="T4" s="819"/>
      <c r="U4" s="1739" t="s">
        <v>22</v>
      </c>
      <c r="V4" s="819"/>
      <c r="W4" s="1739" t="s">
        <v>22</v>
      </c>
      <c r="X4" s="819"/>
      <c r="Y4" s="1739" t="s">
        <v>22</v>
      </c>
      <c r="Z4" s="819"/>
      <c r="AA4" s="1739" t="s">
        <v>22</v>
      </c>
      <c r="AB4" s="819"/>
      <c r="AC4" s="1739" t="s">
        <v>22</v>
      </c>
      <c r="AD4" s="819"/>
      <c r="AE4" s="1739" t="s">
        <v>22</v>
      </c>
      <c r="AF4" s="819"/>
      <c r="AG4" s="1739" t="s">
        <v>22</v>
      </c>
      <c r="AH4" s="819"/>
      <c r="AI4" s="1739" t="s">
        <v>22</v>
      </c>
      <c r="AJ4" s="819"/>
      <c r="AK4" s="1739" t="s">
        <v>22</v>
      </c>
      <c r="AL4" s="819"/>
      <c r="AM4" s="1739" t="s">
        <v>22</v>
      </c>
      <c r="AN4" s="819"/>
      <c r="AO4" s="1739" t="s">
        <v>22</v>
      </c>
      <c r="AP4" s="819"/>
      <c r="AQ4" s="1739" t="s">
        <v>22</v>
      </c>
      <c r="AR4" s="819"/>
      <c r="AS4" s="1739" t="s">
        <v>22</v>
      </c>
      <c r="AT4" s="819"/>
      <c r="AU4" s="1739" t="s">
        <v>22</v>
      </c>
      <c r="AV4" s="819"/>
      <c r="AW4" s="1739" t="s">
        <v>22</v>
      </c>
      <c r="AX4" s="819"/>
      <c r="AY4" s="1739" t="s">
        <v>22</v>
      </c>
      <c r="AZ4" s="819"/>
      <c r="BA4" s="1739" t="s">
        <v>22</v>
      </c>
      <c r="BB4" s="819"/>
      <c r="BC4" s="1739" t="s">
        <v>22</v>
      </c>
      <c r="BD4" s="819"/>
      <c r="BE4" s="1739" t="s">
        <v>22</v>
      </c>
      <c r="BF4" s="819"/>
      <c r="BG4" s="1739" t="s">
        <v>22</v>
      </c>
      <c r="BH4" s="819"/>
      <c r="BI4" s="1739" t="s">
        <v>22</v>
      </c>
      <c r="BJ4" s="819"/>
      <c r="BK4" s="1739" t="s">
        <v>22</v>
      </c>
      <c r="BL4" s="819"/>
      <c r="BM4" s="1739" t="s">
        <v>22</v>
      </c>
      <c r="BN4" s="819"/>
      <c r="BO4" s="1739" t="s">
        <v>22</v>
      </c>
      <c r="BP4" s="819"/>
      <c r="BQ4" s="1739" t="s">
        <v>22</v>
      </c>
      <c r="BR4" s="819"/>
      <c r="BS4" s="1739" t="s">
        <v>22</v>
      </c>
      <c r="BT4" s="819"/>
      <c r="BU4" s="1739" t="s">
        <v>22</v>
      </c>
      <c r="BV4" s="819"/>
      <c r="BW4" s="1739" t="s">
        <v>22</v>
      </c>
      <c r="BX4" s="819"/>
      <c r="BY4" s="1739" t="s">
        <v>22</v>
      </c>
      <c r="BZ4" s="819"/>
      <c r="CA4" s="1739" t="s">
        <v>22</v>
      </c>
      <c r="CB4" s="819"/>
      <c r="CC4" s="1739" t="s">
        <v>22</v>
      </c>
      <c r="CD4" s="819"/>
      <c r="CE4" s="1739" t="s">
        <v>22</v>
      </c>
      <c r="CF4" s="819"/>
      <c r="CG4" s="1739" t="s">
        <v>22</v>
      </c>
      <c r="CH4" s="819"/>
      <c r="CI4" s="1739" t="s">
        <v>22</v>
      </c>
      <c r="CJ4" s="819"/>
      <c r="CK4" s="1739" t="s">
        <v>22</v>
      </c>
      <c r="CL4" s="819"/>
      <c r="CM4" s="1739" t="s">
        <v>22</v>
      </c>
      <c r="CN4" s="819"/>
      <c r="CO4" s="1739" t="s">
        <v>22</v>
      </c>
      <c r="CP4" s="819"/>
      <c r="CQ4" s="1739" t="s">
        <v>22</v>
      </c>
      <c r="CR4" s="819"/>
      <c r="CS4" s="1739" t="s">
        <v>22</v>
      </c>
      <c r="CT4" s="819"/>
      <c r="CU4" s="1739" t="s">
        <v>22</v>
      </c>
      <c r="CV4" s="819"/>
      <c r="CW4" s="1739" t="s">
        <v>22</v>
      </c>
      <c r="CX4" s="819"/>
      <c r="CY4" s="290" t="s">
        <v>1238</v>
      </c>
      <c r="DJ4" s="506">
        <v>0</v>
      </c>
    </row>
    <row s="1367" customFormat="1" customHeight="1" ht="15" hidden="1">
      <c r="C5" s="673"/>
      <c r="K5" s="1367"/>
      <c r="L5" s="1367"/>
      <c r="M5" s="1367"/>
      <c r="N5" s="1367"/>
      <c r="O5" s="1367"/>
      <c r="P5" s="1367"/>
      <c r="Q5" s="1367"/>
      <c r="R5" s="1367"/>
      <c r="S5" s="1367"/>
      <c r="T5" s="1367"/>
      <c r="U5" s="1367"/>
      <c r="V5" s="1367"/>
      <c r="W5" s="1367"/>
      <c r="X5" s="1367"/>
      <c r="Y5" s="1367"/>
      <c r="Z5" s="1367"/>
      <c r="AA5" s="1367"/>
      <c r="AB5" s="1367"/>
      <c r="AC5" s="1367"/>
      <c r="AD5" s="1367"/>
      <c r="AE5" s="1367"/>
      <c r="AF5" s="1367"/>
      <c r="AG5" s="1367"/>
      <c r="AH5" s="1367"/>
      <c r="AI5" s="1367"/>
      <c r="AJ5" s="1367"/>
      <c r="AK5" s="1367"/>
      <c r="AL5" s="1367"/>
      <c r="AM5" s="1367"/>
      <c r="AN5" s="1367"/>
      <c r="AO5" s="1367"/>
      <c r="AP5" s="1367"/>
      <c r="AQ5" s="1367"/>
      <c r="AR5" s="1367"/>
      <c r="AS5" s="1367"/>
      <c r="AT5" s="1367"/>
      <c r="AU5" s="1367"/>
      <c r="AV5" s="1367"/>
      <c r="AW5" s="1367"/>
      <c r="AX5" s="1367"/>
      <c r="AY5" s="1367"/>
      <c r="AZ5" s="1367"/>
      <c r="BA5" s="1367"/>
      <c r="BB5" s="1367"/>
      <c r="BC5" s="1367"/>
      <c r="BD5" s="1367"/>
      <c r="BE5" s="1367"/>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DI5" s="421"/>
      <c r="DJ5" s="418">
        <v>0</v>
      </c>
    </row>
    <row customHeight="1" ht="22.5" hidden="1">
      <c r="A6" s="506"/>
      <c r="B6" s="2398"/>
      <c r="C6" s="2399" t="s">
        <v>102</v>
      </c>
      <c r="D6" s="690" t="str">
        <f>B6&amp;".1"</f>
        <v>.1</v>
      </c>
      <c r="E6" s="691" t="s">
        <v>1239</v>
      </c>
      <c r="F6" s="692" t="s">
        <v>561</v>
      </c>
      <c r="G6" s="687"/>
      <c r="H6" s="402"/>
      <c r="I6" s="687"/>
      <c r="J6" s="402"/>
      <c r="K6" s="2354"/>
      <c r="L6" s="819"/>
      <c r="M6" s="2354"/>
      <c r="N6" s="819"/>
      <c r="O6" s="2354"/>
      <c r="P6" s="819"/>
      <c r="Q6" s="2354"/>
      <c r="R6" s="819"/>
      <c r="S6" s="2354"/>
      <c r="T6" s="819"/>
      <c r="U6" s="2354"/>
      <c r="V6" s="819"/>
      <c r="W6" s="2354"/>
      <c r="X6" s="819"/>
      <c r="Y6" s="2354"/>
      <c r="Z6" s="819"/>
      <c r="AA6" s="2354"/>
      <c r="AB6" s="819"/>
      <c r="AC6" s="2354"/>
      <c r="AD6" s="819"/>
      <c r="AE6" s="2354"/>
      <c r="AF6" s="819"/>
      <c r="AG6" s="2354"/>
      <c r="AH6" s="819"/>
      <c r="AI6" s="2354"/>
      <c r="AJ6" s="819"/>
      <c r="AK6" s="2354"/>
      <c r="AL6" s="819"/>
      <c r="AM6" s="2354"/>
      <c r="AN6" s="819"/>
      <c r="AO6" s="2354"/>
      <c r="AP6" s="819"/>
      <c r="AQ6" s="2354"/>
      <c r="AR6" s="819"/>
      <c r="AS6" s="2354"/>
      <c r="AT6" s="819"/>
      <c r="AU6" s="2354"/>
      <c r="AV6" s="819"/>
      <c r="AW6" s="2354"/>
      <c r="AX6" s="819"/>
      <c r="AY6" s="2354"/>
      <c r="AZ6" s="819"/>
      <c r="BA6" s="2354"/>
      <c r="BB6" s="819"/>
      <c r="BC6" s="2354"/>
      <c r="BD6" s="819"/>
      <c r="BE6" s="2354"/>
      <c r="BF6" s="819"/>
      <c r="BG6" s="2354"/>
      <c r="BH6" s="819"/>
      <c r="BI6" s="2354"/>
      <c r="BJ6" s="819"/>
      <c r="BK6" s="2354"/>
      <c r="BL6" s="819"/>
      <c r="BM6" s="2354"/>
      <c r="BN6" s="819"/>
      <c r="BO6" s="2354"/>
      <c r="BP6" s="819"/>
      <c r="BQ6" s="2354"/>
      <c r="BR6" s="819"/>
      <c r="BS6" s="2354"/>
      <c r="BT6" s="819"/>
      <c r="BU6" s="2354"/>
      <c r="BV6" s="819"/>
      <c r="BW6" s="2354"/>
      <c r="BX6" s="819"/>
      <c r="BY6" s="2354"/>
      <c r="BZ6" s="819"/>
      <c r="CA6" s="2354"/>
      <c r="CB6" s="819"/>
      <c r="CC6" s="2354"/>
      <c r="CD6" s="819"/>
      <c r="CE6" s="2354"/>
      <c r="CF6" s="819"/>
      <c r="CG6" s="2354"/>
      <c r="CH6" s="819"/>
      <c r="CI6" s="2354"/>
      <c r="CJ6" s="819"/>
      <c r="CK6" s="2354"/>
      <c r="CL6" s="819"/>
      <c r="CM6" s="2354"/>
      <c r="CN6" s="819"/>
      <c r="CO6" s="2354"/>
      <c r="CP6" s="819"/>
      <c r="CQ6" s="2354"/>
      <c r="CR6" s="819"/>
      <c r="CS6" s="2354"/>
      <c r="CT6" s="819"/>
      <c r="CU6" s="2354"/>
      <c r="CV6" s="819"/>
      <c r="CW6" s="2354"/>
      <c r="CX6" s="819"/>
      <c r="CY6" s="290" t="s">
        <v>1240</v>
      </c>
      <c r="DJ6" s="506">
        <v>0</v>
      </c>
    </row>
    <row customHeight="1" ht="15" hidden="1">
      <c r="A7" s="506"/>
      <c r="B7" s="2398"/>
      <c r="C7" s="2399"/>
      <c r="D7" s="690" t="str">
        <f>B6&amp;".2"</f>
        <v>.2</v>
      </c>
      <c r="E7" s="691" t="s">
        <v>1237</v>
      </c>
      <c r="F7" s="692" t="s">
        <v>561</v>
      </c>
      <c r="G7" s="1739" t="s">
        <v>22</v>
      </c>
      <c r="H7" s="402"/>
      <c r="I7" s="1739" t="s">
        <v>22</v>
      </c>
      <c r="J7" s="402"/>
      <c r="K7" s="1739" t="s">
        <v>22</v>
      </c>
      <c r="L7" s="819"/>
      <c r="M7" s="1739" t="s">
        <v>22</v>
      </c>
      <c r="N7" s="819"/>
      <c r="O7" s="1739" t="s">
        <v>22</v>
      </c>
      <c r="P7" s="819"/>
      <c r="Q7" s="1739" t="s">
        <v>22</v>
      </c>
      <c r="R7" s="819"/>
      <c r="S7" s="1739" t="s">
        <v>22</v>
      </c>
      <c r="T7" s="819"/>
      <c r="U7" s="1739" t="s">
        <v>22</v>
      </c>
      <c r="V7" s="819"/>
      <c r="W7" s="1739" t="s">
        <v>22</v>
      </c>
      <c r="X7" s="819"/>
      <c r="Y7" s="1739" t="s">
        <v>22</v>
      </c>
      <c r="Z7" s="819"/>
      <c r="AA7" s="1739" t="s">
        <v>22</v>
      </c>
      <c r="AB7" s="819"/>
      <c r="AC7" s="1739" t="s">
        <v>22</v>
      </c>
      <c r="AD7" s="819"/>
      <c r="AE7" s="1739" t="s">
        <v>22</v>
      </c>
      <c r="AF7" s="819"/>
      <c r="AG7" s="1739" t="s">
        <v>22</v>
      </c>
      <c r="AH7" s="819"/>
      <c r="AI7" s="1739" t="s">
        <v>22</v>
      </c>
      <c r="AJ7" s="819"/>
      <c r="AK7" s="1739" t="s">
        <v>22</v>
      </c>
      <c r="AL7" s="819"/>
      <c r="AM7" s="1739" t="s">
        <v>22</v>
      </c>
      <c r="AN7" s="819"/>
      <c r="AO7" s="1739" t="s">
        <v>22</v>
      </c>
      <c r="AP7" s="819"/>
      <c r="AQ7" s="1739" t="s">
        <v>22</v>
      </c>
      <c r="AR7" s="819"/>
      <c r="AS7" s="1739" t="s">
        <v>22</v>
      </c>
      <c r="AT7" s="819"/>
      <c r="AU7" s="1739" t="s">
        <v>22</v>
      </c>
      <c r="AV7" s="819"/>
      <c r="AW7" s="1739" t="s">
        <v>22</v>
      </c>
      <c r="AX7" s="819"/>
      <c r="AY7" s="1739" t="s">
        <v>22</v>
      </c>
      <c r="AZ7" s="819"/>
      <c r="BA7" s="1739" t="s">
        <v>22</v>
      </c>
      <c r="BB7" s="819"/>
      <c r="BC7" s="1739" t="s">
        <v>22</v>
      </c>
      <c r="BD7" s="819"/>
      <c r="BE7" s="1739" t="s">
        <v>22</v>
      </c>
      <c r="BF7" s="819"/>
      <c r="BG7" s="1739" t="s">
        <v>22</v>
      </c>
      <c r="BH7" s="819"/>
      <c r="BI7" s="1739" t="s">
        <v>22</v>
      </c>
      <c r="BJ7" s="819"/>
      <c r="BK7" s="1739" t="s">
        <v>22</v>
      </c>
      <c r="BL7" s="819"/>
      <c r="BM7" s="1739" t="s">
        <v>22</v>
      </c>
      <c r="BN7" s="819"/>
      <c r="BO7" s="1739" t="s">
        <v>22</v>
      </c>
      <c r="BP7" s="819"/>
      <c r="BQ7" s="1739" t="s">
        <v>22</v>
      </c>
      <c r="BR7" s="819"/>
      <c r="BS7" s="1739" t="s">
        <v>22</v>
      </c>
      <c r="BT7" s="819"/>
      <c r="BU7" s="1739" t="s">
        <v>22</v>
      </c>
      <c r="BV7" s="819"/>
      <c r="BW7" s="1739" t="s">
        <v>22</v>
      </c>
      <c r="BX7" s="819"/>
      <c r="BY7" s="1739" t="s">
        <v>22</v>
      </c>
      <c r="BZ7" s="819"/>
      <c r="CA7" s="1739" t="s">
        <v>22</v>
      </c>
      <c r="CB7" s="819"/>
      <c r="CC7" s="1739" t="s">
        <v>22</v>
      </c>
      <c r="CD7" s="819"/>
      <c r="CE7" s="1739" t="s">
        <v>22</v>
      </c>
      <c r="CF7" s="819"/>
      <c r="CG7" s="1739" t="s">
        <v>22</v>
      </c>
      <c r="CH7" s="819"/>
      <c r="CI7" s="1739" t="s">
        <v>22</v>
      </c>
      <c r="CJ7" s="819"/>
      <c r="CK7" s="1739" t="s">
        <v>22</v>
      </c>
      <c r="CL7" s="819"/>
      <c r="CM7" s="1739" t="s">
        <v>22</v>
      </c>
      <c r="CN7" s="819"/>
      <c r="CO7" s="1739" t="s">
        <v>22</v>
      </c>
      <c r="CP7" s="819"/>
      <c r="CQ7" s="1739" t="s">
        <v>22</v>
      </c>
      <c r="CR7" s="819"/>
      <c r="CS7" s="1739" t="s">
        <v>22</v>
      </c>
      <c r="CT7" s="819"/>
      <c r="CU7" s="1739" t="s">
        <v>22</v>
      </c>
      <c r="CV7" s="819"/>
      <c r="CW7" s="1739" t="s">
        <v>22</v>
      </c>
      <c r="CX7" s="819"/>
      <c r="CY7" s="290" t="s">
        <v>1238</v>
      </c>
      <c r="DJ7" s="506">
        <v>0</v>
      </c>
    </row>
    <row s="1367" customFormat="1" customHeight="1" ht="15" hidden="1">
      <c r="C8" s="673"/>
      <c r="K8" s="1367"/>
      <c r="L8" s="1367"/>
      <c r="M8" s="1367"/>
      <c r="N8" s="1367"/>
      <c r="O8" s="1367"/>
      <c r="P8" s="1367"/>
      <c r="Q8" s="1367"/>
      <c r="R8" s="1367"/>
      <c r="S8" s="1367"/>
      <c r="T8" s="1367"/>
      <c r="U8" s="1367"/>
      <c r="V8" s="1367"/>
      <c r="W8" s="1367"/>
      <c r="X8" s="1367"/>
      <c r="Y8" s="1367"/>
      <c r="Z8" s="1367"/>
      <c r="AA8" s="1367"/>
      <c r="AB8" s="1367"/>
      <c r="AC8" s="1367"/>
      <c r="AD8" s="1367"/>
      <c r="AE8" s="1367"/>
      <c r="AF8" s="1367"/>
      <c r="AG8" s="1367"/>
      <c r="AH8" s="1367"/>
      <c r="AI8" s="1367"/>
      <c r="AJ8" s="1367"/>
      <c r="AK8" s="1367"/>
      <c r="AL8" s="1367"/>
      <c r="AM8" s="1367"/>
      <c r="AN8" s="1367"/>
      <c r="AO8" s="1367"/>
      <c r="AP8" s="1367"/>
      <c r="AQ8" s="1367"/>
      <c r="AR8" s="1367"/>
      <c r="AS8" s="1367"/>
      <c r="AT8" s="1367"/>
      <c r="AU8" s="1367"/>
      <c r="AV8" s="1367"/>
      <c r="AW8" s="1367"/>
      <c r="AX8" s="1367"/>
      <c r="AY8" s="1367"/>
      <c r="AZ8" s="1367"/>
      <c r="BA8" s="1367"/>
      <c r="BB8" s="1367"/>
      <c r="BC8" s="1367"/>
      <c r="BD8" s="1367"/>
      <c r="BE8" s="1367"/>
      <c r="BF8" s="1367"/>
      <c r="BG8" s="1367"/>
      <c r="BH8" s="1367"/>
      <c r="BI8" s="1367"/>
      <c r="BJ8" s="1367"/>
      <c r="BK8" s="1367"/>
      <c r="BL8" s="1367"/>
      <c r="BM8" s="1367"/>
      <c r="BN8" s="1367"/>
      <c r="BO8" s="1367"/>
      <c r="BP8" s="1367"/>
      <c r="BQ8" s="1367"/>
      <c r="BR8" s="1367"/>
      <c r="BS8" s="1367"/>
      <c r="BT8" s="1367"/>
      <c r="BU8" s="1367"/>
      <c r="BV8" s="1367"/>
      <c r="BW8" s="1367"/>
      <c r="BX8" s="1367"/>
      <c r="BY8" s="1367"/>
      <c r="BZ8" s="1367"/>
      <c r="CA8" s="1367"/>
      <c r="CB8" s="1367"/>
      <c r="CC8" s="1367"/>
      <c r="CD8" s="1367"/>
      <c r="CE8" s="1367"/>
      <c r="CF8" s="1367"/>
      <c r="CG8" s="1367"/>
      <c r="CH8" s="1367"/>
      <c r="CI8" s="1367"/>
      <c r="CJ8" s="1367"/>
      <c r="CK8" s="1367"/>
      <c r="CL8" s="1367"/>
      <c r="CM8" s="1367"/>
      <c r="CN8" s="1367"/>
      <c r="CO8" s="1367"/>
      <c r="CP8" s="1367"/>
      <c r="CQ8" s="1367"/>
      <c r="CR8" s="1367"/>
      <c r="CS8" s="1367"/>
      <c r="CT8" s="1367"/>
      <c r="CU8" s="1367"/>
      <c r="CV8" s="1367"/>
      <c r="CW8" s="1367"/>
      <c r="CX8" s="1367"/>
      <c r="DI8" s="421"/>
      <c r="DJ8" s="418">
        <v>0</v>
      </c>
    </row>
    <row customHeight="1" ht="22.5" hidden="1">
      <c r="A9" s="506"/>
      <c r="B9" s="2398"/>
      <c r="C9" s="2399" t="s">
        <v>102</v>
      </c>
      <c r="D9" s="690" t="str">
        <f>B9&amp;".1"</f>
        <v>.1</v>
      </c>
      <c r="E9" s="691" t="s">
        <v>1241</v>
      </c>
      <c r="F9" s="692" t="s">
        <v>561</v>
      </c>
      <c r="G9" s="698" t="s">
        <v>22</v>
      </c>
      <c r="H9" s="402" t="s">
        <v>22</v>
      </c>
      <c r="I9" s="698" t="s">
        <v>22</v>
      </c>
      <c r="J9" s="402" t="s">
        <v>22</v>
      </c>
      <c r="K9" s="862" t="s">
        <v>22</v>
      </c>
      <c r="L9" s="819" t="s">
        <v>22</v>
      </c>
      <c r="M9" s="862" t="s">
        <v>22</v>
      </c>
      <c r="N9" s="819" t="s">
        <v>22</v>
      </c>
      <c r="O9" s="862" t="s">
        <v>22</v>
      </c>
      <c r="P9" s="819" t="s">
        <v>22</v>
      </c>
      <c r="Q9" s="862" t="s">
        <v>22</v>
      </c>
      <c r="R9" s="819" t="s">
        <v>22</v>
      </c>
      <c r="S9" s="862" t="s">
        <v>22</v>
      </c>
      <c r="T9" s="819" t="s">
        <v>22</v>
      </c>
      <c r="U9" s="862" t="s">
        <v>22</v>
      </c>
      <c r="V9" s="819" t="s">
        <v>22</v>
      </c>
      <c r="W9" s="862" t="s">
        <v>22</v>
      </c>
      <c r="X9" s="819" t="s">
        <v>22</v>
      </c>
      <c r="Y9" s="862" t="s">
        <v>22</v>
      </c>
      <c r="Z9" s="819" t="s">
        <v>22</v>
      </c>
      <c r="AA9" s="862" t="s">
        <v>22</v>
      </c>
      <c r="AB9" s="819" t="s">
        <v>22</v>
      </c>
      <c r="AC9" s="862" t="s">
        <v>22</v>
      </c>
      <c r="AD9" s="819" t="s">
        <v>22</v>
      </c>
      <c r="AE9" s="862" t="s">
        <v>22</v>
      </c>
      <c r="AF9" s="819" t="s">
        <v>22</v>
      </c>
      <c r="AG9" s="862" t="s">
        <v>22</v>
      </c>
      <c r="AH9" s="819" t="s">
        <v>22</v>
      </c>
      <c r="AI9" s="862" t="s">
        <v>22</v>
      </c>
      <c r="AJ9" s="819" t="s">
        <v>22</v>
      </c>
      <c r="AK9" s="862" t="s">
        <v>22</v>
      </c>
      <c r="AL9" s="819" t="s">
        <v>22</v>
      </c>
      <c r="AM9" s="862" t="s">
        <v>22</v>
      </c>
      <c r="AN9" s="819" t="s">
        <v>22</v>
      </c>
      <c r="AO9" s="862" t="s">
        <v>22</v>
      </c>
      <c r="AP9" s="819" t="s">
        <v>22</v>
      </c>
      <c r="AQ9" s="862" t="s">
        <v>22</v>
      </c>
      <c r="AR9" s="819" t="s">
        <v>22</v>
      </c>
      <c r="AS9" s="862" t="s">
        <v>22</v>
      </c>
      <c r="AT9" s="819" t="s">
        <v>22</v>
      </c>
      <c r="AU9" s="862" t="s">
        <v>22</v>
      </c>
      <c r="AV9" s="819" t="s">
        <v>22</v>
      </c>
      <c r="AW9" s="862" t="s">
        <v>22</v>
      </c>
      <c r="AX9" s="819" t="s">
        <v>22</v>
      </c>
      <c r="AY9" s="862" t="s">
        <v>22</v>
      </c>
      <c r="AZ9" s="819" t="s">
        <v>22</v>
      </c>
      <c r="BA9" s="862" t="s">
        <v>22</v>
      </c>
      <c r="BB9" s="819" t="s">
        <v>22</v>
      </c>
      <c r="BC9" s="862" t="s">
        <v>22</v>
      </c>
      <c r="BD9" s="819" t="s">
        <v>22</v>
      </c>
      <c r="BE9" s="862" t="s">
        <v>22</v>
      </c>
      <c r="BF9" s="819" t="s">
        <v>22</v>
      </c>
      <c r="BG9" s="862" t="s">
        <v>22</v>
      </c>
      <c r="BH9" s="819" t="s">
        <v>22</v>
      </c>
      <c r="BI9" s="862" t="s">
        <v>22</v>
      </c>
      <c r="BJ9" s="819" t="s">
        <v>22</v>
      </c>
      <c r="BK9" s="862" t="s">
        <v>22</v>
      </c>
      <c r="BL9" s="819" t="s">
        <v>22</v>
      </c>
      <c r="BM9" s="862" t="s">
        <v>22</v>
      </c>
      <c r="BN9" s="819" t="s">
        <v>22</v>
      </c>
      <c r="BO9" s="862" t="s">
        <v>22</v>
      </c>
      <c r="BP9" s="819" t="s">
        <v>22</v>
      </c>
      <c r="BQ9" s="862" t="s">
        <v>22</v>
      </c>
      <c r="BR9" s="819" t="s">
        <v>22</v>
      </c>
      <c r="BS9" s="862" t="s">
        <v>22</v>
      </c>
      <c r="BT9" s="819" t="s">
        <v>22</v>
      </c>
      <c r="BU9" s="862" t="s">
        <v>22</v>
      </c>
      <c r="BV9" s="819" t="s">
        <v>22</v>
      </c>
      <c r="BW9" s="862" t="s">
        <v>22</v>
      </c>
      <c r="BX9" s="819" t="s">
        <v>22</v>
      </c>
      <c r="BY9" s="862" t="s">
        <v>22</v>
      </c>
      <c r="BZ9" s="819" t="s">
        <v>22</v>
      </c>
      <c r="CA9" s="862" t="s">
        <v>22</v>
      </c>
      <c r="CB9" s="819" t="s">
        <v>22</v>
      </c>
      <c r="CC9" s="862" t="s">
        <v>22</v>
      </c>
      <c r="CD9" s="819" t="s">
        <v>22</v>
      </c>
      <c r="CE9" s="862" t="s">
        <v>22</v>
      </c>
      <c r="CF9" s="819" t="s">
        <v>22</v>
      </c>
      <c r="CG9" s="862" t="s">
        <v>22</v>
      </c>
      <c r="CH9" s="819" t="s">
        <v>22</v>
      </c>
      <c r="CI9" s="862" t="s">
        <v>22</v>
      </c>
      <c r="CJ9" s="819" t="s">
        <v>22</v>
      </c>
      <c r="CK9" s="862" t="s">
        <v>22</v>
      </c>
      <c r="CL9" s="819" t="s">
        <v>22</v>
      </c>
      <c r="CM9" s="862" t="s">
        <v>22</v>
      </c>
      <c r="CN9" s="819" t="s">
        <v>22</v>
      </c>
      <c r="CO9" s="862" t="s">
        <v>22</v>
      </c>
      <c r="CP9" s="819" t="s">
        <v>22</v>
      </c>
      <c r="CQ9" s="862" t="s">
        <v>22</v>
      </c>
      <c r="CR9" s="819" t="s">
        <v>22</v>
      </c>
      <c r="CS9" s="862" t="s">
        <v>22</v>
      </c>
      <c r="CT9" s="819" t="s">
        <v>22</v>
      </c>
      <c r="CU9" s="862" t="s">
        <v>22</v>
      </c>
      <c r="CV9" s="819" t="s">
        <v>22</v>
      </c>
      <c r="CW9" s="862" t="s">
        <v>22</v>
      </c>
      <c r="CX9" s="819" t="s">
        <v>22</v>
      </c>
      <c r="CY9" s="290"/>
      <c r="DJ9" s="506">
        <v>0</v>
      </c>
    </row>
    <row customHeight="1" ht="15" hidden="1">
      <c r="A10" s="506"/>
      <c r="B10" s="2398"/>
      <c r="C10" s="2399"/>
      <c r="D10" s="690" t="str">
        <f>B9&amp;".2"</f>
        <v>.2</v>
      </c>
      <c r="E10" s="691" t="s">
        <v>1242</v>
      </c>
      <c r="F10" s="692" t="s">
        <v>561</v>
      </c>
      <c r="G10" s="1733" t="s">
        <v>22</v>
      </c>
      <c r="H10" s="402" t="s">
        <v>22</v>
      </c>
      <c r="I10" s="1733" t="s">
        <v>22</v>
      </c>
      <c r="J10" s="402" t="s">
        <v>22</v>
      </c>
      <c r="K10" s="1733" t="s">
        <v>22</v>
      </c>
      <c r="L10" s="819" t="s">
        <v>22</v>
      </c>
      <c r="M10" s="1733" t="s">
        <v>22</v>
      </c>
      <c r="N10" s="819" t="s">
        <v>22</v>
      </c>
      <c r="O10" s="1733" t="s">
        <v>22</v>
      </c>
      <c r="P10" s="819" t="s">
        <v>22</v>
      </c>
      <c r="Q10" s="1733" t="s">
        <v>22</v>
      </c>
      <c r="R10" s="819" t="s">
        <v>22</v>
      </c>
      <c r="S10" s="1733" t="s">
        <v>22</v>
      </c>
      <c r="T10" s="819" t="s">
        <v>22</v>
      </c>
      <c r="U10" s="1733" t="s">
        <v>22</v>
      </c>
      <c r="V10" s="819" t="s">
        <v>22</v>
      </c>
      <c r="W10" s="1733" t="s">
        <v>22</v>
      </c>
      <c r="X10" s="819" t="s">
        <v>22</v>
      </c>
      <c r="Y10" s="1733" t="s">
        <v>22</v>
      </c>
      <c r="Z10" s="819" t="s">
        <v>22</v>
      </c>
      <c r="AA10" s="1733" t="s">
        <v>22</v>
      </c>
      <c r="AB10" s="819" t="s">
        <v>22</v>
      </c>
      <c r="AC10" s="1733" t="s">
        <v>22</v>
      </c>
      <c r="AD10" s="819" t="s">
        <v>22</v>
      </c>
      <c r="AE10" s="1733" t="s">
        <v>22</v>
      </c>
      <c r="AF10" s="819" t="s">
        <v>22</v>
      </c>
      <c r="AG10" s="1733" t="s">
        <v>22</v>
      </c>
      <c r="AH10" s="819" t="s">
        <v>22</v>
      </c>
      <c r="AI10" s="1733" t="s">
        <v>22</v>
      </c>
      <c r="AJ10" s="819" t="s">
        <v>22</v>
      </c>
      <c r="AK10" s="1733" t="s">
        <v>22</v>
      </c>
      <c r="AL10" s="819" t="s">
        <v>22</v>
      </c>
      <c r="AM10" s="1733" t="s">
        <v>22</v>
      </c>
      <c r="AN10" s="819" t="s">
        <v>22</v>
      </c>
      <c r="AO10" s="1733" t="s">
        <v>22</v>
      </c>
      <c r="AP10" s="819" t="s">
        <v>22</v>
      </c>
      <c r="AQ10" s="1733" t="s">
        <v>22</v>
      </c>
      <c r="AR10" s="819" t="s">
        <v>22</v>
      </c>
      <c r="AS10" s="1733" t="s">
        <v>22</v>
      </c>
      <c r="AT10" s="819" t="s">
        <v>22</v>
      </c>
      <c r="AU10" s="1733" t="s">
        <v>22</v>
      </c>
      <c r="AV10" s="819" t="s">
        <v>22</v>
      </c>
      <c r="AW10" s="1733" t="s">
        <v>22</v>
      </c>
      <c r="AX10" s="819" t="s">
        <v>22</v>
      </c>
      <c r="AY10" s="1733" t="s">
        <v>22</v>
      </c>
      <c r="AZ10" s="819" t="s">
        <v>22</v>
      </c>
      <c r="BA10" s="1733" t="s">
        <v>22</v>
      </c>
      <c r="BB10" s="819" t="s">
        <v>22</v>
      </c>
      <c r="BC10" s="1733" t="s">
        <v>22</v>
      </c>
      <c r="BD10" s="819" t="s">
        <v>22</v>
      </c>
      <c r="BE10" s="1733" t="s">
        <v>22</v>
      </c>
      <c r="BF10" s="819" t="s">
        <v>22</v>
      </c>
      <c r="BG10" s="1733" t="s">
        <v>22</v>
      </c>
      <c r="BH10" s="819" t="s">
        <v>22</v>
      </c>
      <c r="BI10" s="1733" t="s">
        <v>22</v>
      </c>
      <c r="BJ10" s="819" t="s">
        <v>22</v>
      </c>
      <c r="BK10" s="1733" t="s">
        <v>22</v>
      </c>
      <c r="BL10" s="819" t="s">
        <v>22</v>
      </c>
      <c r="BM10" s="1733" t="s">
        <v>22</v>
      </c>
      <c r="BN10" s="819" t="s">
        <v>22</v>
      </c>
      <c r="BO10" s="1733" t="s">
        <v>22</v>
      </c>
      <c r="BP10" s="819" t="s">
        <v>22</v>
      </c>
      <c r="BQ10" s="1733" t="s">
        <v>22</v>
      </c>
      <c r="BR10" s="819" t="s">
        <v>22</v>
      </c>
      <c r="BS10" s="1733" t="s">
        <v>22</v>
      </c>
      <c r="BT10" s="819" t="s">
        <v>22</v>
      </c>
      <c r="BU10" s="1733" t="s">
        <v>22</v>
      </c>
      <c r="BV10" s="819" t="s">
        <v>22</v>
      </c>
      <c r="BW10" s="1733" t="s">
        <v>22</v>
      </c>
      <c r="BX10" s="819" t="s">
        <v>22</v>
      </c>
      <c r="BY10" s="1733" t="s">
        <v>22</v>
      </c>
      <c r="BZ10" s="819" t="s">
        <v>22</v>
      </c>
      <c r="CA10" s="1733" t="s">
        <v>22</v>
      </c>
      <c r="CB10" s="819" t="s">
        <v>22</v>
      </c>
      <c r="CC10" s="1733" t="s">
        <v>22</v>
      </c>
      <c r="CD10" s="819" t="s">
        <v>22</v>
      </c>
      <c r="CE10" s="1733" t="s">
        <v>22</v>
      </c>
      <c r="CF10" s="819" t="s">
        <v>22</v>
      </c>
      <c r="CG10" s="1733" t="s">
        <v>22</v>
      </c>
      <c r="CH10" s="819" t="s">
        <v>22</v>
      </c>
      <c r="CI10" s="1733" t="s">
        <v>22</v>
      </c>
      <c r="CJ10" s="819" t="s">
        <v>22</v>
      </c>
      <c r="CK10" s="1733" t="s">
        <v>22</v>
      </c>
      <c r="CL10" s="819" t="s">
        <v>22</v>
      </c>
      <c r="CM10" s="1733" t="s">
        <v>22</v>
      </c>
      <c r="CN10" s="819" t="s">
        <v>22</v>
      </c>
      <c r="CO10" s="1733" t="s">
        <v>22</v>
      </c>
      <c r="CP10" s="819" t="s">
        <v>22</v>
      </c>
      <c r="CQ10" s="1733" t="s">
        <v>22</v>
      </c>
      <c r="CR10" s="819" t="s">
        <v>22</v>
      </c>
      <c r="CS10" s="1733" t="s">
        <v>22</v>
      </c>
      <c r="CT10" s="819" t="s">
        <v>22</v>
      </c>
      <c r="CU10" s="1733" t="s">
        <v>22</v>
      </c>
      <c r="CV10" s="819" t="s">
        <v>22</v>
      </c>
      <c r="CW10" s="1733" t="s">
        <v>22</v>
      </c>
      <c r="CX10" s="819" t="s">
        <v>22</v>
      </c>
      <c r="CY10" s="290" t="s">
        <v>1243</v>
      </c>
      <c r="DJ10" s="506">
        <v>0</v>
      </c>
    </row>
    <row customHeight="1" ht="15" hidden="1">
      <c r="A11" s="506"/>
      <c r="B11" s="2398"/>
      <c r="C11" s="2399"/>
      <c r="D11" s="690" t="str">
        <f>B9&amp;".3"</f>
        <v>.3</v>
      </c>
      <c r="E11" s="691" t="s">
        <v>1244</v>
      </c>
      <c r="F11" s="692" t="s">
        <v>561</v>
      </c>
      <c r="G11" s="1733" t="s">
        <v>22</v>
      </c>
      <c r="H11" s="402" t="s">
        <v>22</v>
      </c>
      <c r="I11" s="1733" t="s">
        <v>22</v>
      </c>
      <c r="J11" s="402" t="s">
        <v>22</v>
      </c>
      <c r="K11" s="1733" t="s">
        <v>22</v>
      </c>
      <c r="L11" s="819" t="s">
        <v>22</v>
      </c>
      <c r="M11" s="1733" t="s">
        <v>22</v>
      </c>
      <c r="N11" s="819" t="s">
        <v>22</v>
      </c>
      <c r="O11" s="1733" t="s">
        <v>22</v>
      </c>
      <c r="P11" s="819" t="s">
        <v>22</v>
      </c>
      <c r="Q11" s="1733" t="s">
        <v>22</v>
      </c>
      <c r="R11" s="819" t="s">
        <v>22</v>
      </c>
      <c r="S11" s="1733" t="s">
        <v>22</v>
      </c>
      <c r="T11" s="819" t="s">
        <v>22</v>
      </c>
      <c r="U11" s="1733" t="s">
        <v>22</v>
      </c>
      <c r="V11" s="819" t="s">
        <v>22</v>
      </c>
      <c r="W11" s="1733" t="s">
        <v>22</v>
      </c>
      <c r="X11" s="819" t="s">
        <v>22</v>
      </c>
      <c r="Y11" s="1733" t="s">
        <v>22</v>
      </c>
      <c r="Z11" s="819" t="s">
        <v>22</v>
      </c>
      <c r="AA11" s="1733" t="s">
        <v>22</v>
      </c>
      <c r="AB11" s="819" t="s">
        <v>22</v>
      </c>
      <c r="AC11" s="1733" t="s">
        <v>22</v>
      </c>
      <c r="AD11" s="819" t="s">
        <v>22</v>
      </c>
      <c r="AE11" s="1733" t="s">
        <v>22</v>
      </c>
      <c r="AF11" s="819" t="s">
        <v>22</v>
      </c>
      <c r="AG11" s="1733" t="s">
        <v>22</v>
      </c>
      <c r="AH11" s="819" t="s">
        <v>22</v>
      </c>
      <c r="AI11" s="1733" t="s">
        <v>22</v>
      </c>
      <c r="AJ11" s="819" t="s">
        <v>22</v>
      </c>
      <c r="AK11" s="1733" t="s">
        <v>22</v>
      </c>
      <c r="AL11" s="819" t="s">
        <v>22</v>
      </c>
      <c r="AM11" s="1733" t="s">
        <v>22</v>
      </c>
      <c r="AN11" s="819" t="s">
        <v>22</v>
      </c>
      <c r="AO11" s="1733" t="s">
        <v>22</v>
      </c>
      <c r="AP11" s="819" t="s">
        <v>22</v>
      </c>
      <c r="AQ11" s="1733" t="s">
        <v>22</v>
      </c>
      <c r="AR11" s="819" t="s">
        <v>22</v>
      </c>
      <c r="AS11" s="1733" t="s">
        <v>22</v>
      </c>
      <c r="AT11" s="819" t="s">
        <v>22</v>
      </c>
      <c r="AU11" s="1733" t="s">
        <v>22</v>
      </c>
      <c r="AV11" s="819" t="s">
        <v>22</v>
      </c>
      <c r="AW11" s="1733" t="s">
        <v>22</v>
      </c>
      <c r="AX11" s="819" t="s">
        <v>22</v>
      </c>
      <c r="AY11" s="1733" t="s">
        <v>22</v>
      </c>
      <c r="AZ11" s="819" t="s">
        <v>22</v>
      </c>
      <c r="BA11" s="1733" t="s">
        <v>22</v>
      </c>
      <c r="BB11" s="819" t="s">
        <v>22</v>
      </c>
      <c r="BC11" s="1733" t="s">
        <v>22</v>
      </c>
      <c r="BD11" s="819" t="s">
        <v>22</v>
      </c>
      <c r="BE11" s="1733" t="s">
        <v>22</v>
      </c>
      <c r="BF11" s="819" t="s">
        <v>22</v>
      </c>
      <c r="BG11" s="1733" t="s">
        <v>22</v>
      </c>
      <c r="BH11" s="819" t="s">
        <v>22</v>
      </c>
      <c r="BI11" s="1733" t="s">
        <v>22</v>
      </c>
      <c r="BJ11" s="819" t="s">
        <v>22</v>
      </c>
      <c r="BK11" s="1733" t="s">
        <v>22</v>
      </c>
      <c r="BL11" s="819" t="s">
        <v>22</v>
      </c>
      <c r="BM11" s="1733" t="s">
        <v>22</v>
      </c>
      <c r="BN11" s="819" t="s">
        <v>22</v>
      </c>
      <c r="BO11" s="1733" t="s">
        <v>22</v>
      </c>
      <c r="BP11" s="819" t="s">
        <v>22</v>
      </c>
      <c r="BQ11" s="1733" t="s">
        <v>22</v>
      </c>
      <c r="BR11" s="819" t="s">
        <v>22</v>
      </c>
      <c r="BS11" s="1733" t="s">
        <v>22</v>
      </c>
      <c r="BT11" s="819" t="s">
        <v>22</v>
      </c>
      <c r="BU11" s="1733" t="s">
        <v>22</v>
      </c>
      <c r="BV11" s="819" t="s">
        <v>22</v>
      </c>
      <c r="BW11" s="1733" t="s">
        <v>22</v>
      </c>
      <c r="BX11" s="819" t="s">
        <v>22</v>
      </c>
      <c r="BY11" s="1733" t="s">
        <v>22</v>
      </c>
      <c r="BZ11" s="819" t="s">
        <v>22</v>
      </c>
      <c r="CA11" s="1733" t="s">
        <v>22</v>
      </c>
      <c r="CB11" s="819" t="s">
        <v>22</v>
      </c>
      <c r="CC11" s="1733" t="s">
        <v>22</v>
      </c>
      <c r="CD11" s="819" t="s">
        <v>22</v>
      </c>
      <c r="CE11" s="1733" t="s">
        <v>22</v>
      </c>
      <c r="CF11" s="819" t="s">
        <v>22</v>
      </c>
      <c r="CG11" s="1733" t="s">
        <v>22</v>
      </c>
      <c r="CH11" s="819" t="s">
        <v>22</v>
      </c>
      <c r="CI11" s="1733" t="s">
        <v>22</v>
      </c>
      <c r="CJ11" s="819" t="s">
        <v>22</v>
      </c>
      <c r="CK11" s="1733" t="s">
        <v>22</v>
      </c>
      <c r="CL11" s="819" t="s">
        <v>22</v>
      </c>
      <c r="CM11" s="1733" t="s">
        <v>22</v>
      </c>
      <c r="CN11" s="819" t="s">
        <v>22</v>
      </c>
      <c r="CO11" s="1733" t="s">
        <v>22</v>
      </c>
      <c r="CP11" s="819" t="s">
        <v>22</v>
      </c>
      <c r="CQ11" s="1733" t="s">
        <v>22</v>
      </c>
      <c r="CR11" s="819" t="s">
        <v>22</v>
      </c>
      <c r="CS11" s="1733" t="s">
        <v>22</v>
      </c>
      <c r="CT11" s="819" t="s">
        <v>22</v>
      </c>
      <c r="CU11" s="1733" t="s">
        <v>22</v>
      </c>
      <c r="CV11" s="819" t="s">
        <v>22</v>
      </c>
      <c r="CW11" s="1733" t="s">
        <v>22</v>
      </c>
      <c r="CX11" s="819" t="s">
        <v>22</v>
      </c>
      <c r="CY11" s="290" t="s">
        <v>1245</v>
      </c>
      <c r="DJ11" s="506">
        <v>0</v>
      </c>
    </row>
    <row s="1367" customFormat="1" customHeight="1" ht="15" hidden="1">
      <c r="C12" s="673"/>
      <c r="K12" s="1367"/>
      <c r="L12" s="1367"/>
      <c r="M12" s="1367"/>
      <c r="N12" s="1367"/>
      <c r="O12" s="1367"/>
      <c r="P12" s="1367"/>
      <c r="Q12" s="1367"/>
      <c r="R12" s="1367"/>
      <c r="S12" s="1367"/>
      <c r="T12" s="1367"/>
      <c r="U12" s="1367"/>
      <c r="V12" s="1367"/>
      <c r="W12" s="1367"/>
      <c r="X12" s="1367"/>
      <c r="Y12" s="1367"/>
      <c r="Z12" s="1367"/>
      <c r="AA12" s="1367"/>
      <c r="AB12" s="1367"/>
      <c r="AC12" s="1367"/>
      <c r="AD12" s="1367"/>
      <c r="AE12" s="1367"/>
      <c r="AF12" s="1367"/>
      <c r="AG12" s="1367"/>
      <c r="AH12" s="1367"/>
      <c r="AI12" s="1367"/>
      <c r="AJ12" s="1367"/>
      <c r="AK12" s="1367"/>
      <c r="AL12" s="1367"/>
      <c r="AM12" s="1367"/>
      <c r="AN12" s="1367"/>
      <c r="AO12" s="1367"/>
      <c r="AP12" s="1367"/>
      <c r="AQ12" s="1367"/>
      <c r="AR12" s="1367"/>
      <c r="AS12" s="1367"/>
      <c r="AT12" s="1367"/>
      <c r="AU12" s="1367"/>
      <c r="AV12" s="1367"/>
      <c r="AW12" s="1367"/>
      <c r="AX12" s="1367"/>
      <c r="AY12" s="1367"/>
      <c r="AZ12" s="1367"/>
      <c r="BA12" s="1367"/>
      <c r="BB12" s="1367"/>
      <c r="BC12" s="1367"/>
      <c r="BD12" s="1367"/>
      <c r="BE12" s="1367"/>
      <c r="BF12" s="1367"/>
      <c r="BG12" s="1367"/>
      <c r="BH12" s="1367"/>
      <c r="BI12" s="1367"/>
      <c r="BJ12" s="1367"/>
      <c r="BK12" s="1367"/>
      <c r="BL12" s="1367"/>
      <c r="BM12" s="1367"/>
      <c r="BN12" s="1367"/>
      <c r="BO12" s="1367"/>
      <c r="BP12" s="1367"/>
      <c r="BQ12" s="1367"/>
      <c r="BR12" s="1367"/>
      <c r="BS12" s="1367"/>
      <c r="BT12" s="1367"/>
      <c r="BU12" s="1367"/>
      <c r="BV12" s="1367"/>
      <c r="BW12" s="1367"/>
      <c r="BX12" s="1367"/>
      <c r="BY12" s="1367"/>
      <c r="BZ12" s="1367"/>
      <c r="CA12" s="1367"/>
      <c r="CB12" s="1367"/>
      <c r="CC12" s="1367"/>
      <c r="CD12" s="1367"/>
      <c r="CE12" s="1367"/>
      <c r="CF12" s="1367"/>
      <c r="CG12" s="1367"/>
      <c r="CH12" s="1367"/>
      <c r="CI12" s="1367"/>
      <c r="CJ12" s="1367"/>
      <c r="CK12" s="1367"/>
      <c r="CL12" s="1367"/>
      <c r="CM12" s="1367"/>
      <c r="CN12" s="1367"/>
      <c r="CO12" s="1367"/>
      <c r="CP12" s="1367"/>
      <c r="CQ12" s="1367"/>
      <c r="CR12" s="1367"/>
      <c r="CS12" s="1367"/>
      <c r="CT12" s="1367"/>
      <c r="CU12" s="1367"/>
      <c r="CV12" s="1367"/>
      <c r="CW12" s="1367"/>
      <c r="CX12" s="1367"/>
      <c r="DI12" s="421"/>
      <c r="DJ12" s="418">
        <v>0</v>
      </c>
    </row>
    <row customHeight="1" ht="33.75" hidden="1">
      <c r="A13" s="506"/>
      <c r="B13" s="2398"/>
      <c r="C13" s="2399" t="s">
        <v>102</v>
      </c>
      <c r="D13" s="690" t="str">
        <f>B13&amp;".1"</f>
        <v>.1</v>
      </c>
      <c r="E13" s="691" t="s">
        <v>1246</v>
      </c>
      <c r="F13" s="692" t="s">
        <v>561</v>
      </c>
      <c r="G13" s="698" t="s">
        <v>22</v>
      </c>
      <c r="H13" s="402" t="s">
        <v>22</v>
      </c>
      <c r="I13" s="698" t="s">
        <v>22</v>
      </c>
      <c r="J13" s="402" t="s">
        <v>22</v>
      </c>
      <c r="K13" s="862" t="s">
        <v>22</v>
      </c>
      <c r="L13" s="819" t="s">
        <v>22</v>
      </c>
      <c r="M13" s="862" t="s">
        <v>22</v>
      </c>
      <c r="N13" s="819" t="s">
        <v>22</v>
      </c>
      <c r="O13" s="862" t="s">
        <v>22</v>
      </c>
      <c r="P13" s="819" t="s">
        <v>22</v>
      </c>
      <c r="Q13" s="862" t="s">
        <v>22</v>
      </c>
      <c r="R13" s="819" t="s">
        <v>22</v>
      </c>
      <c r="S13" s="862" t="s">
        <v>22</v>
      </c>
      <c r="T13" s="819" t="s">
        <v>22</v>
      </c>
      <c r="U13" s="862" t="s">
        <v>22</v>
      </c>
      <c r="V13" s="819" t="s">
        <v>22</v>
      </c>
      <c r="W13" s="862" t="s">
        <v>22</v>
      </c>
      <c r="X13" s="819" t="s">
        <v>22</v>
      </c>
      <c r="Y13" s="862" t="s">
        <v>22</v>
      </c>
      <c r="Z13" s="819" t="s">
        <v>22</v>
      </c>
      <c r="AA13" s="862" t="s">
        <v>22</v>
      </c>
      <c r="AB13" s="819" t="s">
        <v>22</v>
      </c>
      <c r="AC13" s="862" t="s">
        <v>22</v>
      </c>
      <c r="AD13" s="819" t="s">
        <v>22</v>
      </c>
      <c r="AE13" s="862" t="s">
        <v>22</v>
      </c>
      <c r="AF13" s="819" t="s">
        <v>22</v>
      </c>
      <c r="AG13" s="862" t="s">
        <v>22</v>
      </c>
      <c r="AH13" s="819" t="s">
        <v>22</v>
      </c>
      <c r="AI13" s="862" t="s">
        <v>22</v>
      </c>
      <c r="AJ13" s="819" t="s">
        <v>22</v>
      </c>
      <c r="AK13" s="862" t="s">
        <v>22</v>
      </c>
      <c r="AL13" s="819" t="s">
        <v>22</v>
      </c>
      <c r="AM13" s="862" t="s">
        <v>22</v>
      </c>
      <c r="AN13" s="819" t="s">
        <v>22</v>
      </c>
      <c r="AO13" s="862" t="s">
        <v>22</v>
      </c>
      <c r="AP13" s="819" t="s">
        <v>22</v>
      </c>
      <c r="AQ13" s="862" t="s">
        <v>22</v>
      </c>
      <c r="AR13" s="819" t="s">
        <v>22</v>
      </c>
      <c r="AS13" s="862" t="s">
        <v>22</v>
      </c>
      <c r="AT13" s="819" t="s">
        <v>22</v>
      </c>
      <c r="AU13" s="862" t="s">
        <v>22</v>
      </c>
      <c r="AV13" s="819" t="s">
        <v>22</v>
      </c>
      <c r="AW13" s="862" t="s">
        <v>22</v>
      </c>
      <c r="AX13" s="819" t="s">
        <v>22</v>
      </c>
      <c r="AY13" s="862" t="s">
        <v>22</v>
      </c>
      <c r="AZ13" s="819" t="s">
        <v>22</v>
      </c>
      <c r="BA13" s="862" t="s">
        <v>22</v>
      </c>
      <c r="BB13" s="819" t="s">
        <v>22</v>
      </c>
      <c r="BC13" s="862" t="s">
        <v>22</v>
      </c>
      <c r="BD13" s="819" t="s">
        <v>22</v>
      </c>
      <c r="BE13" s="862" t="s">
        <v>22</v>
      </c>
      <c r="BF13" s="819" t="s">
        <v>22</v>
      </c>
      <c r="BG13" s="862" t="s">
        <v>22</v>
      </c>
      <c r="BH13" s="819" t="s">
        <v>22</v>
      </c>
      <c r="BI13" s="862" t="s">
        <v>22</v>
      </c>
      <c r="BJ13" s="819" t="s">
        <v>22</v>
      </c>
      <c r="BK13" s="862" t="s">
        <v>22</v>
      </c>
      <c r="BL13" s="819" t="s">
        <v>22</v>
      </c>
      <c r="BM13" s="862" t="s">
        <v>22</v>
      </c>
      <c r="BN13" s="819" t="s">
        <v>22</v>
      </c>
      <c r="BO13" s="862" t="s">
        <v>22</v>
      </c>
      <c r="BP13" s="819" t="s">
        <v>22</v>
      </c>
      <c r="BQ13" s="862" t="s">
        <v>22</v>
      </c>
      <c r="BR13" s="819" t="s">
        <v>22</v>
      </c>
      <c r="BS13" s="862" t="s">
        <v>22</v>
      </c>
      <c r="BT13" s="819" t="s">
        <v>22</v>
      </c>
      <c r="BU13" s="862" t="s">
        <v>22</v>
      </c>
      <c r="BV13" s="819" t="s">
        <v>22</v>
      </c>
      <c r="BW13" s="862" t="s">
        <v>22</v>
      </c>
      <c r="BX13" s="819" t="s">
        <v>22</v>
      </c>
      <c r="BY13" s="862" t="s">
        <v>22</v>
      </c>
      <c r="BZ13" s="819" t="s">
        <v>22</v>
      </c>
      <c r="CA13" s="862" t="s">
        <v>22</v>
      </c>
      <c r="CB13" s="819" t="s">
        <v>22</v>
      </c>
      <c r="CC13" s="862" t="s">
        <v>22</v>
      </c>
      <c r="CD13" s="819" t="s">
        <v>22</v>
      </c>
      <c r="CE13" s="862" t="s">
        <v>22</v>
      </c>
      <c r="CF13" s="819" t="s">
        <v>22</v>
      </c>
      <c r="CG13" s="862" t="s">
        <v>22</v>
      </c>
      <c r="CH13" s="819" t="s">
        <v>22</v>
      </c>
      <c r="CI13" s="862" t="s">
        <v>22</v>
      </c>
      <c r="CJ13" s="819" t="s">
        <v>22</v>
      </c>
      <c r="CK13" s="862" t="s">
        <v>22</v>
      </c>
      <c r="CL13" s="819" t="s">
        <v>22</v>
      </c>
      <c r="CM13" s="862" t="s">
        <v>22</v>
      </c>
      <c r="CN13" s="819" t="s">
        <v>22</v>
      </c>
      <c r="CO13" s="862" t="s">
        <v>22</v>
      </c>
      <c r="CP13" s="819" t="s">
        <v>22</v>
      </c>
      <c r="CQ13" s="862" t="s">
        <v>22</v>
      </c>
      <c r="CR13" s="819" t="s">
        <v>22</v>
      </c>
      <c r="CS13" s="862" t="s">
        <v>22</v>
      </c>
      <c r="CT13" s="819" t="s">
        <v>22</v>
      </c>
      <c r="CU13" s="862" t="s">
        <v>22</v>
      </c>
      <c r="CV13" s="819" t="s">
        <v>22</v>
      </c>
      <c r="CW13" s="862" t="s">
        <v>22</v>
      </c>
      <c r="CX13" s="819" t="s">
        <v>22</v>
      </c>
      <c r="CY13" s="290" t="s">
        <v>1247</v>
      </c>
      <c r="DJ13" s="506">
        <v>0</v>
      </c>
    </row>
    <row customHeight="1" ht="15" hidden="1">
      <c r="B14" s="2398"/>
      <c r="C14" s="2399"/>
      <c r="D14" s="690" t="str">
        <f>B13&amp;".2"</f>
        <v>.2</v>
      </c>
      <c r="E14" s="691" t="s">
        <v>1248</v>
      </c>
      <c r="F14" s="692" t="s">
        <v>561</v>
      </c>
      <c r="G14" s="1733" t="s">
        <v>22</v>
      </c>
      <c r="H14" s="402" t="s">
        <v>22</v>
      </c>
      <c r="I14" s="1733" t="s">
        <v>22</v>
      </c>
      <c r="J14" s="402" t="s">
        <v>22</v>
      </c>
      <c r="K14" s="1733" t="s">
        <v>22</v>
      </c>
      <c r="L14" s="819" t="s">
        <v>22</v>
      </c>
      <c r="M14" s="1733" t="s">
        <v>22</v>
      </c>
      <c r="N14" s="819" t="s">
        <v>22</v>
      </c>
      <c r="O14" s="1733" t="s">
        <v>22</v>
      </c>
      <c r="P14" s="819" t="s">
        <v>22</v>
      </c>
      <c r="Q14" s="1733" t="s">
        <v>22</v>
      </c>
      <c r="R14" s="819" t="s">
        <v>22</v>
      </c>
      <c r="S14" s="1733" t="s">
        <v>22</v>
      </c>
      <c r="T14" s="819" t="s">
        <v>22</v>
      </c>
      <c r="U14" s="1733" t="s">
        <v>22</v>
      </c>
      <c r="V14" s="819" t="s">
        <v>22</v>
      </c>
      <c r="W14" s="1733" t="s">
        <v>22</v>
      </c>
      <c r="X14" s="819" t="s">
        <v>22</v>
      </c>
      <c r="Y14" s="1733" t="s">
        <v>22</v>
      </c>
      <c r="Z14" s="819" t="s">
        <v>22</v>
      </c>
      <c r="AA14" s="1733" t="s">
        <v>22</v>
      </c>
      <c r="AB14" s="819" t="s">
        <v>22</v>
      </c>
      <c r="AC14" s="1733" t="s">
        <v>22</v>
      </c>
      <c r="AD14" s="819" t="s">
        <v>22</v>
      </c>
      <c r="AE14" s="1733" t="s">
        <v>22</v>
      </c>
      <c r="AF14" s="819" t="s">
        <v>22</v>
      </c>
      <c r="AG14" s="1733" t="s">
        <v>22</v>
      </c>
      <c r="AH14" s="819" t="s">
        <v>22</v>
      </c>
      <c r="AI14" s="1733" t="s">
        <v>22</v>
      </c>
      <c r="AJ14" s="819" t="s">
        <v>22</v>
      </c>
      <c r="AK14" s="1733" t="s">
        <v>22</v>
      </c>
      <c r="AL14" s="819" t="s">
        <v>22</v>
      </c>
      <c r="AM14" s="1733" t="s">
        <v>22</v>
      </c>
      <c r="AN14" s="819" t="s">
        <v>22</v>
      </c>
      <c r="AO14" s="1733" t="s">
        <v>22</v>
      </c>
      <c r="AP14" s="819" t="s">
        <v>22</v>
      </c>
      <c r="AQ14" s="1733" t="s">
        <v>22</v>
      </c>
      <c r="AR14" s="819" t="s">
        <v>22</v>
      </c>
      <c r="AS14" s="1733" t="s">
        <v>22</v>
      </c>
      <c r="AT14" s="819" t="s">
        <v>22</v>
      </c>
      <c r="AU14" s="1733" t="s">
        <v>22</v>
      </c>
      <c r="AV14" s="819" t="s">
        <v>22</v>
      </c>
      <c r="AW14" s="1733" t="s">
        <v>22</v>
      </c>
      <c r="AX14" s="819" t="s">
        <v>22</v>
      </c>
      <c r="AY14" s="1733" t="s">
        <v>22</v>
      </c>
      <c r="AZ14" s="819" t="s">
        <v>22</v>
      </c>
      <c r="BA14" s="1733" t="s">
        <v>22</v>
      </c>
      <c r="BB14" s="819" t="s">
        <v>22</v>
      </c>
      <c r="BC14" s="1733" t="s">
        <v>22</v>
      </c>
      <c r="BD14" s="819" t="s">
        <v>22</v>
      </c>
      <c r="BE14" s="1733" t="s">
        <v>22</v>
      </c>
      <c r="BF14" s="819" t="s">
        <v>22</v>
      </c>
      <c r="BG14" s="1733" t="s">
        <v>22</v>
      </c>
      <c r="BH14" s="819" t="s">
        <v>22</v>
      </c>
      <c r="BI14" s="1733" t="s">
        <v>22</v>
      </c>
      <c r="BJ14" s="819" t="s">
        <v>22</v>
      </c>
      <c r="BK14" s="1733" t="s">
        <v>22</v>
      </c>
      <c r="BL14" s="819" t="s">
        <v>22</v>
      </c>
      <c r="BM14" s="1733" t="s">
        <v>22</v>
      </c>
      <c r="BN14" s="819" t="s">
        <v>22</v>
      </c>
      <c r="BO14" s="1733" t="s">
        <v>22</v>
      </c>
      <c r="BP14" s="819" t="s">
        <v>22</v>
      </c>
      <c r="BQ14" s="1733" t="s">
        <v>22</v>
      </c>
      <c r="BR14" s="819" t="s">
        <v>22</v>
      </c>
      <c r="BS14" s="1733" t="s">
        <v>22</v>
      </c>
      <c r="BT14" s="819" t="s">
        <v>22</v>
      </c>
      <c r="BU14" s="1733" t="s">
        <v>22</v>
      </c>
      <c r="BV14" s="819" t="s">
        <v>22</v>
      </c>
      <c r="BW14" s="1733" t="s">
        <v>22</v>
      </c>
      <c r="BX14" s="819" t="s">
        <v>22</v>
      </c>
      <c r="BY14" s="1733" t="s">
        <v>22</v>
      </c>
      <c r="BZ14" s="819" t="s">
        <v>22</v>
      </c>
      <c r="CA14" s="1733" t="s">
        <v>22</v>
      </c>
      <c r="CB14" s="819" t="s">
        <v>22</v>
      </c>
      <c r="CC14" s="1733" t="s">
        <v>22</v>
      </c>
      <c r="CD14" s="819" t="s">
        <v>22</v>
      </c>
      <c r="CE14" s="1733" t="s">
        <v>22</v>
      </c>
      <c r="CF14" s="819" t="s">
        <v>22</v>
      </c>
      <c r="CG14" s="1733" t="s">
        <v>22</v>
      </c>
      <c r="CH14" s="819" t="s">
        <v>22</v>
      </c>
      <c r="CI14" s="1733" t="s">
        <v>22</v>
      </c>
      <c r="CJ14" s="819" t="s">
        <v>22</v>
      </c>
      <c r="CK14" s="1733" t="s">
        <v>22</v>
      </c>
      <c r="CL14" s="819" t="s">
        <v>22</v>
      </c>
      <c r="CM14" s="1733" t="s">
        <v>22</v>
      </c>
      <c r="CN14" s="819" t="s">
        <v>22</v>
      </c>
      <c r="CO14" s="1733" t="s">
        <v>22</v>
      </c>
      <c r="CP14" s="819" t="s">
        <v>22</v>
      </c>
      <c r="CQ14" s="1733" t="s">
        <v>22</v>
      </c>
      <c r="CR14" s="819" t="s">
        <v>22</v>
      </c>
      <c r="CS14" s="1733" t="s">
        <v>22</v>
      </c>
      <c r="CT14" s="819" t="s">
        <v>22</v>
      </c>
      <c r="CU14" s="1733" t="s">
        <v>22</v>
      </c>
      <c r="CV14" s="819" t="s">
        <v>22</v>
      </c>
      <c r="CW14" s="1733" t="s">
        <v>22</v>
      </c>
      <c r="CX14" s="819" t="s">
        <v>22</v>
      </c>
      <c r="CY14" s="290" t="s">
        <v>1249</v>
      </c>
      <c r="DJ14" s="506">
        <v>0</v>
      </c>
    </row>
    <row s="1367" customFormat="1" customHeight="1" ht="15" hidden="1">
      <c r="C15" s="673"/>
      <c r="K15" s="1367"/>
      <c r="L15" s="1367"/>
      <c r="M15" s="1367"/>
      <c r="N15" s="1367"/>
      <c r="O15" s="1367"/>
      <c r="P15" s="1367"/>
      <c r="Q15" s="1367"/>
      <c r="R15" s="1367"/>
      <c r="S15" s="1367"/>
      <c r="T15" s="1367"/>
      <c r="U15" s="1367"/>
      <c r="V15" s="1367"/>
      <c r="W15" s="1367"/>
      <c r="X15" s="1367"/>
      <c r="Y15" s="1367"/>
      <c r="Z15" s="1367"/>
      <c r="AA15" s="1367"/>
      <c r="AB15" s="1367"/>
      <c r="AC15" s="1367"/>
      <c r="AD15" s="1367"/>
      <c r="AE15" s="1367"/>
      <c r="AF15" s="1367"/>
      <c r="AG15" s="1367"/>
      <c r="AH15" s="1367"/>
      <c r="AI15" s="1367"/>
      <c r="AJ15" s="1367"/>
      <c r="AK15" s="1367"/>
      <c r="AL15" s="1367"/>
      <c r="AM15" s="1367"/>
      <c r="AN15" s="1367"/>
      <c r="AO15" s="1367"/>
      <c r="AP15" s="1367"/>
      <c r="AQ15" s="1367"/>
      <c r="AR15" s="1367"/>
      <c r="AS15" s="1367"/>
      <c r="AT15" s="1367"/>
      <c r="AU15" s="1367"/>
      <c r="AV15" s="1367"/>
      <c r="AW15" s="1367"/>
      <c r="AX15" s="1367"/>
      <c r="AY15" s="1367"/>
      <c r="AZ15" s="1367"/>
      <c r="BA15" s="1367"/>
      <c r="BB15" s="1367"/>
      <c r="BC15" s="1367"/>
      <c r="BD15" s="1367"/>
      <c r="BE15" s="1367"/>
      <c r="BF15" s="1367"/>
      <c r="BG15" s="1367"/>
      <c r="BH15" s="1367"/>
      <c r="BI15" s="1367"/>
      <c r="BJ15" s="1367"/>
      <c r="BK15" s="1367"/>
      <c r="BL15" s="1367"/>
      <c r="BM15" s="1367"/>
      <c r="BN15" s="1367"/>
      <c r="BO15" s="1367"/>
      <c r="BP15" s="1367"/>
      <c r="BQ15" s="1367"/>
      <c r="BR15" s="1367"/>
      <c r="BS15" s="1367"/>
      <c r="BT15" s="1367"/>
      <c r="BU15" s="1367"/>
      <c r="BV15" s="1367"/>
      <c r="BW15" s="1367"/>
      <c r="BX15" s="1367"/>
      <c r="BY15" s="1367"/>
      <c r="BZ15" s="1367"/>
      <c r="CA15" s="1367"/>
      <c r="CB15" s="1367"/>
      <c r="CC15" s="1367"/>
      <c r="CD15" s="1367"/>
      <c r="CE15" s="1367"/>
      <c r="CF15" s="1367"/>
      <c r="CG15" s="1367"/>
      <c r="CH15" s="1367"/>
      <c r="CI15" s="1367"/>
      <c r="CJ15" s="1367"/>
      <c r="CK15" s="1367"/>
      <c r="CL15" s="1367"/>
      <c r="CM15" s="1367"/>
      <c r="CN15" s="1367"/>
      <c r="CO15" s="1367"/>
      <c r="CP15" s="1367"/>
      <c r="CQ15" s="1367"/>
      <c r="CR15" s="1367"/>
      <c r="CS15" s="1367"/>
      <c r="CT15" s="1367"/>
      <c r="CU15" s="1367"/>
      <c r="CV15" s="1367"/>
      <c r="CW15" s="1367"/>
      <c r="CX15" s="1367"/>
      <c r="DI15" s="421"/>
      <c r="DJ15" s="418">
        <v>0</v>
      </c>
    </row>
    <row s="1367" customFormat="1" customHeight="1" ht="15" hidden="1">
      <c r="C16" s="673"/>
      <c r="K16" s="1367"/>
      <c r="L16" s="1367"/>
      <c r="M16" s="1367"/>
      <c r="N16" s="1367"/>
      <c r="O16" s="1367"/>
      <c r="P16" s="1367"/>
      <c r="Q16" s="1367"/>
      <c r="R16" s="1367"/>
      <c r="S16" s="1367"/>
      <c r="T16" s="1367"/>
      <c r="U16" s="1367"/>
      <c r="V16" s="1367"/>
      <c r="W16" s="1367"/>
      <c r="X16" s="1367"/>
      <c r="Y16" s="1367"/>
      <c r="Z16" s="1367"/>
      <c r="AA16" s="1367"/>
      <c r="AB16" s="1367"/>
      <c r="AC16" s="1367"/>
      <c r="AD16" s="1367"/>
      <c r="AE16" s="1367"/>
      <c r="AF16" s="1367"/>
      <c r="AG16" s="1367"/>
      <c r="AH16" s="1367"/>
      <c r="AI16" s="1367"/>
      <c r="AJ16" s="1367"/>
      <c r="AK16" s="1367"/>
      <c r="AL16" s="1367"/>
      <c r="AM16" s="1367"/>
      <c r="AN16" s="1367"/>
      <c r="AO16" s="1367"/>
      <c r="AP16" s="1367"/>
      <c r="AQ16" s="1367"/>
      <c r="AR16" s="1367"/>
      <c r="AS16" s="1367"/>
      <c r="AT16" s="1367"/>
      <c r="AU16" s="1367"/>
      <c r="AV16" s="1367"/>
      <c r="AW16" s="1367"/>
      <c r="AX16" s="1367"/>
      <c r="AY16" s="1367"/>
      <c r="AZ16" s="1367"/>
      <c r="BA16" s="1367"/>
      <c r="BB16" s="1367"/>
      <c r="BC16" s="1367"/>
      <c r="BD16" s="1367"/>
      <c r="BE16" s="1367"/>
      <c r="BF16" s="1367"/>
      <c r="BG16" s="1367"/>
      <c r="BH16" s="1367"/>
      <c r="BI16" s="1367"/>
      <c r="BJ16" s="1367"/>
      <c r="BK16" s="1367"/>
      <c r="BL16" s="1367"/>
      <c r="BM16" s="1367"/>
      <c r="BN16" s="1367"/>
      <c r="BO16" s="1367"/>
      <c r="BP16" s="1367"/>
      <c r="BQ16" s="1367"/>
      <c r="BR16" s="1367"/>
      <c r="BS16" s="1367"/>
      <c r="BT16" s="1367"/>
      <c r="BU16" s="1367"/>
      <c r="BV16" s="1367"/>
      <c r="BW16" s="1367"/>
      <c r="BX16" s="1367"/>
      <c r="BY16" s="1367"/>
      <c r="BZ16" s="1367"/>
      <c r="CA16" s="1367"/>
      <c r="CB16" s="1367"/>
      <c r="CC16" s="1367"/>
      <c r="CD16" s="1367"/>
      <c r="CE16" s="1367"/>
      <c r="CF16" s="1367"/>
      <c r="CG16" s="1367"/>
      <c r="CH16" s="1367"/>
      <c r="CI16" s="1367"/>
      <c r="CJ16" s="1367"/>
      <c r="CK16" s="1367"/>
      <c r="CL16" s="1367"/>
      <c r="CM16" s="1367"/>
      <c r="CN16" s="1367"/>
      <c r="CO16" s="1367"/>
      <c r="CP16" s="1367"/>
      <c r="CQ16" s="1367"/>
      <c r="CR16" s="1367"/>
      <c r="CS16" s="1367"/>
      <c r="CT16" s="1367"/>
      <c r="CU16" s="1367"/>
      <c r="CV16" s="1367"/>
      <c r="CW16" s="1367"/>
      <c r="CX16" s="1367"/>
      <c r="DI16" s="421"/>
      <c r="DJ16" s="418">
        <v>0</v>
      </c>
    </row>
    <row s="1367" customFormat="1" customHeight="1" ht="15" hidden="1">
      <c r="C17" s="673"/>
      <c r="K17" s="1367"/>
      <c r="L17" s="1367"/>
      <c r="M17" s="1367"/>
      <c r="N17" s="1367"/>
      <c r="O17" s="1367"/>
      <c r="P17" s="1367"/>
      <c r="Q17" s="1367"/>
      <c r="R17" s="1367"/>
      <c r="S17" s="1367"/>
      <c r="T17" s="1367"/>
      <c r="U17" s="1367"/>
      <c r="V17" s="1367"/>
      <c r="W17" s="1367"/>
      <c r="X17" s="1367"/>
      <c r="Y17" s="1367"/>
      <c r="Z17" s="1367"/>
      <c r="AA17" s="1367"/>
      <c r="AB17" s="1367"/>
      <c r="AC17" s="1367"/>
      <c r="AD17" s="1367"/>
      <c r="AE17" s="1367"/>
      <c r="AF17" s="1367"/>
      <c r="AG17" s="1367"/>
      <c r="AH17" s="1367"/>
      <c r="AI17" s="1367"/>
      <c r="AJ17" s="1367"/>
      <c r="AK17" s="1367"/>
      <c r="AL17" s="1367"/>
      <c r="AM17" s="1367"/>
      <c r="AN17" s="1367"/>
      <c r="AO17" s="1367"/>
      <c r="AP17" s="1367"/>
      <c r="AQ17" s="1367"/>
      <c r="AR17" s="1367"/>
      <c r="AS17" s="1367"/>
      <c r="AT17" s="1367"/>
      <c r="AU17" s="1367"/>
      <c r="AV17" s="1367"/>
      <c r="AW17" s="1367"/>
      <c r="AX17" s="1367"/>
      <c r="AY17" s="1367"/>
      <c r="AZ17" s="1367"/>
      <c r="BA17" s="1367"/>
      <c r="BB17" s="1367"/>
      <c r="BC17" s="1367"/>
      <c r="BD17" s="1367"/>
      <c r="BE17" s="1367"/>
      <c r="BF17" s="1367"/>
      <c r="BG17" s="1367"/>
      <c r="BH17" s="1367"/>
      <c r="BI17" s="1367"/>
      <c r="BJ17" s="1367"/>
      <c r="BK17" s="1367"/>
      <c r="BL17" s="1367"/>
      <c r="BM17" s="1367"/>
      <c r="BN17" s="1367"/>
      <c r="BO17" s="1367"/>
      <c r="BP17" s="1367"/>
      <c r="BQ17" s="1367"/>
      <c r="BR17" s="1367"/>
      <c r="BS17" s="1367"/>
      <c r="BT17" s="1367"/>
      <c r="BU17" s="1367"/>
      <c r="BV17" s="1367"/>
      <c r="BW17" s="1367"/>
      <c r="BX17" s="1367"/>
      <c r="BY17" s="1367"/>
      <c r="BZ17" s="1367"/>
      <c r="CA17" s="1367"/>
      <c r="CB17" s="1367"/>
      <c r="CC17" s="1367"/>
      <c r="CD17" s="1367"/>
      <c r="CE17" s="1367"/>
      <c r="CF17" s="1367"/>
      <c r="CG17" s="1367"/>
      <c r="CH17" s="1367"/>
      <c r="CI17" s="1367"/>
      <c r="CJ17" s="1367"/>
      <c r="CK17" s="1367"/>
      <c r="CL17" s="1367"/>
      <c r="CM17" s="1367"/>
      <c r="CN17" s="1367"/>
      <c r="CO17" s="1367"/>
      <c r="CP17" s="1367"/>
      <c r="CQ17" s="1367"/>
      <c r="CR17" s="1367"/>
      <c r="CS17" s="1367"/>
      <c r="CT17" s="1367"/>
      <c r="CU17" s="1367"/>
      <c r="CV17" s="1367"/>
      <c r="CW17" s="1367"/>
      <c r="CX17" s="1367"/>
      <c r="DI17" s="421"/>
      <c r="DJ17" s="418">
        <v>0</v>
      </c>
    </row>
    <row s="1367" customFormat="1" customHeight="1" ht="15" hidden="1">
      <c r="C18" s="673"/>
      <c r="K18" s="1367"/>
      <c r="L18" s="1367"/>
      <c r="M18" s="1367"/>
      <c r="N18" s="1367"/>
      <c r="O18" s="1367"/>
      <c r="P18" s="1367"/>
      <c r="Q18" s="1367"/>
      <c r="R18" s="1367"/>
      <c r="S18" s="1367"/>
      <c r="T18" s="1367"/>
      <c r="U18" s="1367"/>
      <c r="V18" s="1367"/>
      <c r="W18" s="1367"/>
      <c r="X18" s="1367"/>
      <c r="Y18" s="1367"/>
      <c r="Z18" s="1367"/>
      <c r="AA18" s="1367"/>
      <c r="AB18" s="1367"/>
      <c r="AC18" s="1367"/>
      <c r="AD18" s="1367"/>
      <c r="AE18" s="1367"/>
      <c r="AF18" s="1367"/>
      <c r="AG18" s="1367"/>
      <c r="AH18" s="1367"/>
      <c r="AI18" s="1367"/>
      <c r="AJ18" s="1367"/>
      <c r="AK18" s="1367"/>
      <c r="AL18" s="1367"/>
      <c r="AM18" s="1367"/>
      <c r="AN18" s="1367"/>
      <c r="AO18" s="1367"/>
      <c r="AP18" s="1367"/>
      <c r="AQ18" s="1367"/>
      <c r="AR18" s="1367"/>
      <c r="AS18" s="1367"/>
      <c r="AT18" s="1367"/>
      <c r="AU18" s="1367"/>
      <c r="AV18" s="1367"/>
      <c r="AW18" s="1367"/>
      <c r="AX18" s="1367"/>
      <c r="AY18" s="1367"/>
      <c r="AZ18" s="1367"/>
      <c r="BA18" s="1367"/>
      <c r="BB18" s="1367"/>
      <c r="BC18" s="1367"/>
      <c r="BD18" s="1367"/>
      <c r="BE18" s="1367"/>
      <c r="BF18" s="1367"/>
      <c r="BG18" s="1367"/>
      <c r="BH18" s="1367"/>
      <c r="BI18" s="1367"/>
      <c r="BJ18" s="1367"/>
      <c r="BK18" s="1367"/>
      <c r="BL18" s="1367"/>
      <c r="BM18" s="1367"/>
      <c r="BN18" s="1367"/>
      <c r="BO18" s="1367"/>
      <c r="BP18" s="1367"/>
      <c r="BQ18" s="1367"/>
      <c r="BR18" s="1367"/>
      <c r="BS18" s="1367"/>
      <c r="BT18" s="1367"/>
      <c r="BU18" s="1367"/>
      <c r="BV18" s="1367"/>
      <c r="BW18" s="1367"/>
      <c r="BX18" s="1367"/>
      <c r="BY18" s="1367"/>
      <c r="BZ18" s="1367"/>
      <c r="CA18" s="1367"/>
      <c r="CB18" s="1367"/>
      <c r="CC18" s="1367"/>
      <c r="CD18" s="1367"/>
      <c r="CE18" s="1367"/>
      <c r="CF18" s="1367"/>
      <c r="CG18" s="1367"/>
      <c r="CH18" s="1367"/>
      <c r="CI18" s="1367"/>
      <c r="CJ18" s="1367"/>
      <c r="CK18" s="1367"/>
      <c r="CL18" s="1367"/>
      <c r="CM18" s="1367"/>
      <c r="CN18" s="1367"/>
      <c r="CO18" s="1367"/>
      <c r="CP18" s="1367"/>
      <c r="CQ18" s="1367"/>
      <c r="CR18" s="1367"/>
      <c r="CS18" s="1367"/>
      <c r="CT18" s="1367"/>
      <c r="CU18" s="1367"/>
      <c r="CV18" s="1367"/>
      <c r="CW18" s="1367"/>
      <c r="CX18" s="1367"/>
      <c r="DI18" s="421"/>
      <c r="DJ18" s="418">
        <v>0</v>
      </c>
    </row>
    <row s="1367" customFormat="1" customHeight="1" ht="15" hidden="1">
      <c r="C19" s="673"/>
      <c r="K19" s="1367"/>
      <c r="L19" s="1367"/>
      <c r="M19" s="1367"/>
      <c r="N19" s="1367"/>
      <c r="O19" s="1367"/>
      <c r="P19" s="1367"/>
      <c r="Q19" s="1367"/>
      <c r="R19" s="1367"/>
      <c r="S19" s="1367"/>
      <c r="T19" s="1367"/>
      <c r="U19" s="1367"/>
      <c r="V19" s="1367"/>
      <c r="W19" s="1367"/>
      <c r="X19" s="1367"/>
      <c r="Y19" s="1367"/>
      <c r="Z19" s="1367"/>
      <c r="AA19" s="1367"/>
      <c r="AB19" s="1367"/>
      <c r="AC19" s="1367"/>
      <c r="AD19" s="1367"/>
      <c r="AE19" s="1367"/>
      <c r="AF19" s="1367"/>
      <c r="AG19" s="1367"/>
      <c r="AH19" s="1367"/>
      <c r="AI19" s="1367"/>
      <c r="AJ19" s="1367"/>
      <c r="AK19" s="1367"/>
      <c r="AL19" s="1367"/>
      <c r="AM19" s="1367"/>
      <c r="AN19" s="1367"/>
      <c r="AO19" s="1367"/>
      <c r="AP19" s="1367"/>
      <c r="AQ19" s="1367"/>
      <c r="AR19" s="1367"/>
      <c r="AS19" s="1367"/>
      <c r="AT19" s="1367"/>
      <c r="AU19" s="1367"/>
      <c r="AV19" s="1367"/>
      <c r="AW19" s="1367"/>
      <c r="AX19" s="1367"/>
      <c r="AY19" s="1367"/>
      <c r="AZ19" s="1367"/>
      <c r="BA19" s="1367"/>
      <c r="BB19" s="1367"/>
      <c r="BC19" s="1367"/>
      <c r="BD19" s="1367"/>
      <c r="BE19" s="1367"/>
      <c r="BF19" s="1367"/>
      <c r="BG19" s="1367"/>
      <c r="BH19" s="1367"/>
      <c r="BI19" s="1367"/>
      <c r="BJ19" s="1367"/>
      <c r="BK19" s="1367"/>
      <c r="BL19" s="1367"/>
      <c r="BM19" s="1367"/>
      <c r="BN19" s="1367"/>
      <c r="BO19" s="1367"/>
      <c r="BP19" s="1367"/>
      <c r="BQ19" s="1367"/>
      <c r="BR19" s="1367"/>
      <c r="BS19" s="1367"/>
      <c r="BT19" s="1367"/>
      <c r="BU19" s="1367"/>
      <c r="BV19" s="1367"/>
      <c r="BW19" s="1367"/>
      <c r="BX19" s="1367"/>
      <c r="BY19" s="1367"/>
      <c r="BZ19" s="1367"/>
      <c r="CA19" s="1367"/>
      <c r="CB19" s="1367"/>
      <c r="CC19" s="1367"/>
      <c r="CD19" s="1367"/>
      <c r="CE19" s="1367"/>
      <c r="CF19" s="1367"/>
      <c r="CG19" s="1367"/>
      <c r="CH19" s="1367"/>
      <c r="CI19" s="1367"/>
      <c r="CJ19" s="1367"/>
      <c r="CK19" s="1367"/>
      <c r="CL19" s="1367"/>
      <c r="CM19" s="1367"/>
      <c r="CN19" s="1367"/>
      <c r="CO19" s="1367"/>
      <c r="CP19" s="1367"/>
      <c r="CQ19" s="1367"/>
      <c r="CR19" s="1367"/>
      <c r="CS19" s="1367"/>
      <c r="CT19" s="1367"/>
      <c r="CU19" s="1367"/>
      <c r="CV19" s="1367"/>
      <c r="CW19" s="1367"/>
      <c r="CX19" s="1367"/>
      <c r="DI19" s="421"/>
      <c r="DJ19" s="418">
        <v>0</v>
      </c>
    </row>
    <row s="1367" customFormat="1" customHeight="1" ht="15" hidden="1">
      <c r="C20" s="673"/>
      <c r="K20" s="1367"/>
      <c r="L20" s="1367"/>
      <c r="M20" s="1367"/>
      <c r="N20" s="1367"/>
      <c r="O20" s="1367"/>
      <c r="P20" s="1367"/>
      <c r="Q20" s="1367"/>
      <c r="R20" s="1367"/>
      <c r="S20" s="1367"/>
      <c r="T20" s="1367"/>
      <c r="U20" s="1367"/>
      <c r="V20" s="1367"/>
      <c r="W20" s="1367"/>
      <c r="X20" s="1367"/>
      <c r="Y20" s="1367"/>
      <c r="Z20" s="1367"/>
      <c r="AA20" s="1367"/>
      <c r="AB20" s="1367"/>
      <c r="AC20" s="1367"/>
      <c r="AD20" s="1367"/>
      <c r="AE20" s="1367"/>
      <c r="AF20" s="1367"/>
      <c r="AG20" s="1367"/>
      <c r="AH20" s="1367"/>
      <c r="AI20" s="1367"/>
      <c r="AJ20" s="1367"/>
      <c r="AK20" s="1367"/>
      <c r="AL20" s="1367"/>
      <c r="AM20" s="1367"/>
      <c r="AN20" s="1367"/>
      <c r="AO20" s="1367"/>
      <c r="AP20" s="1367"/>
      <c r="AQ20" s="1367"/>
      <c r="AR20" s="1367"/>
      <c r="AS20" s="1367"/>
      <c r="AT20" s="1367"/>
      <c r="AU20" s="1367"/>
      <c r="AV20" s="1367"/>
      <c r="AW20" s="1367"/>
      <c r="AX20" s="1367"/>
      <c r="AY20" s="1367"/>
      <c r="AZ20" s="1367"/>
      <c r="BA20" s="1367"/>
      <c r="BB20" s="1367"/>
      <c r="BC20" s="1367"/>
      <c r="BD20" s="1367"/>
      <c r="BE20" s="1367"/>
      <c r="BF20" s="1367"/>
      <c r="BG20" s="1367"/>
      <c r="BH20" s="1367"/>
      <c r="BI20" s="1367"/>
      <c r="BJ20" s="1367"/>
      <c r="BK20" s="1367"/>
      <c r="BL20" s="1367"/>
      <c r="BM20" s="1367"/>
      <c r="BN20" s="1367"/>
      <c r="BO20" s="1367"/>
      <c r="BP20" s="1367"/>
      <c r="BQ20" s="1367"/>
      <c r="BR20" s="1367"/>
      <c r="BS20" s="1367"/>
      <c r="BT20" s="1367"/>
      <c r="BU20" s="1367"/>
      <c r="BV20" s="1367"/>
      <c r="BW20" s="1367"/>
      <c r="BX20" s="1367"/>
      <c r="BY20" s="1367"/>
      <c r="BZ20" s="1367"/>
      <c r="CA20" s="1367"/>
      <c r="CB20" s="1367"/>
      <c r="CC20" s="1367"/>
      <c r="CD20" s="1367"/>
      <c r="CE20" s="1367"/>
      <c r="CF20" s="1367"/>
      <c r="CG20" s="1367"/>
      <c r="CH20" s="1367"/>
      <c r="CI20" s="1367"/>
      <c r="CJ20" s="1367"/>
      <c r="CK20" s="1367"/>
      <c r="CL20" s="1367"/>
      <c r="CM20" s="1367"/>
      <c r="CN20" s="1367"/>
      <c r="CO20" s="1367"/>
      <c r="CP20" s="1367"/>
      <c r="CQ20" s="1367"/>
      <c r="CR20" s="1367"/>
      <c r="CS20" s="1367"/>
      <c r="CT20" s="1367"/>
      <c r="CU20" s="1367"/>
      <c r="CV20" s="1367"/>
      <c r="CW20" s="1367"/>
      <c r="CX20" s="1367"/>
      <c r="DI20" s="421"/>
      <c r="DJ20" s="418">
        <v>0</v>
      </c>
    </row>
    <row customHeight="1" ht="15.75">
      <c r="C21" s="177"/>
      <c r="D21" s="510"/>
      <c r="E21" s="510"/>
      <c r="F21" s="510"/>
      <c r="G21" s="510"/>
      <c r="H21" s="510"/>
      <c r="I21" s="510"/>
      <c r="J21" s="510"/>
      <c r="K21" s="1636"/>
      <c r="L21" s="1636"/>
      <c r="M21" s="1636"/>
      <c r="N21" s="1636"/>
      <c r="O21" s="1636"/>
      <c r="P21" s="1636"/>
      <c r="Q21" s="1636"/>
      <c r="R21" s="1636"/>
      <c r="S21" s="1636"/>
      <c r="T21" s="1636"/>
      <c r="U21" s="1636"/>
      <c r="V21" s="1636"/>
      <c r="W21" s="1636"/>
      <c r="X21" s="1636"/>
      <c r="Y21" s="1636"/>
      <c r="Z21" s="1636"/>
      <c r="AA21" s="1636"/>
      <c r="AB21" s="1636"/>
      <c r="AC21" s="1636"/>
      <c r="AD21" s="1636"/>
      <c r="AE21" s="1636"/>
      <c r="AF21" s="1636"/>
      <c r="AG21" s="1636"/>
      <c r="AH21" s="1636"/>
      <c r="AI21" s="1636"/>
      <c r="AJ21" s="1636"/>
      <c r="AK21" s="1636"/>
      <c r="AL21" s="1636"/>
      <c r="AM21" s="1636"/>
      <c r="AN21" s="1636"/>
      <c r="AO21" s="1636"/>
      <c r="AP21" s="1636"/>
      <c r="AQ21" s="1636"/>
      <c r="AR21" s="1636"/>
      <c r="AS21" s="1636"/>
      <c r="AT21" s="1636"/>
      <c r="AU21" s="1636"/>
      <c r="AV21" s="1636"/>
      <c r="AW21" s="1636"/>
      <c r="AX21" s="1636"/>
      <c r="AY21" s="1636"/>
      <c r="AZ21" s="1636"/>
      <c r="BA21" s="1636"/>
      <c r="BB21" s="1636"/>
      <c r="BC21" s="1636"/>
      <c r="BD21" s="1636"/>
      <c r="BE21" s="1636"/>
      <c r="BF21" s="1636"/>
      <c r="BG21" s="1636"/>
      <c r="BH21" s="1636"/>
      <c r="BI21" s="1636"/>
      <c r="BJ21" s="1636"/>
      <c r="BK21" s="1636"/>
      <c r="BL21" s="1636"/>
      <c r="BM21" s="1636"/>
      <c r="BN21" s="1636"/>
      <c r="BO21" s="1636"/>
      <c r="BP21" s="1636"/>
      <c r="BQ21" s="1636"/>
      <c r="BR21" s="1636"/>
      <c r="BS21" s="1636"/>
      <c r="BT21" s="1636"/>
      <c r="BU21" s="1636"/>
      <c r="BV21" s="1636"/>
      <c r="BW21" s="1636"/>
      <c r="BX21" s="1636"/>
      <c r="BY21" s="1636"/>
      <c r="BZ21" s="1636"/>
      <c r="CA21" s="1636"/>
      <c r="CB21" s="1636"/>
      <c r="CC21" s="1636"/>
      <c r="CD21" s="1636"/>
      <c r="CE21" s="1636"/>
      <c r="CF21" s="1636"/>
      <c r="CG21" s="1636"/>
      <c r="CH21" s="1636"/>
      <c r="CI21" s="1636"/>
      <c r="CJ21" s="1636"/>
      <c r="CK21" s="1636"/>
      <c r="CL21" s="1636"/>
      <c r="CM21" s="1636"/>
      <c r="CN21" s="1636"/>
      <c r="CO21" s="1636"/>
      <c r="CP21" s="1636"/>
      <c r="CQ21" s="1636"/>
      <c r="CR21" s="1636"/>
      <c r="CS21" s="1636"/>
      <c r="CT21" s="1636"/>
      <c r="CU21" s="1636"/>
      <c r="CV21" s="1636"/>
      <c r="CW21" s="1636"/>
      <c r="CX21" s="1636"/>
      <c r="DJ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2249"/>
      <c r="L22" s="2249"/>
      <c r="M22" s="2249"/>
      <c r="N22" s="2249"/>
      <c r="O22" s="2249"/>
      <c r="P22" s="2249"/>
      <c r="Q22" s="2249"/>
      <c r="R22" s="2249"/>
      <c r="S22" s="2249"/>
      <c r="T22" s="2249"/>
      <c r="U22" s="2249"/>
      <c r="V22" s="2249"/>
      <c r="W22" s="2249"/>
      <c r="X22" s="2249"/>
      <c r="Y22" s="2249"/>
      <c r="Z22" s="2249"/>
      <c r="AA22" s="2249"/>
      <c r="AB22" s="2249"/>
      <c r="AC22" s="2249"/>
      <c r="AD22" s="2249"/>
      <c r="AE22" s="2249"/>
      <c r="AF22" s="2249"/>
      <c r="AG22" s="2249"/>
      <c r="AH22" s="2249"/>
      <c r="AI22" s="2249"/>
      <c r="AJ22" s="2249"/>
      <c r="AK22" s="2249"/>
      <c r="AL22" s="2249"/>
      <c r="AM22" s="2249"/>
      <c r="AN22" s="2249"/>
      <c r="AO22" s="2249"/>
      <c r="AP22" s="2249"/>
      <c r="AQ22" s="2249"/>
      <c r="AR22" s="2249"/>
      <c r="AS22" s="2249"/>
      <c r="AT22" s="2249"/>
      <c r="AU22" s="2249"/>
      <c r="AV22" s="2249"/>
      <c r="AW22" s="2249"/>
      <c r="AX22" s="2249"/>
      <c r="AY22" s="2249"/>
      <c r="AZ22" s="2249"/>
      <c r="BA22" s="2249"/>
      <c r="BB22" s="2249"/>
      <c r="BC22" s="2249"/>
      <c r="BD22" s="2249"/>
      <c r="BE22" s="2249"/>
      <c r="BF22" s="2249"/>
      <c r="BG22" s="2249"/>
      <c r="BH22" s="2249"/>
      <c r="BI22" s="2249"/>
      <c r="BJ22" s="2249"/>
      <c r="BK22" s="2249"/>
      <c r="BL22" s="2249"/>
      <c r="BM22" s="2249"/>
      <c r="BN22" s="2249"/>
      <c r="BO22" s="2249"/>
      <c r="BP22" s="2249"/>
      <c r="BQ22" s="2249"/>
      <c r="BR22" s="2249"/>
      <c r="BS22" s="2249"/>
      <c r="BT22" s="2249"/>
      <c r="BU22" s="2249"/>
      <c r="BV22" s="2249"/>
      <c r="BW22" s="2249"/>
      <c r="BX22" s="2249"/>
      <c r="BY22" s="2249"/>
      <c r="BZ22" s="2249"/>
      <c r="CA22" s="2249"/>
      <c r="CB22" s="2249"/>
      <c r="CC22" s="2249"/>
      <c r="CD22" s="2249"/>
      <c r="CE22" s="2249"/>
      <c r="CF22" s="2249"/>
      <c r="CG22" s="2249"/>
      <c r="CH22" s="2249"/>
      <c r="CI22" s="2249"/>
      <c r="CJ22" s="2249"/>
      <c r="CK22" s="2249"/>
      <c r="CL22" s="2249"/>
      <c r="CM22" s="2249"/>
      <c r="CN22" s="2249"/>
      <c r="CO22" s="2249"/>
      <c r="CP22" s="2249"/>
      <c r="CQ22" s="2249"/>
      <c r="CR22" s="2249"/>
      <c r="CS22" s="2249"/>
      <c r="CT22" s="2249"/>
      <c r="CU22" s="2249"/>
      <c r="CV22" s="2249"/>
      <c r="CW22" s="2249"/>
      <c r="CX22" s="2249"/>
      <c r="CY22" s="538"/>
      <c r="DJ22" s="506">
        <v>22</v>
      </c>
    </row>
    <row customHeight="1" ht="15.75">
      <c r="C23" s="177"/>
      <c r="D23" s="2177" t="str">
        <f>IF(org=0,"Не определено",org)</f>
        <v>ГУП "Белоблводоканал"</v>
      </c>
      <c r="E23" s="2177"/>
      <c r="F23" s="2177"/>
      <c r="G23" s="2177"/>
      <c r="H23" s="2177"/>
      <c r="I23" s="2177"/>
      <c r="J23" s="677"/>
      <c r="K23" s="2250"/>
      <c r="L23" s="2250"/>
      <c r="M23" s="2250"/>
      <c r="N23" s="2250"/>
      <c r="O23" s="2250"/>
      <c r="P23" s="2250"/>
      <c r="Q23" s="2250"/>
      <c r="R23" s="2250"/>
      <c r="S23" s="2250"/>
      <c r="T23" s="2250"/>
      <c r="U23" s="2250"/>
      <c r="V23" s="2250"/>
      <c r="W23" s="2250"/>
      <c r="X23" s="2250"/>
      <c r="Y23" s="2250"/>
      <c r="Z23" s="2250"/>
      <c r="AA23" s="2250"/>
      <c r="AB23" s="2250"/>
      <c r="AC23" s="2250"/>
      <c r="AD23" s="2250"/>
      <c r="AE23" s="2250"/>
      <c r="AF23" s="2250"/>
      <c r="AG23" s="2250"/>
      <c r="AH23" s="2250"/>
      <c r="AI23" s="2250"/>
      <c r="AJ23" s="2250"/>
      <c r="AK23" s="2250"/>
      <c r="AL23" s="2250"/>
      <c r="AM23" s="2250"/>
      <c r="AN23" s="2250"/>
      <c r="AO23" s="2250"/>
      <c r="AP23" s="2250"/>
      <c r="AQ23" s="2250"/>
      <c r="AR23" s="2250"/>
      <c r="AS23" s="2250"/>
      <c r="AT23" s="2250"/>
      <c r="AU23" s="2250"/>
      <c r="AV23" s="2250"/>
      <c r="AW23" s="2250"/>
      <c r="AX23" s="2250"/>
      <c r="AY23" s="2250"/>
      <c r="AZ23" s="2250"/>
      <c r="BA23" s="2250"/>
      <c r="BB23" s="2250"/>
      <c r="BC23" s="2250"/>
      <c r="BD23" s="2250"/>
      <c r="BE23" s="2250"/>
      <c r="BF23" s="2250"/>
      <c r="BG23" s="2250"/>
      <c r="BH23" s="2250"/>
      <c r="BI23" s="2250"/>
      <c r="BJ23" s="2250"/>
      <c r="BK23" s="2250"/>
      <c r="BL23" s="2250"/>
      <c r="BM23" s="2250"/>
      <c r="BN23" s="2250"/>
      <c r="BO23" s="2250"/>
      <c r="BP23" s="2250"/>
      <c r="BQ23" s="2250"/>
      <c r="BR23" s="2250"/>
      <c r="BS23" s="2250"/>
      <c r="BT23" s="2250"/>
      <c r="BU23" s="2250"/>
      <c r="BV23" s="2250"/>
      <c r="BW23" s="2250"/>
      <c r="BX23" s="2250"/>
      <c r="BY23" s="2250"/>
      <c r="BZ23" s="2250"/>
      <c r="CA23" s="2250"/>
      <c r="CB23" s="2250"/>
      <c r="CC23" s="2250"/>
      <c r="CD23" s="2250"/>
      <c r="CE23" s="2250"/>
      <c r="CF23" s="2250"/>
      <c r="CG23" s="2250"/>
      <c r="CH23" s="2250"/>
      <c r="CI23" s="2250"/>
      <c r="CJ23" s="2250"/>
      <c r="CK23" s="2250"/>
      <c r="CL23" s="2250"/>
      <c r="CM23" s="2250"/>
      <c r="CN23" s="2250"/>
      <c r="CO23" s="2250"/>
      <c r="CP23" s="2250"/>
      <c r="CQ23" s="2250"/>
      <c r="CR23" s="2250"/>
      <c r="CS23" s="2250"/>
      <c r="CT23" s="2250"/>
      <c r="CU23" s="2250"/>
      <c r="CV23" s="2250"/>
      <c r="CW23" s="2250"/>
      <c r="CX23" s="2250"/>
      <c r="CY23" s="538"/>
      <c r="DJ23" s="506">
        <v>15</v>
      </c>
    </row>
    <row customHeight="1" ht="15.75">
      <c r="C24" s="177"/>
      <c r="D24" s="510"/>
      <c r="E24" s="510"/>
      <c r="F24" s="510"/>
      <c r="G24" s="538">
        <v>22</v>
      </c>
      <c r="H24" s="753"/>
      <c r="I24" s="538">
        <v>22</v>
      </c>
      <c r="J24" s="753"/>
      <c r="K24" s="1367" t="s">
        <v>22</v>
      </c>
      <c r="L24" s="753"/>
      <c r="M24" s="1367" t="s">
        <v>22</v>
      </c>
      <c r="N24" s="753"/>
      <c r="O24" s="1367" t="s">
        <v>22</v>
      </c>
      <c r="P24" s="753"/>
      <c r="Q24" s="1367" t="s">
        <v>22</v>
      </c>
      <c r="R24" s="753"/>
      <c r="S24" s="1367" t="s">
        <v>22</v>
      </c>
      <c r="T24" s="753"/>
      <c r="U24" s="1367" t="s">
        <v>22</v>
      </c>
      <c r="V24" s="753"/>
      <c r="W24" s="1367" t="s">
        <v>22</v>
      </c>
      <c r="X24" s="753"/>
      <c r="Y24" s="1367" t="s">
        <v>22</v>
      </c>
      <c r="Z24" s="753"/>
      <c r="AA24" s="1367" t="s">
        <v>22</v>
      </c>
      <c r="AB24" s="753"/>
      <c r="AC24" s="1367" t="s">
        <v>22</v>
      </c>
      <c r="AD24" s="753"/>
      <c r="AE24" s="1367" t="s">
        <v>22</v>
      </c>
      <c r="AF24" s="753"/>
      <c r="AG24" s="1367" t="s">
        <v>22</v>
      </c>
      <c r="AH24" s="753"/>
      <c r="AI24" s="1367" t="s">
        <v>22</v>
      </c>
      <c r="AJ24" s="753"/>
      <c r="AK24" s="1367" t="s">
        <v>22</v>
      </c>
      <c r="AL24" s="753"/>
      <c r="AM24" s="1367" t="s">
        <v>22</v>
      </c>
      <c r="AN24" s="753"/>
      <c r="AO24" s="1367" t="s">
        <v>22</v>
      </c>
      <c r="AP24" s="753"/>
      <c r="AQ24" s="1367" t="s">
        <v>22</v>
      </c>
      <c r="AR24" s="753"/>
      <c r="AS24" s="1367" t="s">
        <v>22</v>
      </c>
      <c r="AT24" s="753"/>
      <c r="AU24" s="1367" t="s">
        <v>22</v>
      </c>
      <c r="AV24" s="753"/>
      <c r="AW24" s="1367" t="s">
        <v>22</v>
      </c>
      <c r="AX24" s="753"/>
      <c r="AY24" s="1367" t="s">
        <v>22</v>
      </c>
      <c r="AZ24" s="753"/>
      <c r="BA24" s="1367" t="s">
        <v>22</v>
      </c>
      <c r="BB24" s="753"/>
      <c r="BC24" s="1367" t="s">
        <v>22</v>
      </c>
      <c r="BD24" s="753"/>
      <c r="BE24" s="1367" t="s">
        <v>22</v>
      </c>
      <c r="BF24" s="753"/>
      <c r="BG24" s="1367" t="s">
        <v>22</v>
      </c>
      <c r="BH24" s="753"/>
      <c r="BI24" s="1367" t="s">
        <v>22</v>
      </c>
      <c r="BJ24" s="753"/>
      <c r="BK24" s="1367" t="s">
        <v>22</v>
      </c>
      <c r="BL24" s="753"/>
      <c r="BM24" s="1367" t="s">
        <v>22</v>
      </c>
      <c r="BN24" s="753"/>
      <c r="BO24" s="1367" t="s">
        <v>22</v>
      </c>
      <c r="BP24" s="753"/>
      <c r="BQ24" s="1367" t="s">
        <v>22</v>
      </c>
      <c r="BR24" s="753"/>
      <c r="BS24" s="1367" t="s">
        <v>22</v>
      </c>
      <c r="BT24" s="753"/>
      <c r="BU24" s="1367" t="s">
        <v>22</v>
      </c>
      <c r="BV24" s="753"/>
      <c r="BW24" s="1367" t="s">
        <v>22</v>
      </c>
      <c r="BX24" s="753"/>
      <c r="BY24" s="1367" t="s">
        <v>22</v>
      </c>
      <c r="BZ24" s="753"/>
      <c r="CA24" s="1367" t="s">
        <v>22</v>
      </c>
      <c r="CB24" s="753"/>
      <c r="CC24" s="1367" t="s">
        <v>22</v>
      </c>
      <c r="CD24" s="753"/>
      <c r="CE24" s="1367" t="s">
        <v>22</v>
      </c>
      <c r="CF24" s="753"/>
      <c r="CG24" s="1367" t="s">
        <v>22</v>
      </c>
      <c r="CH24" s="753"/>
      <c r="CI24" s="1367" t="s">
        <v>22</v>
      </c>
      <c r="CJ24" s="753"/>
      <c r="CK24" s="1367" t="s">
        <v>22</v>
      </c>
      <c r="CL24" s="753"/>
      <c r="CM24" s="1367" t="s">
        <v>22</v>
      </c>
      <c r="CN24" s="753"/>
      <c r="CO24" s="1367" t="s">
        <v>22</v>
      </c>
      <c r="CP24" s="753"/>
      <c r="CQ24" s="1367" t="s">
        <v>22</v>
      </c>
      <c r="CR24" s="753"/>
      <c r="CS24" s="1367" t="s">
        <v>22</v>
      </c>
      <c r="CT24" s="753"/>
      <c r="CU24" s="1367" t="s">
        <v>22</v>
      </c>
      <c r="CV24" s="753"/>
      <c r="CW24" s="1367" t="s">
        <v>22</v>
      </c>
      <c r="CX24" s="753"/>
      <c r="DJ24" s="506">
        <v>15</v>
      </c>
    </row>
    <row s="1636" customFormat="1" customHeight="1" ht="1.05">
      <c r="A25" s="760"/>
      <c r="C25" s="177"/>
      <c r="D25" s="510"/>
      <c r="E25" s="510"/>
      <c r="F25" s="510"/>
      <c r="G25" s="538"/>
      <c r="H25" s="753"/>
      <c r="I25" s="538" t="s">
        <v>333</v>
      </c>
      <c r="J25" s="753"/>
      <c r="K25" s="1367" t="s">
        <v>337</v>
      </c>
      <c r="L25" s="753"/>
      <c r="M25" s="1367" t="s">
        <v>338</v>
      </c>
      <c r="N25" s="753"/>
      <c r="O25" s="1367" t="s">
        <v>339</v>
      </c>
      <c r="P25" s="753"/>
      <c r="Q25" s="1367" t="s">
        <v>340</v>
      </c>
      <c r="R25" s="753"/>
      <c r="S25" s="1367" t="s">
        <v>341</v>
      </c>
      <c r="T25" s="753"/>
      <c r="U25" s="1367" t="s">
        <v>342</v>
      </c>
      <c r="V25" s="753"/>
      <c r="W25" s="1367" t="s">
        <v>343</v>
      </c>
      <c r="X25" s="753"/>
      <c r="Y25" s="1367" t="s">
        <v>344</v>
      </c>
      <c r="Z25" s="753"/>
      <c r="AA25" s="1367" t="s">
        <v>345</v>
      </c>
      <c r="AB25" s="753"/>
      <c r="AC25" s="1367" t="s">
        <v>346</v>
      </c>
      <c r="AD25" s="753"/>
      <c r="AE25" s="1367" t="s">
        <v>347</v>
      </c>
      <c r="AF25" s="753"/>
      <c r="AG25" s="1367" t="s">
        <v>348</v>
      </c>
      <c r="AH25" s="753"/>
      <c r="AI25" s="1367" t="s">
        <v>349</v>
      </c>
      <c r="AJ25" s="753"/>
      <c r="AK25" s="1367" t="s">
        <v>350</v>
      </c>
      <c r="AL25" s="753"/>
      <c r="AM25" s="1367" t="s">
        <v>351</v>
      </c>
      <c r="AN25" s="753"/>
      <c r="AO25" s="1367" t="s">
        <v>352</v>
      </c>
      <c r="AP25" s="753"/>
      <c r="AQ25" s="1367" t="s">
        <v>353</v>
      </c>
      <c r="AR25" s="753"/>
      <c r="AS25" s="1367" t="s">
        <v>354</v>
      </c>
      <c r="AT25" s="753"/>
      <c r="AU25" s="1367" t="s">
        <v>355</v>
      </c>
      <c r="AV25" s="753"/>
      <c r="AW25" s="1367" t="s">
        <v>356</v>
      </c>
      <c r="AX25" s="753"/>
      <c r="AY25" s="1367" t="s">
        <v>357</v>
      </c>
      <c r="AZ25" s="753"/>
      <c r="BA25" s="1367" t="s">
        <v>358</v>
      </c>
      <c r="BB25" s="753"/>
      <c r="BC25" s="1367" t="s">
        <v>359</v>
      </c>
      <c r="BD25" s="753"/>
      <c r="BE25" s="1367" t="s">
        <v>360</v>
      </c>
      <c r="BF25" s="753"/>
      <c r="BG25" s="1367" t="s">
        <v>361</v>
      </c>
      <c r="BH25" s="753"/>
      <c r="BI25" s="1367" t="s">
        <v>362</v>
      </c>
      <c r="BJ25" s="753"/>
      <c r="BK25" s="1367" t="s">
        <v>363</v>
      </c>
      <c r="BL25" s="753"/>
      <c r="BM25" s="1367" t="s">
        <v>364</v>
      </c>
      <c r="BN25" s="753"/>
      <c r="BO25" s="1367" t="s">
        <v>365</v>
      </c>
      <c r="BP25" s="753"/>
      <c r="BQ25" s="1367" t="s">
        <v>366</v>
      </c>
      <c r="BR25" s="753"/>
      <c r="BS25" s="1367" t="s">
        <v>367</v>
      </c>
      <c r="BT25" s="753"/>
      <c r="BU25" s="1367" t="s">
        <v>368</v>
      </c>
      <c r="BV25" s="753"/>
      <c r="BW25" s="1367" t="s">
        <v>369</v>
      </c>
      <c r="BX25" s="753"/>
      <c r="BY25" s="1367" t="s">
        <v>370</v>
      </c>
      <c r="BZ25" s="753"/>
      <c r="CA25" s="1367" t="s">
        <v>371</v>
      </c>
      <c r="CB25" s="753"/>
      <c r="CC25" s="1367" t="s">
        <v>372</v>
      </c>
      <c r="CD25" s="753"/>
      <c r="CE25" s="1367" t="s">
        <v>373</v>
      </c>
      <c r="CF25" s="753"/>
      <c r="CG25" s="1367" t="s">
        <v>374</v>
      </c>
      <c r="CH25" s="753"/>
      <c r="CI25" s="1367" t="s">
        <v>375</v>
      </c>
      <c r="CJ25" s="753"/>
      <c r="CK25" s="1367" t="s">
        <v>376</v>
      </c>
      <c r="CL25" s="753"/>
      <c r="CM25" s="1367" t="s">
        <v>377</v>
      </c>
      <c r="CN25" s="753"/>
      <c r="CO25" s="1367" t="s">
        <v>378</v>
      </c>
      <c r="CP25" s="753"/>
      <c r="CQ25" s="1367" t="s">
        <v>379</v>
      </c>
      <c r="CR25" s="753"/>
      <c r="CS25" s="1367" t="s">
        <v>380</v>
      </c>
      <c r="CT25" s="753"/>
      <c r="CU25" s="1367" t="s">
        <v>381</v>
      </c>
      <c r="CV25" s="753"/>
      <c r="CW25" s="1367" t="s">
        <v>382</v>
      </c>
      <c r="CX25" s="753"/>
      <c r="CY25" s="418"/>
      <c r="DI25" s="676"/>
      <c r="DJ25" s="759">
        <v>1</v>
      </c>
    </row>
    <row customHeight="1" ht="15.75">
      <c r="C26" s="177"/>
      <c r="D26" s="712"/>
      <c r="E26" s="2368" t="s">
        <v>324</v>
      </c>
      <c r="F26" s="2369"/>
      <c r="G26" s="2396" t="str">
        <f>IF(G25="","",INDEX(DIFFERENTIATION_UNMERGE_VD,MATCH(G25,DIFFERENTIATION_ID_DIFF,0)))</f>
        <v/>
      </c>
      <c r="H26" s="2397"/>
      <c r="I26" s="2396" t="str">
        <f>IF(I25="","",INDEX(DIFFERENTIATION_UNMERGE_VD,MATCH(I25,DIFFERENTIATION_ID_DIFF,0)))</f>
        <v>Водоотведение; Транспортировка; Подключение (технологическое присоединение) к централизованной системе водоотведения</v>
      </c>
      <c r="J26" s="2397"/>
      <c r="K26" s="2396" t="str">
        <f>IF(K25="","",INDEX(DIFFERENTIATION_UNMERGE_VD,MATCH(K25,DIFFERENTIATION_ID_DIFF,0)))</f>
        <v>Водоотведение; Транспортировка; Подключение (технологическое присоединение) к централизованной системе водоотведения</v>
      </c>
      <c r="L26" s="2397"/>
      <c r="M26" s="2396" t="str">
        <f>IF(M25="","",INDEX(DIFFERENTIATION_UNMERGE_VD,MATCH(M25,DIFFERENTIATION_ID_DIFF,0)))</f>
        <v>Водоотведение; Транспортировка; Подключение (технологическое присоединение) к централизованной системе водоотведения</v>
      </c>
      <c r="N26" s="2397"/>
      <c r="O26" s="2396" t="str">
        <f>IF(O25="","",INDEX(DIFFERENTIATION_UNMERGE_VD,MATCH(O25,DIFFERENTIATION_ID_DIFF,0)))</f>
        <v>Водоотведение; Транспортировка; Подключение (технологическое присоединение) к централизованной системе водоотведения</v>
      </c>
      <c r="P26" s="2397"/>
      <c r="Q26" s="2396" t="str">
        <f>IF(Q25="","",INDEX(DIFFERENTIATION_UNMERGE_VD,MATCH(Q25,DIFFERENTIATION_ID_DIFF,0)))</f>
        <v>Водоотведение; Транспортировка; Подключение (технологическое присоединение) к централизованной системе водоотведения</v>
      </c>
      <c r="R26" s="2397"/>
      <c r="S26" s="2396" t="str">
        <f>IF(S25="","",INDEX(DIFFERENTIATION_UNMERGE_VD,MATCH(S25,DIFFERENTIATION_ID_DIFF,0)))</f>
        <v>Водоотведение; Транспортировка; Подключение (технологическое присоединение) к централизованной системе водоотведения</v>
      </c>
      <c r="T26" s="2397"/>
      <c r="U26" s="2396" t="str">
        <f>IF(U25="","",INDEX(DIFFERENTIATION_UNMERGE_VD,MATCH(U25,DIFFERENTIATION_ID_DIFF,0)))</f>
        <v>Водоотведение; Транспортировка; Подключение (технологическое присоединение) к централизованной системе водоотведения</v>
      </c>
      <c r="V26" s="2397"/>
      <c r="W26" s="2396" t="str">
        <f>IF(W25="","",INDEX(DIFFERENTIATION_UNMERGE_VD,MATCH(W25,DIFFERENTIATION_ID_DIFF,0)))</f>
        <v>Водоотведение; Транспортировка; Подключение (технологическое присоединение) к централизованной системе водоотведения</v>
      </c>
      <c r="X26" s="2397"/>
      <c r="Y26" s="2396" t="str">
        <f>IF(Y25="","",INDEX(DIFFERENTIATION_UNMERGE_VD,MATCH(Y25,DIFFERENTIATION_ID_DIFF,0)))</f>
        <v>Водоотведение; Транспортировка; Подключение (технологическое присоединение) к централизованной системе водоотведения</v>
      </c>
      <c r="Z26" s="2397"/>
      <c r="AA26" s="2396" t="str">
        <f>IF(AA25="","",INDEX(DIFFERENTIATION_UNMERGE_VD,MATCH(AA25,DIFFERENTIATION_ID_DIFF,0)))</f>
        <v>Водоотведение; Транспортировка; Подключение (технологическое присоединение) к централизованной системе водоотведения</v>
      </c>
      <c r="AB26" s="2397"/>
      <c r="AC26" s="2396" t="str">
        <f>IF(AC25="","",INDEX(DIFFERENTIATION_UNMERGE_VD,MATCH(AC25,DIFFERENTIATION_ID_DIFF,0)))</f>
        <v>Водоотведение; Транспортировка; Подключение (технологическое присоединение) к централизованной системе водоотведения</v>
      </c>
      <c r="AD26" s="2397"/>
      <c r="AE26" s="2396" t="str">
        <f>IF(AE25="","",INDEX(DIFFERENTIATION_UNMERGE_VD,MATCH(AE25,DIFFERENTIATION_ID_DIFF,0)))</f>
        <v>Водоотведение; Транспортировка; Подключение (технологическое присоединение) к централизованной системе водоотведения</v>
      </c>
      <c r="AF26" s="2397"/>
      <c r="AG26" s="2396" t="str">
        <f>IF(AG25="","",INDEX(DIFFERENTIATION_UNMERGE_VD,MATCH(AG25,DIFFERENTIATION_ID_DIFF,0)))</f>
        <v>Водоотведение; Транспортировка; Подключение (технологическое присоединение) к централизованной системе водоотведения</v>
      </c>
      <c r="AH26" s="2397"/>
      <c r="AI26" s="2396" t="str">
        <f>IF(AI25="","",INDEX(DIFFERENTIATION_UNMERGE_VD,MATCH(AI25,DIFFERENTIATION_ID_DIFF,0)))</f>
        <v>Водоотведение; Транспортировка; Подключение (технологическое присоединение) к централизованной системе водоотведения</v>
      </c>
      <c r="AJ26" s="2397"/>
      <c r="AK26" s="2396" t="str">
        <f>IF(AK25="","",INDEX(DIFFERENTIATION_UNMERGE_VD,MATCH(AK25,DIFFERENTIATION_ID_DIFF,0)))</f>
        <v>Водоотведение; Транспортировка; Подключение (технологическое присоединение) к централизованной системе водоотведения</v>
      </c>
      <c r="AL26" s="2397"/>
      <c r="AM26" s="2396" t="str">
        <f>IF(AM25="","",INDEX(DIFFERENTIATION_UNMERGE_VD,MATCH(AM25,DIFFERENTIATION_ID_DIFF,0)))</f>
        <v>Водоотведение; Транспортировка; Подключение (технологическое присоединение) к централизованной системе водоотведения</v>
      </c>
      <c r="AN26" s="2397"/>
      <c r="AO26" s="2396" t="str">
        <f>IF(AO25="","",INDEX(DIFFERENTIATION_UNMERGE_VD,MATCH(AO25,DIFFERENTIATION_ID_DIFF,0)))</f>
        <v>Водоотведение; Транспортировка; Подключение (технологическое присоединение) к централизованной системе водоотведения</v>
      </c>
      <c r="AP26" s="2397"/>
      <c r="AQ26" s="2396" t="str">
        <f>IF(AQ25="","",INDEX(DIFFERENTIATION_UNMERGE_VD,MATCH(AQ25,DIFFERENTIATION_ID_DIFF,0)))</f>
        <v>Водоотведение; Транспортировка; Подключение (технологическое присоединение) к централизованной системе водоотведения</v>
      </c>
      <c r="AR26" s="2397"/>
      <c r="AS26" s="2396" t="str">
        <f>IF(AS25="","",INDEX(DIFFERENTIATION_UNMERGE_VD,MATCH(AS25,DIFFERENTIATION_ID_DIFF,0)))</f>
        <v>Водоотведение; Транспортировка; Подключение (технологическое присоединение) к централизованной системе водоотведения</v>
      </c>
      <c r="AT26" s="2397"/>
      <c r="AU26" s="2396" t="str">
        <f>IF(AU25="","",INDEX(DIFFERENTIATION_UNMERGE_VD,MATCH(AU25,DIFFERENTIATION_ID_DIFF,0)))</f>
        <v>Водоотведение; Транспортировка; Подключение (технологическое присоединение) к централизованной системе водоотведения</v>
      </c>
      <c r="AV26" s="2397"/>
      <c r="AW26" s="2396" t="str">
        <f>IF(AW25="","",INDEX(DIFFERENTIATION_UNMERGE_VD,MATCH(AW25,DIFFERENTIATION_ID_DIFF,0)))</f>
        <v>Водоотведение; Транспортировка; Подключение (технологическое присоединение) к централизованной системе водоотведения</v>
      </c>
      <c r="AX26" s="2397"/>
      <c r="AY26" s="2396" t="str">
        <f>IF(AY25="","",INDEX(DIFFERENTIATION_UNMERGE_VD,MATCH(AY25,DIFFERENTIATION_ID_DIFF,0)))</f>
        <v>Водоотведение; Транспортировка; Подключение (технологическое присоединение) к централизованной системе водоотведения</v>
      </c>
      <c r="AZ26" s="2397"/>
      <c r="BA26" s="2396" t="str">
        <f>IF(BA25="","",INDEX(DIFFERENTIATION_UNMERGE_VD,MATCH(BA25,DIFFERENTIATION_ID_DIFF,0)))</f>
        <v>Водоотведение; Транспортировка; Подключение (технологическое присоединение) к централизованной системе водоотведения</v>
      </c>
      <c r="BB26" s="2397"/>
      <c r="BC26" s="2396" t="str">
        <f>IF(BC25="","",INDEX(DIFFERENTIATION_UNMERGE_VD,MATCH(BC25,DIFFERENTIATION_ID_DIFF,0)))</f>
        <v>Водоотведение; Транспортировка; Подключение (технологическое присоединение) к централизованной системе водоотведения</v>
      </c>
      <c r="BD26" s="2397"/>
      <c r="BE26" s="2396" t="str">
        <f>IF(BE25="","",INDEX(DIFFERENTIATION_UNMERGE_VD,MATCH(BE25,DIFFERENTIATION_ID_DIFF,0)))</f>
        <v>Водоотведение; Транспортировка; Подключение (технологическое присоединение) к централизованной системе водоотведения</v>
      </c>
      <c r="BF26" s="2397"/>
      <c r="BG26" s="2396" t="str">
        <f>IF(BG25="","",INDEX(DIFFERENTIATION_UNMERGE_VD,MATCH(BG25,DIFFERENTIATION_ID_DIFF,0)))</f>
        <v>Водоотведение; Транспортировка; Подключение (технологическое присоединение) к централизованной системе водоотведения</v>
      </c>
      <c r="BH26" s="2397"/>
      <c r="BI26" s="2396" t="str">
        <f>IF(BI25="","",INDEX(DIFFERENTIATION_UNMERGE_VD,MATCH(BI25,DIFFERENTIATION_ID_DIFF,0)))</f>
        <v>Водоотведение; Транспортировка; Подключение (технологическое присоединение) к централизованной системе водоотведения</v>
      </c>
      <c r="BJ26" s="2397"/>
      <c r="BK26" s="2396" t="str">
        <f>IF(BK25="","",INDEX(DIFFERENTIATION_UNMERGE_VD,MATCH(BK25,DIFFERENTIATION_ID_DIFF,0)))</f>
        <v>Водоотведение; Транспортировка; Подключение (технологическое присоединение) к централизованной системе водоотведения</v>
      </c>
      <c r="BL26" s="2397"/>
      <c r="BM26" s="2396" t="str">
        <f>IF(BM25="","",INDEX(DIFFERENTIATION_UNMERGE_VD,MATCH(BM25,DIFFERENTIATION_ID_DIFF,0)))</f>
        <v>Водоотведение; Транспортировка; Подключение (технологическое присоединение) к централизованной системе водоотведения</v>
      </c>
      <c r="BN26" s="2397"/>
      <c r="BO26" s="2396" t="str">
        <f>IF(BO25="","",INDEX(DIFFERENTIATION_UNMERGE_VD,MATCH(BO25,DIFFERENTIATION_ID_DIFF,0)))</f>
        <v>Водоотведение; Транспортировка; Подключение (технологическое присоединение) к централизованной системе водоотведения</v>
      </c>
      <c r="BP26" s="2397"/>
      <c r="BQ26" s="2396" t="str">
        <f>IF(BQ25="","",INDEX(DIFFERENTIATION_UNMERGE_VD,MATCH(BQ25,DIFFERENTIATION_ID_DIFF,0)))</f>
        <v>Водоотведение; Транспортировка; Подключение (технологическое присоединение) к централизованной системе водоотведения</v>
      </c>
      <c r="BR26" s="2397"/>
      <c r="BS26" s="2396" t="str">
        <f>IF(BS25="","",INDEX(DIFFERENTIATION_UNMERGE_VD,MATCH(BS25,DIFFERENTIATION_ID_DIFF,0)))</f>
        <v>Водоотведение; Транспортировка; Подключение (технологическое присоединение) к централизованной системе водоотведения</v>
      </c>
      <c r="BT26" s="2397"/>
      <c r="BU26" s="2396" t="str">
        <f>IF(BU25="","",INDEX(DIFFERENTIATION_UNMERGE_VD,MATCH(BU25,DIFFERENTIATION_ID_DIFF,0)))</f>
        <v>Водоотведение; Транспортировка; Подключение (технологическое присоединение) к централизованной системе водоотведения</v>
      </c>
      <c r="BV26" s="2397"/>
      <c r="BW26" s="2396" t="str">
        <f>IF(BW25="","",INDEX(DIFFERENTIATION_UNMERGE_VD,MATCH(BW25,DIFFERENTIATION_ID_DIFF,0)))</f>
        <v>Водоотведение; Транспортировка; Подключение (технологическое присоединение) к централизованной системе водоотведения</v>
      </c>
      <c r="BX26" s="2397"/>
      <c r="BY26" s="2396" t="str">
        <f>IF(BY25="","",INDEX(DIFFERENTIATION_UNMERGE_VD,MATCH(BY25,DIFFERENTIATION_ID_DIFF,0)))</f>
        <v>Водоотведение; Транспортировка; Подключение (технологическое присоединение) к централизованной системе водоотведения</v>
      </c>
      <c r="BZ26" s="2397"/>
      <c r="CA26" s="2396" t="str">
        <f>IF(CA25="","",INDEX(DIFFERENTIATION_UNMERGE_VD,MATCH(CA25,DIFFERENTIATION_ID_DIFF,0)))</f>
        <v>Водоотведение; Транспортировка; Подключение (технологическое присоединение) к централизованной системе водоотведения</v>
      </c>
      <c r="CB26" s="2397"/>
      <c r="CC26" s="2396" t="str">
        <f>IF(CC25="","",INDEX(DIFFERENTIATION_UNMERGE_VD,MATCH(CC25,DIFFERENTIATION_ID_DIFF,0)))</f>
        <v>Водоотведение; Транспортировка; Подключение (технологическое присоединение) к централизованной системе водоотведения</v>
      </c>
      <c r="CD26" s="2397"/>
      <c r="CE26" s="2396" t="str">
        <f>IF(CE25="","",INDEX(DIFFERENTIATION_UNMERGE_VD,MATCH(CE25,DIFFERENTIATION_ID_DIFF,0)))</f>
        <v>Водоотведение; Транспортировка; Подключение (технологическое присоединение) к централизованной системе водоотведения</v>
      </c>
      <c r="CF26" s="2397"/>
      <c r="CG26" s="2396" t="str">
        <f>IF(CG25="","",INDEX(DIFFERENTIATION_UNMERGE_VD,MATCH(CG25,DIFFERENTIATION_ID_DIFF,0)))</f>
        <v>Водоотведение; Транспортировка; Подключение (технологическое присоединение) к централизованной системе водоотведения</v>
      </c>
      <c r="CH26" s="2397"/>
      <c r="CI26" s="2396" t="str">
        <f>IF(CI25="","",INDEX(DIFFERENTIATION_UNMERGE_VD,MATCH(CI25,DIFFERENTIATION_ID_DIFF,0)))</f>
        <v>Водоотведение; Транспортировка; Подключение (технологическое присоединение) к централизованной системе водоотведения</v>
      </c>
      <c r="CJ26" s="2397"/>
      <c r="CK26" s="2396" t="str">
        <f>IF(CK25="","",INDEX(DIFFERENTIATION_UNMERGE_VD,MATCH(CK25,DIFFERENTIATION_ID_DIFF,0)))</f>
        <v>Водоотведение; Транспортировка; Подключение (технологическое присоединение) к централизованной системе водоотведения</v>
      </c>
      <c r="CL26" s="2397"/>
      <c r="CM26" s="2396" t="str">
        <f>IF(CM25="","",INDEX(DIFFERENTIATION_UNMERGE_VD,MATCH(CM25,DIFFERENTIATION_ID_DIFF,0)))</f>
        <v>Водоотведение; Транспортировка; Подключение (технологическое присоединение) к централизованной системе водоотведения</v>
      </c>
      <c r="CN26" s="2397"/>
      <c r="CO26" s="2396" t="str">
        <f>IF(CO25="","",INDEX(DIFFERENTIATION_UNMERGE_VD,MATCH(CO25,DIFFERENTIATION_ID_DIFF,0)))</f>
        <v>Водоотведение; Транспортировка; Подключение (технологическое присоединение) к централизованной системе водоотведения</v>
      </c>
      <c r="CP26" s="2397"/>
      <c r="CQ26" s="2396" t="str">
        <f>IF(CQ25="","",INDEX(DIFFERENTIATION_UNMERGE_VD,MATCH(CQ25,DIFFERENTIATION_ID_DIFF,0)))</f>
        <v>Водоотведение; Транспортировка; Подключение (технологическое присоединение) к централизованной системе водоотведения</v>
      </c>
      <c r="CR26" s="2397"/>
      <c r="CS26" s="2396" t="str">
        <f>IF(CS25="","",INDEX(DIFFERENTIATION_UNMERGE_VD,MATCH(CS25,DIFFERENTIATION_ID_DIFF,0)))</f>
        <v>Водоотведение; Транспортировка; Подключение (технологическое присоединение) к централизованной системе водоотведения</v>
      </c>
      <c r="CT26" s="2397"/>
      <c r="CU26" s="2396" t="str">
        <f>IF(CU25="","",INDEX(DIFFERENTIATION_UNMERGE_VD,MATCH(CU25,DIFFERENTIATION_ID_DIFF,0)))</f>
        <v>Водоотведение; Транспортировка; Подключение (технологическое присоединение) к централизованной системе водоотведения</v>
      </c>
      <c r="CV26" s="2397"/>
      <c r="CW26" s="2396" t="str">
        <f>IF(CW25="","",INDEX(DIFFERENTIATION_UNMERGE_VD,MATCH(CW25,DIFFERENTIATION_ID_DIFF,0)))</f>
        <v>Водоотведение; Транспортировка; Подключение (технологическое присоединение) к централизованной системе водоотведения</v>
      </c>
      <c r="CX26" s="2397"/>
      <c r="CY26" s="2176" t="s">
        <v>556</v>
      </c>
      <c r="DJ26" s="506">
        <v>15</v>
      </c>
    </row>
    <row s="1636" customFormat="1" customHeight="1" ht="15.75">
      <c r="A27" s="760"/>
      <c r="C27" s="177"/>
      <c r="D27" s="712"/>
      <c r="E27" s="2368" t="s">
        <v>819</v>
      </c>
      <c r="F27" s="2369"/>
      <c r="G27" s="2396" t="str">
        <f>IF(G25="","",INDEX(DIFFERENTIATION_UNMERGE_AREA,MATCH(G25,DIFFERENTIATION_ID_DIFF,0)))</f>
        <v/>
      </c>
      <c r="H27" s="2397"/>
      <c r="I27" s="2396" t="str">
        <f>IF(I25="","",INDEX(DIFFERENTIATION_UNMERGE_AREA,MATCH(I25,DIFFERENTIATION_ID_DIFF,0)))</f>
        <v>Алексеевский муниципальный округ</v>
      </c>
      <c r="J27" s="2397"/>
      <c r="K27" s="2396" t="str">
        <f>IF(K25="","",INDEX(DIFFERENTIATION_UNMERGE_AREA,MATCH(K25,DIFFERENTIATION_ID_DIFF,0)))</f>
        <v>Беловское</v>
      </c>
      <c r="L27" s="2397"/>
      <c r="M27" s="2396" t="str">
        <f>IF(M25="","",INDEX(DIFFERENTIATION_UNMERGE_AREA,MATCH(M25,DIFFERENTIATION_ID_DIFF,0)))</f>
        <v>Беломестненское</v>
      </c>
      <c r="N27" s="2397"/>
      <c r="O27" s="2396" t="str">
        <f>IF(O25="","",INDEX(DIFFERENTIATION_UNMERGE_AREA,MATCH(O25,DIFFERENTIATION_ID_DIFF,0)))</f>
        <v>Веселолопанское</v>
      </c>
      <c r="P27" s="2397"/>
      <c r="Q27" s="2396" t="str">
        <f>IF(Q25="","",INDEX(DIFFERENTIATION_UNMERGE_AREA,MATCH(Q25,DIFFERENTIATION_ID_DIFF,0)))</f>
        <v>Головинское</v>
      </c>
      <c r="R27" s="2397"/>
      <c r="S27" s="2396" t="str">
        <f>IF(S25="","",INDEX(DIFFERENTIATION_UNMERGE_AREA,MATCH(S25,DIFFERENTIATION_ID_DIFF,0)))</f>
        <v>Дубовское</v>
      </c>
      <c r="T27" s="2397"/>
      <c r="U27" s="2396" t="str">
        <f>IF(U25="","",INDEX(DIFFERENTIATION_UNMERGE_AREA,MATCH(U25,DIFFERENTIATION_ID_DIFF,0)))</f>
        <v>Комсомольское</v>
      </c>
      <c r="V27" s="2397"/>
      <c r="W27" s="2396" t="str">
        <f>IF(W25="","",INDEX(DIFFERENTIATION_UNMERGE_AREA,MATCH(W25,DIFFERENTIATION_ID_DIFF,0)))</f>
        <v>Краснооктябрьское</v>
      </c>
      <c r="X27" s="2397"/>
      <c r="Y27" s="2396" t="str">
        <f>IF(Y25="","",INDEX(DIFFERENTIATION_UNMERGE_AREA,MATCH(Y25,DIFFERENTIATION_ID_DIFF,0)))</f>
        <v>Майское</v>
      </c>
      <c r="Z27" s="2397"/>
      <c r="AA27" s="2396" t="str">
        <f>IF(AA25="","",INDEX(DIFFERENTIATION_UNMERGE_AREA,MATCH(AA25,DIFFERENTIATION_ID_DIFF,0)))</f>
        <v>Никольское</v>
      </c>
      <c r="AB27" s="2397"/>
      <c r="AC27" s="2396" t="str">
        <f>IF(AC25="","",INDEX(DIFFERENTIATION_UNMERGE_AREA,MATCH(AC25,DIFFERENTIATION_ID_DIFF,0)))</f>
        <v>Новосадовское</v>
      </c>
      <c r="AD27" s="2397"/>
      <c r="AE27" s="2396" t="str">
        <f>IF(AE25="","",INDEX(DIFFERENTIATION_UNMERGE_AREA,MATCH(AE25,DIFFERENTIATION_ID_DIFF,0)))</f>
        <v>Стрелецкое</v>
      </c>
      <c r="AF27" s="2397"/>
      <c r="AG27" s="2396" t="str">
        <f>IF(AG25="","",INDEX(DIFFERENTIATION_UNMERGE_AREA,MATCH(AG25,DIFFERENTIATION_ID_DIFF,0)))</f>
        <v>Тавровское</v>
      </c>
      <c r="AH27" s="2397"/>
      <c r="AI27" s="2396" t="str">
        <f>IF(AI25="","",INDEX(DIFFERENTIATION_UNMERGE_AREA,MATCH(AI25,DIFFERENTIATION_ID_DIFF,0)))</f>
        <v>Яснозоренское</v>
      </c>
      <c r="AJ27" s="2397"/>
      <c r="AK27" s="2396" t="str">
        <f>IF(AK25="","",INDEX(DIFFERENTIATION_UNMERGE_AREA,MATCH(AK25,DIFFERENTIATION_ID_DIFF,0)))</f>
        <v>поселок Октябрьский</v>
      </c>
      <c r="AL27" s="2397"/>
      <c r="AM27" s="2396" t="str">
        <f>IF(AM25="","",INDEX(DIFFERENTIATION_UNMERGE_AREA,MATCH(AM25,DIFFERENTIATION_ID_DIFF,0)))</f>
        <v>поселок Разумное</v>
      </c>
      <c r="AN27" s="2397"/>
      <c r="AO27" s="2396" t="str">
        <f>IF(AO25="","",INDEX(DIFFERENTIATION_UNMERGE_AREA,MATCH(AO25,DIFFERENTIATION_ID_DIFF,0)))</f>
        <v>поселок Северный</v>
      </c>
      <c r="AP27" s="2397"/>
      <c r="AQ27" s="2396" t="str">
        <f>IF(AQ25="","",INDEX(DIFFERENTIATION_UNMERGE_AREA,MATCH(AQ25,DIFFERENTIATION_ID_DIFF,0)))</f>
        <v>поселок Борисовка</v>
      </c>
      <c r="AR27" s="2397"/>
      <c r="AS27" s="2396" t="str">
        <f>IF(AS25="","",INDEX(DIFFERENTIATION_UNMERGE_AREA,MATCH(AS25,DIFFERENTIATION_ID_DIFF,0)))</f>
        <v>Валуйский муниципальный округ</v>
      </c>
      <c r="AT27" s="2397"/>
      <c r="AU27" s="2396" t="str">
        <f>IF(AU25="","",INDEX(DIFFERENTIATION_UNMERGE_AREA,MATCH(AU25,DIFFERENTIATION_ID_DIFF,0)))</f>
        <v>поселок Вейделевка</v>
      </c>
      <c r="AV27" s="2397"/>
      <c r="AW27" s="2396" t="str">
        <f>IF(AW25="","",INDEX(DIFFERENTIATION_UNMERGE_AREA,MATCH(AW25,DIFFERENTIATION_ID_DIFF,0)))</f>
        <v>Поселок Пятницкое</v>
      </c>
      <c r="AX27" s="2397"/>
      <c r="AY27" s="2396" t="str">
        <f>IF(AY25="","",INDEX(DIFFERENTIATION_UNMERGE_AREA,MATCH(AY25,DIFFERENTIATION_ID_DIFF,0)))</f>
        <v>поселок Волоконовка</v>
      </c>
      <c r="AZ27" s="2397"/>
      <c r="BA27" s="2396" t="str">
        <f>IF(BA25="","",INDEX(DIFFERENTIATION_UNMERGE_AREA,MATCH(BA25,DIFFERENTIATION_ID_DIFF,0)))</f>
        <v>Грайворонский муниципальный округ</v>
      </c>
      <c r="BB27" s="2397"/>
      <c r="BC27" s="2396" t="str">
        <f>IF(BC25="","",INDEX(DIFFERENTIATION_UNMERGE_AREA,MATCH(BC25,DIFFERENTIATION_ID_DIFF,0)))</f>
        <v>Верхопенское</v>
      </c>
      <c r="BD27" s="2397"/>
      <c r="BE27" s="2396" t="str">
        <f>IF(BE25="","",INDEX(DIFFERENTIATION_UNMERGE_AREA,MATCH(BE25,DIFFERENTIATION_ID_DIFF,0)))</f>
        <v>поселок Ивня</v>
      </c>
      <c r="BF27" s="2397"/>
      <c r="BG27" s="2396" t="str">
        <f>IF(BG25="","",INDEX(DIFFERENTIATION_UNMERGE_AREA,MATCH(BG25,DIFFERENTIATION_ID_DIFF,0)))</f>
        <v>Алексеевское</v>
      </c>
      <c r="BH27" s="2397"/>
      <c r="BI27" s="2396" t="str">
        <f>IF(BI25="","",INDEX(DIFFERENTIATION_UNMERGE_AREA,MATCH(BI25,DIFFERENTIATION_ID_DIFF,0)))</f>
        <v>Бехтеевское</v>
      </c>
      <c r="BJ27" s="2397"/>
      <c r="BK27" s="2396" t="str">
        <f>IF(BK25="","",INDEX(DIFFERENTIATION_UNMERGE_AREA,MATCH(BK25,DIFFERENTIATION_ID_DIFF,0)))</f>
        <v>Погореловское</v>
      </c>
      <c r="BL27" s="2397"/>
      <c r="BM27" s="2396" t="str">
        <f>IF(BM25="","",INDEX(DIFFERENTIATION_UNMERGE_AREA,MATCH(BM25,DIFFERENTIATION_ID_DIFF,0)))</f>
        <v>Поповское</v>
      </c>
      <c r="BN27" s="2397"/>
      <c r="BO27" s="2396" t="str">
        <f>IF(BO25="","",INDEX(DIFFERENTIATION_UNMERGE_AREA,MATCH(BO25,DIFFERENTIATION_ID_DIFF,0)))</f>
        <v>город Короча</v>
      </c>
      <c r="BP27" s="2397"/>
      <c r="BQ27" s="2396" t="str">
        <f>IF(BQ25="","",INDEX(DIFFERENTIATION_UNMERGE_AREA,MATCH(BQ25,DIFFERENTIATION_ID_DIFF,0)))</f>
        <v>Красненское</v>
      </c>
      <c r="BR27" s="2397"/>
      <c r="BS27" s="2396" t="str">
        <f>IF(BS25="","",INDEX(DIFFERENTIATION_UNMERGE_AREA,MATCH(BS25,DIFFERENTIATION_ID_DIFF,0)))</f>
        <v>Веселовское</v>
      </c>
      <c r="BT27" s="2397"/>
      <c r="BU27" s="2396" t="str">
        <f>IF(BU25="","",INDEX(DIFFERENTIATION_UNMERGE_AREA,MATCH(BU25,DIFFERENTIATION_ID_DIFF,0)))</f>
        <v>Засосенское</v>
      </c>
      <c r="BV27" s="2397"/>
      <c r="BW27" s="2396" t="str">
        <f>IF(BW25="","",INDEX(DIFFERENTIATION_UNMERGE_AREA,MATCH(BW25,DIFFERENTIATION_ID_DIFF,0)))</f>
        <v>Ливенское</v>
      </c>
      <c r="BX27" s="2397"/>
      <c r="BY27" s="2396" t="str">
        <f>IF(BY25="","",INDEX(DIFFERENTIATION_UNMERGE_AREA,MATCH(BY25,DIFFERENTIATION_ID_DIFF,0)))</f>
        <v>Никитовское</v>
      </c>
      <c r="BZ27" s="2397"/>
      <c r="CA27" s="2396" t="str">
        <f>IF(CA25="","",INDEX(DIFFERENTIATION_UNMERGE_AREA,MATCH(CA25,DIFFERENTIATION_ID_DIFF,0)))</f>
        <v>Новооскольский муниципальный округ</v>
      </c>
      <c r="CB27" s="2397"/>
      <c r="CC27" s="2396" t="str">
        <f>IF(CC25="","",INDEX(DIFFERENTIATION_UNMERGE_AREA,MATCH(CC25,DIFFERENTIATION_ID_DIFF,0)))</f>
        <v>Колотиловское</v>
      </c>
      <c r="CD27" s="2397"/>
      <c r="CE27" s="2396" t="str">
        <f>IF(CE25="","",INDEX(DIFFERENTIATION_UNMERGE_AREA,MATCH(CE25,DIFFERENTIATION_ID_DIFF,0)))</f>
        <v>поселок Красная Яруга</v>
      </c>
      <c r="CF27" s="2397"/>
      <c r="CG27" s="2396" t="str">
        <f>IF(CG25="","",INDEX(DIFFERENTIATION_UNMERGE_AREA,MATCH(CG25,DIFFERENTIATION_ID_DIFF,0)))</f>
        <v>поселок Прохоровка</v>
      </c>
      <c r="CH27" s="2397"/>
      <c r="CI27" s="2396" t="str">
        <f>IF(CI25="","",INDEX(DIFFERENTIATION_UNMERGE_AREA,MATCH(CI25,DIFFERENTIATION_ID_DIFF,0)))</f>
        <v>поселок Пролетарский</v>
      </c>
      <c r="CJ27" s="2397"/>
      <c r="CK27" s="2396" t="str">
        <f>IF(CK25="","",INDEX(DIFFERENTIATION_UNMERGE_AREA,MATCH(CK25,DIFFERENTIATION_ID_DIFF,0)))</f>
        <v>поселок Ракитное</v>
      </c>
      <c r="CL27" s="2397"/>
      <c r="CM27" s="2396" t="str">
        <f>IF(CM25="","",INDEX(DIFFERENTIATION_UNMERGE_AREA,MATCH(CM25,DIFFERENTIATION_ID_DIFF,0)))</f>
        <v>поселок Чернянка</v>
      </c>
      <c r="CN27" s="2397"/>
      <c r="CO27" s="2396" t="str">
        <f>IF(CO25="","",INDEX(DIFFERENTIATION_UNMERGE_AREA,MATCH(CO25,DIFFERENTIATION_ID_DIFF,0)))</f>
        <v>Шебекинский муниципальный округ</v>
      </c>
      <c r="CP27" s="2397"/>
      <c r="CQ27" s="2396" t="str">
        <f>IF(CQ25="","",INDEX(DIFFERENTIATION_UNMERGE_AREA,MATCH(CQ25,DIFFERENTIATION_ID_DIFF,0)))</f>
        <v>Яковлевский муниципальный округ</v>
      </c>
      <c r="CR27" s="2397"/>
      <c r="CS27" s="2396" t="str">
        <f>IF(CS25="","",INDEX(DIFFERENTIATION_UNMERGE_AREA,MATCH(CS25,DIFFERENTIATION_ID_DIFF,0)))</f>
        <v>город Белгород</v>
      </c>
      <c r="CT27" s="2397"/>
      <c r="CU27" s="2396" t="str">
        <f>IF(CU25="","",INDEX(DIFFERENTIATION_UNMERGE_AREA,MATCH(CU25,DIFFERENTIATION_ID_DIFF,0)))</f>
        <v>Губкинский городской округ</v>
      </c>
      <c r="CV27" s="2397"/>
      <c r="CW27" s="2396" t="str">
        <f>IF(CW25="","",INDEX(DIFFERENTIATION_UNMERGE_AREA,MATCH(CW25,DIFFERENTIATION_ID_DIFF,0)))</f>
        <v>Старооскольский городской округ</v>
      </c>
      <c r="CX27" s="2397"/>
      <c r="CY27" s="2196"/>
      <c r="DI27" s="676"/>
      <c r="DJ27" s="759">
        <v>15</v>
      </c>
    </row>
    <row s="1636" customFormat="1" customHeight="1" ht="15.75">
      <c r="A28" s="760"/>
      <c r="C28" s="177"/>
      <c r="D28" s="712"/>
      <c r="E28" s="2368" t="s">
        <v>820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396" t="str">
        <f>IF(O25="","",INDEX(DIFFERENTIATION_UNMERGE_SYSTEM,MATCH(O25,DIFFERENTIATION_ID_DIFF,0)))</f>
        <v>без дифференциации</v>
      </c>
      <c r="P28" s="2397"/>
      <c r="Q28" s="2396" t="str">
        <f>IF(Q25="","",INDEX(DIFFERENTIATION_UNMERGE_SYSTEM,MATCH(Q25,DIFFERENTIATION_ID_DIFF,0)))</f>
        <v>без дифференциации</v>
      </c>
      <c r="R28" s="2397"/>
      <c r="S28" s="2396" t="str">
        <f>IF(S25="","",INDEX(DIFFERENTIATION_UNMERGE_SYSTEM,MATCH(S25,DIFFERENTIATION_ID_DIFF,0)))</f>
        <v>без дифференциации</v>
      </c>
      <c r="T28" s="2397"/>
      <c r="U28" s="2396" t="str">
        <f>IF(U25="","",INDEX(DIFFERENTIATION_UNMERGE_SYSTEM,MATCH(U25,DIFFERENTIATION_ID_DIFF,0)))</f>
        <v>без дифференциации</v>
      </c>
      <c r="V28" s="2397"/>
      <c r="W28" s="2396" t="str">
        <f>IF(W25="","",INDEX(DIFFERENTIATION_UNMERGE_SYSTEM,MATCH(W25,DIFFERENTIATION_ID_DIFF,0)))</f>
        <v>без дифференциации</v>
      </c>
      <c r="X28" s="2397"/>
      <c r="Y28" s="2396" t="str">
        <f>IF(Y25="","",INDEX(DIFFERENTIATION_UNMERGE_SYSTEM,MATCH(Y25,DIFFERENTIATION_ID_DIFF,0)))</f>
        <v>без дифференциации</v>
      </c>
      <c r="Z28" s="2397"/>
      <c r="AA28" s="2396" t="str">
        <f>IF(AA25="","",INDEX(DIFFERENTIATION_UNMERGE_SYSTEM,MATCH(AA25,DIFFERENTIATION_ID_DIFF,0)))</f>
        <v>без дифференциации</v>
      </c>
      <c r="AB28" s="2397"/>
      <c r="AC28" s="2396" t="str">
        <f>IF(AC25="","",INDEX(DIFFERENTIATION_UNMERGE_SYSTEM,MATCH(AC25,DIFFERENTIATION_ID_DIFF,0)))</f>
        <v>без дифференциации</v>
      </c>
      <c r="AD28" s="2397"/>
      <c r="AE28" s="2396" t="str">
        <f>IF(AE25="","",INDEX(DIFFERENTIATION_UNMERGE_SYSTEM,MATCH(AE25,DIFFERENTIATION_ID_DIFF,0)))</f>
        <v>без дифференциации</v>
      </c>
      <c r="AF28" s="2397"/>
      <c r="AG28" s="2396" t="str">
        <f>IF(AG25="","",INDEX(DIFFERENTIATION_UNMERGE_SYSTEM,MATCH(AG25,DIFFERENTIATION_ID_DIFF,0)))</f>
        <v>без дифференциации</v>
      </c>
      <c r="AH28" s="2397"/>
      <c r="AI28" s="2396" t="str">
        <f>IF(AI25="","",INDEX(DIFFERENTIATION_UNMERGE_SYSTEM,MATCH(AI25,DIFFERENTIATION_ID_DIFF,0)))</f>
        <v>без дифференциации</v>
      </c>
      <c r="AJ28" s="2397"/>
      <c r="AK28" s="2396" t="str">
        <f>IF(AK25="","",INDEX(DIFFERENTIATION_UNMERGE_SYSTEM,MATCH(AK25,DIFFERENTIATION_ID_DIFF,0)))</f>
        <v>без дифференциации</v>
      </c>
      <c r="AL28" s="2397"/>
      <c r="AM28" s="2396" t="str">
        <f>IF(AM25="","",INDEX(DIFFERENTIATION_UNMERGE_SYSTEM,MATCH(AM25,DIFFERENTIATION_ID_DIFF,0)))</f>
        <v>без дифференциации</v>
      </c>
      <c r="AN28" s="2397"/>
      <c r="AO28" s="2396" t="str">
        <f>IF(AO25="","",INDEX(DIFFERENTIATION_UNMERGE_SYSTEM,MATCH(AO25,DIFFERENTIATION_ID_DIFF,0)))</f>
        <v>без дифференциации</v>
      </c>
      <c r="AP28" s="2397"/>
      <c r="AQ28" s="2396" t="str">
        <f>IF(AQ25="","",INDEX(DIFFERENTIATION_UNMERGE_SYSTEM,MATCH(AQ25,DIFFERENTIATION_ID_DIFF,0)))</f>
        <v>без дифференциации</v>
      </c>
      <c r="AR28" s="2397"/>
      <c r="AS28" s="2396" t="str">
        <f>IF(AS25="","",INDEX(DIFFERENTIATION_UNMERGE_SYSTEM,MATCH(AS25,DIFFERENTIATION_ID_DIFF,0)))</f>
        <v>без дифференциации</v>
      </c>
      <c r="AT28" s="2397"/>
      <c r="AU28" s="2396" t="str">
        <f>IF(AU25="","",INDEX(DIFFERENTIATION_UNMERGE_SYSTEM,MATCH(AU25,DIFFERENTIATION_ID_DIFF,0)))</f>
        <v>без дифференциации</v>
      </c>
      <c r="AV28" s="2397"/>
      <c r="AW28" s="2396" t="str">
        <f>IF(AW25="","",INDEX(DIFFERENTIATION_UNMERGE_SYSTEM,MATCH(AW25,DIFFERENTIATION_ID_DIFF,0)))</f>
        <v>без дифференциации</v>
      </c>
      <c r="AX28" s="2397"/>
      <c r="AY28" s="2396" t="str">
        <f>IF(AY25="","",INDEX(DIFFERENTIATION_UNMERGE_SYSTEM,MATCH(AY25,DIFFERENTIATION_ID_DIFF,0)))</f>
        <v>без дифференциации</v>
      </c>
      <c r="AZ28" s="2397"/>
      <c r="BA28" s="2396" t="str">
        <f>IF(BA25="","",INDEX(DIFFERENTIATION_UNMERGE_SYSTEM,MATCH(BA25,DIFFERENTIATION_ID_DIFF,0)))</f>
        <v>без дифференциации</v>
      </c>
      <c r="BB28" s="2397"/>
      <c r="BC28" s="2396" t="str">
        <f>IF(BC25="","",INDEX(DIFFERENTIATION_UNMERGE_SYSTEM,MATCH(BC25,DIFFERENTIATION_ID_DIFF,0)))</f>
        <v>без дифференциации</v>
      </c>
      <c r="BD28" s="2397"/>
      <c r="BE28" s="2396" t="str">
        <f>IF(BE25="","",INDEX(DIFFERENTIATION_UNMERGE_SYSTEM,MATCH(BE25,DIFFERENTIATION_ID_DIFF,0)))</f>
        <v>без дифференциации</v>
      </c>
      <c r="BF28" s="2397"/>
      <c r="BG28" s="2396" t="str">
        <f>IF(BG25="","",INDEX(DIFFERENTIATION_UNMERGE_SYSTEM,MATCH(BG25,DIFFERENTIATION_ID_DIFF,0)))</f>
        <v>без дифференциации</v>
      </c>
      <c r="BH28" s="2397"/>
      <c r="BI28" s="2396" t="str">
        <f>IF(BI25="","",INDEX(DIFFERENTIATION_UNMERGE_SYSTEM,MATCH(BI25,DIFFERENTIATION_ID_DIFF,0)))</f>
        <v>без дифференциации</v>
      </c>
      <c r="BJ28" s="2397"/>
      <c r="BK28" s="2396" t="str">
        <f>IF(BK25="","",INDEX(DIFFERENTIATION_UNMERGE_SYSTEM,MATCH(BK25,DIFFERENTIATION_ID_DIFF,0)))</f>
        <v>без дифференциации</v>
      </c>
      <c r="BL28" s="2397"/>
      <c r="BM28" s="2396" t="str">
        <f>IF(BM25="","",INDEX(DIFFERENTIATION_UNMERGE_SYSTEM,MATCH(BM25,DIFFERENTIATION_ID_DIFF,0)))</f>
        <v>без дифференциации</v>
      </c>
      <c r="BN28" s="2397"/>
      <c r="BO28" s="2396" t="str">
        <f>IF(BO25="","",INDEX(DIFFERENTIATION_UNMERGE_SYSTEM,MATCH(BO25,DIFFERENTIATION_ID_DIFF,0)))</f>
        <v>без дифференциации</v>
      </c>
      <c r="BP28" s="2397"/>
      <c r="BQ28" s="2396" t="str">
        <f>IF(BQ25="","",INDEX(DIFFERENTIATION_UNMERGE_SYSTEM,MATCH(BQ25,DIFFERENTIATION_ID_DIFF,0)))</f>
        <v>без дифференциации</v>
      </c>
      <c r="BR28" s="2397"/>
      <c r="BS28" s="2396" t="str">
        <f>IF(BS25="","",INDEX(DIFFERENTIATION_UNMERGE_SYSTEM,MATCH(BS25,DIFFERENTIATION_ID_DIFF,0)))</f>
        <v>без дифференциации</v>
      </c>
      <c r="BT28" s="2397"/>
      <c r="BU28" s="2396" t="str">
        <f>IF(BU25="","",INDEX(DIFFERENTIATION_UNMERGE_SYSTEM,MATCH(BU25,DIFFERENTIATION_ID_DIFF,0)))</f>
        <v>без дифференциации</v>
      </c>
      <c r="BV28" s="2397"/>
      <c r="BW28" s="2396" t="str">
        <f>IF(BW25="","",INDEX(DIFFERENTIATION_UNMERGE_SYSTEM,MATCH(BW25,DIFFERENTIATION_ID_DIFF,0)))</f>
        <v>без дифференциации</v>
      </c>
      <c r="BX28" s="2397"/>
      <c r="BY28" s="2396" t="str">
        <f>IF(BY25="","",INDEX(DIFFERENTIATION_UNMERGE_SYSTEM,MATCH(BY25,DIFFERENTIATION_ID_DIFF,0)))</f>
        <v>без дифференциации</v>
      </c>
      <c r="BZ28" s="2397"/>
      <c r="CA28" s="2396" t="str">
        <f>IF(CA25="","",INDEX(DIFFERENTIATION_UNMERGE_SYSTEM,MATCH(CA25,DIFFERENTIATION_ID_DIFF,0)))</f>
        <v>без дифференциации</v>
      </c>
      <c r="CB28" s="2397"/>
      <c r="CC28" s="2396" t="str">
        <f>IF(CC25="","",INDEX(DIFFERENTIATION_UNMERGE_SYSTEM,MATCH(CC25,DIFFERENTIATION_ID_DIFF,0)))</f>
        <v>без дифференциации</v>
      </c>
      <c r="CD28" s="2397"/>
      <c r="CE28" s="2396" t="str">
        <f>IF(CE25="","",INDEX(DIFFERENTIATION_UNMERGE_SYSTEM,MATCH(CE25,DIFFERENTIATION_ID_DIFF,0)))</f>
        <v>без дифференциации</v>
      </c>
      <c r="CF28" s="2397"/>
      <c r="CG28" s="2396" t="str">
        <f>IF(CG25="","",INDEX(DIFFERENTIATION_UNMERGE_SYSTEM,MATCH(CG25,DIFFERENTIATION_ID_DIFF,0)))</f>
        <v>без дифференциации</v>
      </c>
      <c r="CH28" s="2397"/>
      <c r="CI28" s="2396" t="str">
        <f>IF(CI25="","",INDEX(DIFFERENTIATION_UNMERGE_SYSTEM,MATCH(CI25,DIFFERENTIATION_ID_DIFF,0)))</f>
        <v>без дифференциации</v>
      </c>
      <c r="CJ28" s="2397"/>
      <c r="CK28" s="2396" t="str">
        <f>IF(CK25="","",INDEX(DIFFERENTIATION_UNMERGE_SYSTEM,MATCH(CK25,DIFFERENTIATION_ID_DIFF,0)))</f>
        <v>без дифференциации</v>
      </c>
      <c r="CL28" s="2397"/>
      <c r="CM28" s="2396" t="str">
        <f>IF(CM25="","",INDEX(DIFFERENTIATION_UNMERGE_SYSTEM,MATCH(CM25,DIFFERENTIATION_ID_DIFF,0)))</f>
        <v>без дифференциации</v>
      </c>
      <c r="CN28" s="2397"/>
      <c r="CO28" s="2396" t="str">
        <f>IF(CO25="","",INDEX(DIFFERENTIATION_UNMERGE_SYSTEM,MATCH(CO25,DIFFERENTIATION_ID_DIFF,0)))</f>
        <v>без дифференциации</v>
      </c>
      <c r="CP28" s="2397"/>
      <c r="CQ28" s="2396" t="str">
        <f>IF(CQ25="","",INDEX(DIFFERENTIATION_UNMERGE_SYSTEM,MATCH(CQ25,DIFFERENTIATION_ID_DIFF,0)))</f>
        <v>без дифференциации</v>
      </c>
      <c r="CR28" s="2397"/>
      <c r="CS28" s="2396" t="str">
        <f>IF(CS25="","",INDEX(DIFFERENTIATION_UNMERGE_SYSTEM,MATCH(CS25,DIFFERENTIATION_ID_DIFF,0)))</f>
        <v>без дифференциации</v>
      </c>
      <c r="CT28" s="2397"/>
      <c r="CU28" s="2396" t="str">
        <f>IF(CU25="","",INDEX(DIFFERENTIATION_UNMERGE_SYSTEM,MATCH(CU25,DIFFERENTIATION_ID_DIFF,0)))</f>
        <v>без дифференциации</v>
      </c>
      <c r="CV28" s="2397"/>
      <c r="CW28" s="2396" t="str">
        <f>IF(CW25="","",INDEX(DIFFERENTIATION_UNMERGE_SYSTEM,MATCH(CW25,DIFFERENTIATION_ID_DIFF,0)))</f>
        <v>без дифференциации</v>
      </c>
      <c r="CX28" s="2397"/>
      <c r="CY28" s="2196"/>
      <c r="DI28" s="676"/>
      <c r="DJ28" s="759">
        <v>15</v>
      </c>
    </row>
    <row s="1636" customFormat="1" customHeight="1" ht="15.75">
      <c r="A29" s="760"/>
      <c r="C29" s="177"/>
      <c r="D29" s="2370" t="s">
        <v>555</v>
      </c>
      <c r="E29" s="2371"/>
      <c r="F29" s="2371"/>
      <c r="G29" s="888"/>
      <c r="H29" s="888"/>
      <c r="I29" s="888"/>
      <c r="J29" s="889"/>
      <c r="K29" s="2368"/>
      <c r="L29" s="2368"/>
      <c r="M29" s="2368"/>
      <c r="N29" s="2368"/>
      <c r="O29" s="2368"/>
      <c r="P29" s="2368"/>
      <c r="Q29" s="2368"/>
      <c r="R29" s="2368"/>
      <c r="S29" s="2368"/>
      <c r="T29" s="2368"/>
      <c r="U29" s="2368"/>
      <c r="V29" s="2368"/>
      <c r="W29" s="2368"/>
      <c r="X29" s="2368"/>
      <c r="Y29" s="2368"/>
      <c r="Z29" s="2368"/>
      <c r="AA29" s="2368"/>
      <c r="AB29" s="2368"/>
      <c r="AC29" s="2368"/>
      <c r="AD29" s="2368"/>
      <c r="AE29" s="2368"/>
      <c r="AF29" s="2368"/>
      <c r="AG29" s="2368"/>
      <c r="AH29" s="2368"/>
      <c r="AI29" s="2368"/>
      <c r="AJ29" s="2368"/>
      <c r="AK29" s="2368"/>
      <c r="AL29" s="2368"/>
      <c r="AM29" s="2368"/>
      <c r="AN29" s="2368"/>
      <c r="AO29" s="2368"/>
      <c r="AP29" s="2368"/>
      <c r="AQ29" s="2368"/>
      <c r="AR29" s="2368"/>
      <c r="AS29" s="2368"/>
      <c r="AT29" s="2368"/>
      <c r="AU29" s="2368"/>
      <c r="AV29" s="2368"/>
      <c r="AW29" s="2368"/>
      <c r="AX29" s="2368"/>
      <c r="AY29" s="2368"/>
      <c r="AZ29" s="2368"/>
      <c r="BA29" s="2368"/>
      <c r="BB29" s="2368"/>
      <c r="BC29" s="2368"/>
      <c r="BD29" s="2368"/>
      <c r="BE29" s="2368"/>
      <c r="BF29" s="2368"/>
      <c r="BG29" s="2368"/>
      <c r="BH29" s="2368"/>
      <c r="BI29" s="2368"/>
      <c r="BJ29" s="2368"/>
      <c r="BK29" s="2368"/>
      <c r="BL29" s="2368"/>
      <c r="BM29" s="2368"/>
      <c r="BN29" s="2368"/>
      <c r="BO29" s="2368"/>
      <c r="BP29" s="2368"/>
      <c r="BQ29" s="2368"/>
      <c r="BR29" s="2368"/>
      <c r="BS29" s="2368"/>
      <c r="BT29" s="2368"/>
      <c r="BU29" s="2368"/>
      <c r="BV29" s="2368"/>
      <c r="BW29" s="2368"/>
      <c r="BX29" s="2368"/>
      <c r="BY29" s="2368"/>
      <c r="BZ29" s="2368"/>
      <c r="CA29" s="2368"/>
      <c r="CB29" s="2368"/>
      <c r="CC29" s="2368"/>
      <c r="CD29" s="2368"/>
      <c r="CE29" s="2368"/>
      <c r="CF29" s="2368"/>
      <c r="CG29" s="2368"/>
      <c r="CH29" s="2368"/>
      <c r="CI29" s="2368"/>
      <c r="CJ29" s="2368"/>
      <c r="CK29" s="2368"/>
      <c r="CL29" s="2368"/>
      <c r="CM29" s="2368"/>
      <c r="CN29" s="2368"/>
      <c r="CO29" s="2368"/>
      <c r="CP29" s="2368"/>
      <c r="CQ29" s="2368"/>
      <c r="CR29" s="2368"/>
      <c r="CS29" s="2368"/>
      <c r="CT29" s="2368"/>
      <c r="CU29" s="2368"/>
      <c r="CV29" s="2368"/>
      <c r="CW29" s="2368"/>
      <c r="CX29" s="2368"/>
      <c r="CY29" s="2196"/>
      <c r="DI29" s="676"/>
      <c r="DJ29" s="759">
        <v>15</v>
      </c>
    </row>
    <row customHeight="1" ht="35.699999999999996">
      <c r="C30" s="177"/>
      <c r="D30" s="762" t="s">
        <v>87</v>
      </c>
      <c r="E30" s="761" t="s">
        <v>557</v>
      </c>
      <c r="F30" s="761" t="s">
        <v>821</v>
      </c>
      <c r="G30" s="809" t="s">
        <v>558</v>
      </c>
      <c r="H30" s="808" t="s">
        <v>645</v>
      </c>
      <c r="I30" s="685" t="s">
        <v>558</v>
      </c>
      <c r="J30" s="466" t="s">
        <v>645</v>
      </c>
      <c r="K30" s="2263" t="s">
        <v>558</v>
      </c>
      <c r="L30" s="2313" t="s">
        <v>645</v>
      </c>
      <c r="M30" s="2263" t="s">
        <v>558</v>
      </c>
      <c r="N30" s="2313" t="s">
        <v>645</v>
      </c>
      <c r="O30" s="2263" t="s">
        <v>558</v>
      </c>
      <c r="P30" s="2313" t="s">
        <v>645</v>
      </c>
      <c r="Q30" s="2263" t="s">
        <v>558</v>
      </c>
      <c r="R30" s="2313" t="s">
        <v>645</v>
      </c>
      <c r="S30" s="2263" t="s">
        <v>558</v>
      </c>
      <c r="T30" s="2313" t="s">
        <v>645</v>
      </c>
      <c r="U30" s="2263" t="s">
        <v>558</v>
      </c>
      <c r="V30" s="2313" t="s">
        <v>645</v>
      </c>
      <c r="W30" s="2263" t="s">
        <v>558</v>
      </c>
      <c r="X30" s="2313" t="s">
        <v>645</v>
      </c>
      <c r="Y30" s="2263" t="s">
        <v>558</v>
      </c>
      <c r="Z30" s="2313" t="s">
        <v>645</v>
      </c>
      <c r="AA30" s="2263" t="s">
        <v>558</v>
      </c>
      <c r="AB30" s="2313" t="s">
        <v>645</v>
      </c>
      <c r="AC30" s="2263" t="s">
        <v>558</v>
      </c>
      <c r="AD30" s="2313" t="s">
        <v>645</v>
      </c>
      <c r="AE30" s="2263" t="s">
        <v>558</v>
      </c>
      <c r="AF30" s="2313" t="s">
        <v>645</v>
      </c>
      <c r="AG30" s="2263" t="s">
        <v>558</v>
      </c>
      <c r="AH30" s="2313" t="s">
        <v>645</v>
      </c>
      <c r="AI30" s="2263" t="s">
        <v>558</v>
      </c>
      <c r="AJ30" s="2313" t="s">
        <v>645</v>
      </c>
      <c r="AK30" s="2263" t="s">
        <v>558</v>
      </c>
      <c r="AL30" s="2313" t="s">
        <v>645</v>
      </c>
      <c r="AM30" s="2263" t="s">
        <v>558</v>
      </c>
      <c r="AN30" s="2313" t="s">
        <v>645</v>
      </c>
      <c r="AO30" s="2263" t="s">
        <v>558</v>
      </c>
      <c r="AP30" s="2313" t="s">
        <v>645</v>
      </c>
      <c r="AQ30" s="2263" t="s">
        <v>558</v>
      </c>
      <c r="AR30" s="2313" t="s">
        <v>645</v>
      </c>
      <c r="AS30" s="2263" t="s">
        <v>558</v>
      </c>
      <c r="AT30" s="2313" t="s">
        <v>645</v>
      </c>
      <c r="AU30" s="2263" t="s">
        <v>558</v>
      </c>
      <c r="AV30" s="2313" t="s">
        <v>645</v>
      </c>
      <c r="AW30" s="2263" t="s">
        <v>558</v>
      </c>
      <c r="AX30" s="2313" t="s">
        <v>645</v>
      </c>
      <c r="AY30" s="2263" t="s">
        <v>558</v>
      </c>
      <c r="AZ30" s="2313" t="s">
        <v>645</v>
      </c>
      <c r="BA30" s="2263" t="s">
        <v>558</v>
      </c>
      <c r="BB30" s="2313" t="s">
        <v>645</v>
      </c>
      <c r="BC30" s="2263" t="s">
        <v>558</v>
      </c>
      <c r="BD30" s="2313" t="s">
        <v>645</v>
      </c>
      <c r="BE30" s="2263" t="s">
        <v>558</v>
      </c>
      <c r="BF30" s="2313" t="s">
        <v>645</v>
      </c>
      <c r="BG30" s="2263" t="s">
        <v>558</v>
      </c>
      <c r="BH30" s="2313" t="s">
        <v>645</v>
      </c>
      <c r="BI30" s="2263" t="s">
        <v>558</v>
      </c>
      <c r="BJ30" s="2313" t="s">
        <v>645</v>
      </c>
      <c r="BK30" s="2263" t="s">
        <v>558</v>
      </c>
      <c r="BL30" s="2313" t="s">
        <v>645</v>
      </c>
      <c r="BM30" s="2263" t="s">
        <v>558</v>
      </c>
      <c r="BN30" s="2313" t="s">
        <v>645</v>
      </c>
      <c r="BO30" s="2263" t="s">
        <v>558</v>
      </c>
      <c r="BP30" s="2313" t="s">
        <v>645</v>
      </c>
      <c r="BQ30" s="2263" t="s">
        <v>558</v>
      </c>
      <c r="BR30" s="2313" t="s">
        <v>645</v>
      </c>
      <c r="BS30" s="2263" t="s">
        <v>558</v>
      </c>
      <c r="BT30" s="2313" t="s">
        <v>645</v>
      </c>
      <c r="BU30" s="2263" t="s">
        <v>558</v>
      </c>
      <c r="BV30" s="2313" t="s">
        <v>645</v>
      </c>
      <c r="BW30" s="2263" t="s">
        <v>558</v>
      </c>
      <c r="BX30" s="2313" t="s">
        <v>645</v>
      </c>
      <c r="BY30" s="2263" t="s">
        <v>558</v>
      </c>
      <c r="BZ30" s="2313" t="s">
        <v>645</v>
      </c>
      <c r="CA30" s="2263" t="s">
        <v>558</v>
      </c>
      <c r="CB30" s="2313" t="s">
        <v>645</v>
      </c>
      <c r="CC30" s="2263" t="s">
        <v>558</v>
      </c>
      <c r="CD30" s="2313" t="s">
        <v>645</v>
      </c>
      <c r="CE30" s="2263" t="s">
        <v>558</v>
      </c>
      <c r="CF30" s="2313" t="s">
        <v>645</v>
      </c>
      <c r="CG30" s="2263" t="s">
        <v>558</v>
      </c>
      <c r="CH30" s="2313" t="s">
        <v>645</v>
      </c>
      <c r="CI30" s="2263" t="s">
        <v>558</v>
      </c>
      <c r="CJ30" s="2313" t="s">
        <v>645</v>
      </c>
      <c r="CK30" s="2263" t="s">
        <v>558</v>
      </c>
      <c r="CL30" s="2313" t="s">
        <v>645</v>
      </c>
      <c r="CM30" s="2263" t="s">
        <v>558</v>
      </c>
      <c r="CN30" s="2313" t="s">
        <v>645</v>
      </c>
      <c r="CO30" s="2263" t="s">
        <v>558</v>
      </c>
      <c r="CP30" s="2313" t="s">
        <v>645</v>
      </c>
      <c r="CQ30" s="2263" t="s">
        <v>558</v>
      </c>
      <c r="CR30" s="2313" t="s">
        <v>645</v>
      </c>
      <c r="CS30" s="2263" t="s">
        <v>558</v>
      </c>
      <c r="CT30" s="2313" t="s">
        <v>645</v>
      </c>
      <c r="CU30" s="2263" t="s">
        <v>558</v>
      </c>
      <c r="CV30" s="2313" t="s">
        <v>645</v>
      </c>
      <c r="CW30" s="2263" t="s">
        <v>558</v>
      </c>
      <c r="CX30" s="2313" t="s">
        <v>645</v>
      </c>
      <c r="CY30" s="2202"/>
      <c r="DJ30" s="506">
        <v>34</v>
      </c>
    </row>
    <row customHeight="1" ht="15" hidden="1">
      <c r="C31" s="177"/>
      <c r="D31" s="594"/>
      <c r="E31" s="594"/>
      <c r="F31" s="594"/>
      <c r="G31" s="660"/>
      <c r="H31" s="660"/>
      <c r="I31" s="660"/>
      <c r="J31" s="660"/>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84"/>
      <c r="AL31" s="684"/>
      <c r="AM31" s="684"/>
      <c r="AN31" s="684"/>
      <c r="AO31" s="684"/>
      <c r="AP31" s="684"/>
      <c r="AQ31" s="684"/>
      <c r="AR31" s="684"/>
      <c r="AS31" s="684"/>
      <c r="AT31" s="684"/>
      <c r="AU31" s="684"/>
      <c r="AV31" s="684"/>
      <c r="AW31" s="684"/>
      <c r="AX31" s="684"/>
      <c r="AY31" s="684"/>
      <c r="AZ31" s="684"/>
      <c r="BA31" s="684"/>
      <c r="BB31" s="684"/>
      <c r="BC31" s="684"/>
      <c r="BD31" s="684"/>
      <c r="BE31" s="684"/>
      <c r="BF31" s="684"/>
      <c r="BG31" s="684"/>
      <c r="BH31" s="684"/>
      <c r="BI31" s="684"/>
      <c r="BJ31" s="684"/>
      <c r="BK31" s="684"/>
      <c r="BL31" s="684"/>
      <c r="BM31" s="684"/>
      <c r="BN31" s="684"/>
      <c r="BO31" s="684"/>
      <c r="BP31" s="684"/>
      <c r="BQ31" s="684"/>
      <c r="BR31" s="684"/>
      <c r="BS31" s="684"/>
      <c r="BT31" s="684"/>
      <c r="BU31" s="684"/>
      <c r="BV31" s="684"/>
      <c r="BW31" s="684"/>
      <c r="BX31" s="684"/>
      <c r="BY31" s="684"/>
      <c r="BZ31" s="684"/>
      <c r="CA31" s="684"/>
      <c r="CB31" s="684"/>
      <c r="CC31" s="684"/>
      <c r="CD31" s="684"/>
      <c r="CE31" s="684"/>
      <c r="CF31" s="684"/>
      <c r="CG31" s="684"/>
      <c r="CH31" s="684"/>
      <c r="CI31" s="684"/>
      <c r="CJ31" s="684"/>
      <c r="CK31" s="684"/>
      <c r="CL31" s="684"/>
      <c r="CM31" s="684"/>
      <c r="CN31" s="684"/>
      <c r="CO31" s="684"/>
      <c r="CP31" s="684"/>
      <c r="CQ31" s="684"/>
      <c r="CR31" s="684"/>
      <c r="CS31" s="684"/>
      <c r="CT31" s="684"/>
      <c r="CU31" s="684"/>
      <c r="CV31" s="684"/>
      <c r="CW31" s="684"/>
      <c r="CX31" s="684"/>
      <c r="CY31" s="290"/>
      <c r="DJ31" s="506">
        <v>0</v>
      </c>
    </row>
    <row customHeight="1" ht="24">
      <c r="A32" s="506"/>
      <c r="B32" s="506" t="s">
        <v>1250</v>
      </c>
      <c r="C32" s="527"/>
      <c r="D32" s="693">
        <v>1</v>
      </c>
      <c r="E32" s="694" t="s">
        <v>1251</v>
      </c>
      <c r="F32" s="692" t="s">
        <v>561</v>
      </c>
      <c r="G32" s="814" t="s">
        <v>561</v>
      </c>
      <c r="H32" s="814" t="s">
        <v>561</v>
      </c>
      <c r="I32" s="692" t="s">
        <v>561</v>
      </c>
      <c r="J32" s="692" t="s">
        <v>561</v>
      </c>
      <c r="K32" s="2264" t="s">
        <v>561</v>
      </c>
      <c r="L32" s="2264" t="s">
        <v>561</v>
      </c>
      <c r="M32" s="2264" t="s">
        <v>561</v>
      </c>
      <c r="N32" s="2264" t="s">
        <v>561</v>
      </c>
      <c r="O32" s="2264" t="s">
        <v>561</v>
      </c>
      <c r="P32" s="2264" t="s">
        <v>561</v>
      </c>
      <c r="Q32" s="2264" t="s">
        <v>561</v>
      </c>
      <c r="R32" s="2264" t="s">
        <v>561</v>
      </c>
      <c r="S32" s="2264" t="s">
        <v>561</v>
      </c>
      <c r="T32" s="2264" t="s">
        <v>561</v>
      </c>
      <c r="U32" s="2264" t="s">
        <v>561</v>
      </c>
      <c r="V32" s="2264" t="s">
        <v>561</v>
      </c>
      <c r="W32" s="2264" t="s">
        <v>561</v>
      </c>
      <c r="X32" s="2264" t="s">
        <v>561</v>
      </c>
      <c r="Y32" s="2264" t="s">
        <v>561</v>
      </c>
      <c r="Z32" s="2264" t="s">
        <v>561</v>
      </c>
      <c r="AA32" s="2264" t="s">
        <v>561</v>
      </c>
      <c r="AB32" s="2264" t="s">
        <v>561</v>
      </c>
      <c r="AC32" s="2264" t="s">
        <v>561</v>
      </c>
      <c r="AD32" s="2264" t="s">
        <v>561</v>
      </c>
      <c r="AE32" s="2264" t="s">
        <v>561</v>
      </c>
      <c r="AF32" s="2264" t="s">
        <v>561</v>
      </c>
      <c r="AG32" s="2264" t="s">
        <v>561</v>
      </c>
      <c r="AH32" s="2264" t="s">
        <v>561</v>
      </c>
      <c r="AI32" s="2264" t="s">
        <v>561</v>
      </c>
      <c r="AJ32" s="2264" t="s">
        <v>561</v>
      </c>
      <c r="AK32" s="2264" t="s">
        <v>561</v>
      </c>
      <c r="AL32" s="2264" t="s">
        <v>561</v>
      </c>
      <c r="AM32" s="2264" t="s">
        <v>561</v>
      </c>
      <c r="AN32" s="2264" t="s">
        <v>561</v>
      </c>
      <c r="AO32" s="2264" t="s">
        <v>561</v>
      </c>
      <c r="AP32" s="2264" t="s">
        <v>561</v>
      </c>
      <c r="AQ32" s="2264" t="s">
        <v>561</v>
      </c>
      <c r="AR32" s="2264" t="s">
        <v>561</v>
      </c>
      <c r="AS32" s="2264" t="s">
        <v>561</v>
      </c>
      <c r="AT32" s="2264" t="s">
        <v>561</v>
      </c>
      <c r="AU32" s="2264" t="s">
        <v>561</v>
      </c>
      <c r="AV32" s="2264" t="s">
        <v>561</v>
      </c>
      <c r="AW32" s="2264" t="s">
        <v>561</v>
      </c>
      <c r="AX32" s="2264" t="s">
        <v>561</v>
      </c>
      <c r="AY32" s="2264" t="s">
        <v>561</v>
      </c>
      <c r="AZ32" s="2264" t="s">
        <v>561</v>
      </c>
      <c r="BA32" s="2264" t="s">
        <v>561</v>
      </c>
      <c r="BB32" s="2264" t="s">
        <v>561</v>
      </c>
      <c r="BC32" s="2264" t="s">
        <v>561</v>
      </c>
      <c r="BD32" s="2264" t="s">
        <v>561</v>
      </c>
      <c r="BE32" s="2264" t="s">
        <v>561</v>
      </c>
      <c r="BF32" s="2264" t="s">
        <v>561</v>
      </c>
      <c r="BG32" s="2264" t="s">
        <v>561</v>
      </c>
      <c r="BH32" s="2264" t="s">
        <v>561</v>
      </c>
      <c r="BI32" s="2264" t="s">
        <v>561</v>
      </c>
      <c r="BJ32" s="2264" t="s">
        <v>561</v>
      </c>
      <c r="BK32" s="2264" t="s">
        <v>561</v>
      </c>
      <c r="BL32" s="2264" t="s">
        <v>561</v>
      </c>
      <c r="BM32" s="2264" t="s">
        <v>561</v>
      </c>
      <c r="BN32" s="2264" t="s">
        <v>561</v>
      </c>
      <c r="BO32" s="2264" t="s">
        <v>561</v>
      </c>
      <c r="BP32" s="2264" t="s">
        <v>561</v>
      </c>
      <c r="BQ32" s="2264" t="s">
        <v>561</v>
      </c>
      <c r="BR32" s="2264" t="s">
        <v>561</v>
      </c>
      <c r="BS32" s="2264" t="s">
        <v>561</v>
      </c>
      <c r="BT32" s="2264" t="s">
        <v>561</v>
      </c>
      <c r="BU32" s="2264" t="s">
        <v>561</v>
      </c>
      <c r="BV32" s="2264" t="s">
        <v>561</v>
      </c>
      <c r="BW32" s="2264" t="s">
        <v>561</v>
      </c>
      <c r="BX32" s="2264" t="s">
        <v>561</v>
      </c>
      <c r="BY32" s="2264" t="s">
        <v>561</v>
      </c>
      <c r="BZ32" s="2264" t="s">
        <v>561</v>
      </c>
      <c r="CA32" s="2264" t="s">
        <v>561</v>
      </c>
      <c r="CB32" s="2264" t="s">
        <v>561</v>
      </c>
      <c r="CC32" s="2264" t="s">
        <v>561</v>
      </c>
      <c r="CD32" s="2264" t="s">
        <v>561</v>
      </c>
      <c r="CE32" s="2264" t="s">
        <v>561</v>
      </c>
      <c r="CF32" s="2264" t="s">
        <v>561</v>
      </c>
      <c r="CG32" s="2264" t="s">
        <v>561</v>
      </c>
      <c r="CH32" s="2264" t="s">
        <v>561</v>
      </c>
      <c r="CI32" s="2264" t="s">
        <v>561</v>
      </c>
      <c r="CJ32" s="2264" t="s">
        <v>561</v>
      </c>
      <c r="CK32" s="2264" t="s">
        <v>561</v>
      </c>
      <c r="CL32" s="2264" t="s">
        <v>561</v>
      </c>
      <c r="CM32" s="2264" t="s">
        <v>561</v>
      </c>
      <c r="CN32" s="2264" t="s">
        <v>561</v>
      </c>
      <c r="CO32" s="2264" t="s">
        <v>561</v>
      </c>
      <c r="CP32" s="2264" t="s">
        <v>561</v>
      </c>
      <c r="CQ32" s="2264" t="s">
        <v>561</v>
      </c>
      <c r="CR32" s="2264" t="s">
        <v>561</v>
      </c>
      <c r="CS32" s="2264" t="s">
        <v>561</v>
      </c>
      <c r="CT32" s="2264" t="s">
        <v>561</v>
      </c>
      <c r="CU32" s="2264" t="s">
        <v>561</v>
      </c>
      <c r="CV32" s="2264" t="s">
        <v>561</v>
      </c>
      <c r="CW32" s="2264" t="s">
        <v>561</v>
      </c>
      <c r="CX32" s="2264" t="s">
        <v>561</v>
      </c>
      <c r="CY32" s="290"/>
      <c r="DJ32" s="506">
        <v>23</v>
      </c>
    </row>
    <row customHeight="1" ht="11.549999999999999">
      <c r="A33" s="506"/>
      <c r="C33" s="506"/>
      <c r="D33" s="348"/>
      <c r="E33" s="581" t="s">
        <v>841</v>
      </c>
      <c r="F33" s="573"/>
      <c r="G33" s="573"/>
      <c r="H33" s="573"/>
      <c r="I33" s="573"/>
      <c r="J33" s="573"/>
      <c r="K33" s="2637"/>
      <c r="L33" s="2637"/>
      <c r="M33" s="2637"/>
      <c r="N33" s="2637"/>
      <c r="O33" s="2637"/>
      <c r="P33" s="2637"/>
      <c r="Q33" s="2637"/>
      <c r="R33" s="2637"/>
      <c r="S33" s="2637"/>
      <c r="T33" s="2637"/>
      <c r="U33" s="2637"/>
      <c r="V33" s="2637"/>
      <c r="W33" s="2637"/>
      <c r="X33" s="2637"/>
      <c r="Y33" s="2637"/>
      <c r="Z33" s="2637"/>
      <c r="AA33" s="2637"/>
      <c r="AB33" s="2637"/>
      <c r="AC33" s="2637"/>
      <c r="AD33" s="2637"/>
      <c r="AE33" s="2637"/>
      <c r="AF33" s="2637"/>
      <c r="AG33" s="2637"/>
      <c r="AH33" s="2637"/>
      <c r="AI33" s="2637"/>
      <c r="AJ33" s="2637"/>
      <c r="AK33" s="2637"/>
      <c r="AL33" s="2637"/>
      <c r="AM33" s="2637"/>
      <c r="AN33" s="2637"/>
      <c r="AO33" s="2637"/>
      <c r="AP33" s="2637"/>
      <c r="AQ33" s="2637"/>
      <c r="AR33" s="2637"/>
      <c r="AS33" s="2637"/>
      <c r="AT33" s="2637"/>
      <c r="AU33" s="2637"/>
      <c r="AV33" s="2637"/>
      <c r="AW33" s="2637"/>
      <c r="AX33" s="2637"/>
      <c r="AY33" s="2637"/>
      <c r="AZ33" s="2637"/>
      <c r="BA33" s="2637"/>
      <c r="BB33" s="2637"/>
      <c r="BC33" s="2637"/>
      <c r="BD33" s="2637"/>
      <c r="BE33" s="2637"/>
      <c r="BF33" s="2637"/>
      <c r="BG33" s="2637"/>
      <c r="BH33" s="2637"/>
      <c r="BI33" s="2637"/>
      <c r="BJ33" s="2637"/>
      <c r="BK33" s="2637"/>
      <c r="BL33" s="2637"/>
      <c r="BM33" s="2637"/>
      <c r="BN33" s="2637"/>
      <c r="BO33" s="2637"/>
      <c r="BP33" s="2637"/>
      <c r="BQ33" s="2637"/>
      <c r="BR33" s="2637"/>
      <c r="BS33" s="2637"/>
      <c r="BT33" s="2637"/>
      <c r="BU33" s="2637"/>
      <c r="BV33" s="2637"/>
      <c r="BW33" s="2637"/>
      <c r="BX33" s="2637"/>
      <c r="BY33" s="2637"/>
      <c r="BZ33" s="2637"/>
      <c r="CA33" s="2637"/>
      <c r="CB33" s="2637"/>
      <c r="CC33" s="2637"/>
      <c r="CD33" s="2637"/>
      <c r="CE33" s="2637"/>
      <c r="CF33" s="2637"/>
      <c r="CG33" s="2637"/>
      <c r="CH33" s="2637"/>
      <c r="CI33" s="2637"/>
      <c r="CJ33" s="2637"/>
      <c r="CK33" s="2637"/>
      <c r="CL33" s="2637"/>
      <c r="CM33" s="2637"/>
      <c r="CN33" s="2637"/>
      <c r="CO33" s="2637"/>
      <c r="CP33" s="2637"/>
      <c r="CQ33" s="2637"/>
      <c r="CR33" s="2637"/>
      <c r="CS33" s="2637"/>
      <c r="CT33" s="2637"/>
      <c r="CU33" s="2637"/>
      <c r="CV33" s="2637"/>
      <c r="CW33" s="2637"/>
      <c r="CX33" s="2637"/>
      <c r="CY33" s="574"/>
      <c r="DI33" s="506"/>
      <c r="DJ33" s="506">
        <v>11</v>
      </c>
    </row>
    <row customHeight="1" ht="24">
      <c r="A34" s="506"/>
      <c r="B34" s="582" t="s">
        <v>936</v>
      </c>
      <c r="C34" s="527"/>
      <c r="D34" s="693">
        <v>2</v>
      </c>
      <c r="E34" s="694" t="s">
        <v>1252</v>
      </c>
      <c r="F34" s="821" t="s">
        <v>561</v>
      </c>
      <c r="G34" s="821" t="s">
        <v>561</v>
      </c>
      <c r="H34" s="821" t="s">
        <v>561</v>
      </c>
      <c r="I34" s="692"/>
      <c r="J34" s="692"/>
      <c r="K34" s="2264" t="s">
        <v>561</v>
      </c>
      <c r="L34" s="2264" t="s">
        <v>561</v>
      </c>
      <c r="M34" s="2264" t="s">
        <v>561</v>
      </c>
      <c r="N34" s="2264" t="s">
        <v>561</v>
      </c>
      <c r="O34" s="2264" t="s">
        <v>561</v>
      </c>
      <c r="P34" s="2264" t="s">
        <v>561</v>
      </c>
      <c r="Q34" s="2264" t="s">
        <v>561</v>
      </c>
      <c r="R34" s="2264" t="s">
        <v>561</v>
      </c>
      <c r="S34" s="2264" t="s">
        <v>561</v>
      </c>
      <c r="T34" s="2264" t="s">
        <v>561</v>
      </c>
      <c r="U34" s="2264" t="s">
        <v>561</v>
      </c>
      <c r="V34" s="2264" t="s">
        <v>561</v>
      </c>
      <c r="W34" s="2264" t="s">
        <v>561</v>
      </c>
      <c r="X34" s="2264" t="s">
        <v>561</v>
      </c>
      <c r="Y34" s="2264" t="s">
        <v>561</v>
      </c>
      <c r="Z34" s="2264" t="s">
        <v>561</v>
      </c>
      <c r="AA34" s="2264" t="s">
        <v>561</v>
      </c>
      <c r="AB34" s="2264" t="s">
        <v>561</v>
      </c>
      <c r="AC34" s="2264" t="s">
        <v>561</v>
      </c>
      <c r="AD34" s="2264" t="s">
        <v>561</v>
      </c>
      <c r="AE34" s="2264" t="s">
        <v>561</v>
      </c>
      <c r="AF34" s="2264" t="s">
        <v>561</v>
      </c>
      <c r="AG34" s="2264" t="s">
        <v>561</v>
      </c>
      <c r="AH34" s="2264" t="s">
        <v>561</v>
      </c>
      <c r="AI34" s="2264" t="s">
        <v>561</v>
      </c>
      <c r="AJ34" s="2264" t="s">
        <v>561</v>
      </c>
      <c r="AK34" s="2264" t="s">
        <v>561</v>
      </c>
      <c r="AL34" s="2264" t="s">
        <v>561</v>
      </c>
      <c r="AM34" s="2264" t="s">
        <v>561</v>
      </c>
      <c r="AN34" s="2264" t="s">
        <v>561</v>
      </c>
      <c r="AO34" s="2264" t="s">
        <v>561</v>
      </c>
      <c r="AP34" s="2264" t="s">
        <v>561</v>
      </c>
      <c r="AQ34" s="2264" t="s">
        <v>561</v>
      </c>
      <c r="AR34" s="2264" t="s">
        <v>561</v>
      </c>
      <c r="AS34" s="2264" t="s">
        <v>561</v>
      </c>
      <c r="AT34" s="2264" t="s">
        <v>561</v>
      </c>
      <c r="AU34" s="2264" t="s">
        <v>561</v>
      </c>
      <c r="AV34" s="2264" t="s">
        <v>561</v>
      </c>
      <c r="AW34" s="2264" t="s">
        <v>561</v>
      </c>
      <c r="AX34" s="2264" t="s">
        <v>561</v>
      </c>
      <c r="AY34" s="2264" t="s">
        <v>561</v>
      </c>
      <c r="AZ34" s="2264" t="s">
        <v>561</v>
      </c>
      <c r="BA34" s="2264" t="s">
        <v>561</v>
      </c>
      <c r="BB34" s="2264" t="s">
        <v>561</v>
      </c>
      <c r="BC34" s="2264" t="s">
        <v>561</v>
      </c>
      <c r="BD34" s="2264" t="s">
        <v>561</v>
      </c>
      <c r="BE34" s="2264" t="s">
        <v>561</v>
      </c>
      <c r="BF34" s="2264" t="s">
        <v>561</v>
      </c>
      <c r="BG34" s="2264" t="s">
        <v>561</v>
      </c>
      <c r="BH34" s="2264" t="s">
        <v>561</v>
      </c>
      <c r="BI34" s="2264" t="s">
        <v>561</v>
      </c>
      <c r="BJ34" s="2264" t="s">
        <v>561</v>
      </c>
      <c r="BK34" s="2264" t="s">
        <v>561</v>
      </c>
      <c r="BL34" s="2264" t="s">
        <v>561</v>
      </c>
      <c r="BM34" s="2264" t="s">
        <v>561</v>
      </c>
      <c r="BN34" s="2264" t="s">
        <v>561</v>
      </c>
      <c r="BO34" s="2264" t="s">
        <v>561</v>
      </c>
      <c r="BP34" s="2264" t="s">
        <v>561</v>
      </c>
      <c r="BQ34" s="2264" t="s">
        <v>561</v>
      </c>
      <c r="BR34" s="2264" t="s">
        <v>561</v>
      </c>
      <c r="BS34" s="2264" t="s">
        <v>561</v>
      </c>
      <c r="BT34" s="2264" t="s">
        <v>561</v>
      </c>
      <c r="BU34" s="2264" t="s">
        <v>561</v>
      </c>
      <c r="BV34" s="2264" t="s">
        <v>561</v>
      </c>
      <c r="BW34" s="2264" t="s">
        <v>561</v>
      </c>
      <c r="BX34" s="2264" t="s">
        <v>561</v>
      </c>
      <c r="BY34" s="2264" t="s">
        <v>561</v>
      </c>
      <c r="BZ34" s="2264" t="s">
        <v>561</v>
      </c>
      <c r="CA34" s="2264" t="s">
        <v>561</v>
      </c>
      <c r="CB34" s="2264" t="s">
        <v>561</v>
      </c>
      <c r="CC34" s="2264" t="s">
        <v>561</v>
      </c>
      <c r="CD34" s="2264" t="s">
        <v>561</v>
      </c>
      <c r="CE34" s="2264" t="s">
        <v>561</v>
      </c>
      <c r="CF34" s="2264" t="s">
        <v>561</v>
      </c>
      <c r="CG34" s="2264" t="s">
        <v>561</v>
      </c>
      <c r="CH34" s="2264" t="s">
        <v>561</v>
      </c>
      <c r="CI34" s="2264" t="s">
        <v>561</v>
      </c>
      <c r="CJ34" s="2264" t="s">
        <v>561</v>
      </c>
      <c r="CK34" s="2264" t="s">
        <v>561</v>
      </c>
      <c r="CL34" s="2264" t="s">
        <v>561</v>
      </c>
      <c r="CM34" s="2264" t="s">
        <v>561</v>
      </c>
      <c r="CN34" s="2264" t="s">
        <v>561</v>
      </c>
      <c r="CO34" s="2264" t="s">
        <v>561</v>
      </c>
      <c r="CP34" s="2264" t="s">
        <v>561</v>
      </c>
      <c r="CQ34" s="2264" t="s">
        <v>561</v>
      </c>
      <c r="CR34" s="2264" t="s">
        <v>561</v>
      </c>
      <c r="CS34" s="2264" t="s">
        <v>561</v>
      </c>
      <c r="CT34" s="2264" t="s">
        <v>561</v>
      </c>
      <c r="CU34" s="2264" t="s">
        <v>561</v>
      </c>
      <c r="CV34" s="2264" t="s">
        <v>561</v>
      </c>
      <c r="CW34" s="2264" t="s">
        <v>561</v>
      </c>
      <c r="CX34" s="2264" t="s">
        <v>561</v>
      </c>
      <c r="CY34" s="290"/>
      <c r="DJ34" s="506">
        <v>23</v>
      </c>
    </row>
    <row customHeight="1" ht="11.549999999999999">
      <c r="A35" s="506"/>
      <c r="C35" s="506"/>
      <c r="D35" s="348"/>
      <c r="E35" s="581" t="s">
        <v>1253</v>
      </c>
      <c r="F35" s="573"/>
      <c r="G35" s="695"/>
      <c r="H35" s="573"/>
      <c r="I35" s="695"/>
      <c r="J35" s="573"/>
      <c r="K35" s="2638"/>
      <c r="L35" s="2637"/>
      <c r="M35" s="2638"/>
      <c r="N35" s="2637"/>
      <c r="O35" s="2638"/>
      <c r="P35" s="2637"/>
      <c r="Q35" s="2638"/>
      <c r="R35" s="2637"/>
      <c r="S35" s="2638"/>
      <c r="T35" s="2637"/>
      <c r="U35" s="2638"/>
      <c r="V35" s="2637"/>
      <c r="W35" s="2638"/>
      <c r="X35" s="2637"/>
      <c r="Y35" s="2638"/>
      <c r="Z35" s="2637"/>
      <c r="AA35" s="2638"/>
      <c r="AB35" s="2637"/>
      <c r="AC35" s="2638"/>
      <c r="AD35" s="2637"/>
      <c r="AE35" s="2638"/>
      <c r="AF35" s="2637"/>
      <c r="AG35" s="2638"/>
      <c r="AH35" s="2637"/>
      <c r="AI35" s="2638"/>
      <c r="AJ35" s="2637"/>
      <c r="AK35" s="2638"/>
      <c r="AL35" s="2637"/>
      <c r="AM35" s="2638"/>
      <c r="AN35" s="2637"/>
      <c r="AO35" s="2638"/>
      <c r="AP35" s="2637"/>
      <c r="AQ35" s="2638"/>
      <c r="AR35" s="2637"/>
      <c r="AS35" s="2638"/>
      <c r="AT35" s="2637"/>
      <c r="AU35" s="2638"/>
      <c r="AV35" s="2637"/>
      <c r="AW35" s="2638"/>
      <c r="AX35" s="2637"/>
      <c r="AY35" s="2638"/>
      <c r="AZ35" s="2637"/>
      <c r="BA35" s="2638"/>
      <c r="BB35" s="2637"/>
      <c r="BC35" s="2638"/>
      <c r="BD35" s="2637"/>
      <c r="BE35" s="2638"/>
      <c r="BF35" s="2637"/>
      <c r="BG35" s="2638"/>
      <c r="BH35" s="2637"/>
      <c r="BI35" s="2638"/>
      <c r="BJ35" s="2637"/>
      <c r="BK35" s="2638"/>
      <c r="BL35" s="2637"/>
      <c r="BM35" s="2638"/>
      <c r="BN35" s="2637"/>
      <c r="BO35" s="2638"/>
      <c r="BP35" s="2637"/>
      <c r="BQ35" s="2638"/>
      <c r="BR35" s="2637"/>
      <c r="BS35" s="2638"/>
      <c r="BT35" s="2637"/>
      <c r="BU35" s="2638"/>
      <c r="BV35" s="2637"/>
      <c r="BW35" s="2638"/>
      <c r="BX35" s="2637"/>
      <c r="BY35" s="2638"/>
      <c r="BZ35" s="2637"/>
      <c r="CA35" s="2638"/>
      <c r="CB35" s="2637"/>
      <c r="CC35" s="2638"/>
      <c r="CD35" s="2637"/>
      <c r="CE35" s="2638"/>
      <c r="CF35" s="2637"/>
      <c r="CG35" s="2638"/>
      <c r="CH35" s="2637"/>
      <c r="CI35" s="2638"/>
      <c r="CJ35" s="2637"/>
      <c r="CK35" s="2638"/>
      <c r="CL35" s="2637"/>
      <c r="CM35" s="2638"/>
      <c r="CN35" s="2637"/>
      <c r="CO35" s="2638"/>
      <c r="CP35" s="2637"/>
      <c r="CQ35" s="2638"/>
      <c r="CR35" s="2637"/>
      <c r="CS35" s="2638"/>
      <c r="CT35" s="2637"/>
      <c r="CU35" s="2638"/>
      <c r="CV35" s="2637"/>
      <c r="CW35" s="2638"/>
      <c r="CX35" s="2637"/>
      <c r="CY35" s="574"/>
      <c r="DI35" s="506"/>
      <c r="DJ35" s="506">
        <v>11</v>
      </c>
    </row>
    <row customHeight="1" ht="71.25">
      <c r="A36" s="506"/>
      <c r="B36" s="506" t="s">
        <v>1254</v>
      </c>
      <c r="C36" s="527"/>
      <c r="D36" s="693">
        <v>3</v>
      </c>
      <c r="E36" s="694" t="s">
        <v>1255</v>
      </c>
      <c r="F36" s="696" t="s">
        <v>561</v>
      </c>
      <c r="G36" s="815" t="s">
        <v>1256</v>
      </c>
      <c r="H36" s="814" t="s">
        <v>561</v>
      </c>
      <c r="I36" s="525" t="s">
        <v>1256</v>
      </c>
      <c r="J36" s="692" t="s">
        <v>561</v>
      </c>
      <c r="K36" s="2108" t="s">
        <v>1256</v>
      </c>
      <c r="L36" s="2264" t="s">
        <v>561</v>
      </c>
      <c r="M36" s="2108" t="s">
        <v>1256</v>
      </c>
      <c r="N36" s="2264" t="s">
        <v>561</v>
      </c>
      <c r="O36" s="2108" t="s">
        <v>1256</v>
      </c>
      <c r="P36" s="2264" t="s">
        <v>561</v>
      </c>
      <c r="Q36" s="2108" t="s">
        <v>1256</v>
      </c>
      <c r="R36" s="2264" t="s">
        <v>561</v>
      </c>
      <c r="S36" s="2108" t="s">
        <v>1256</v>
      </c>
      <c r="T36" s="2264" t="s">
        <v>561</v>
      </c>
      <c r="U36" s="2108" t="s">
        <v>1256</v>
      </c>
      <c r="V36" s="2264" t="s">
        <v>561</v>
      </c>
      <c r="W36" s="2108" t="s">
        <v>1256</v>
      </c>
      <c r="X36" s="2264" t="s">
        <v>561</v>
      </c>
      <c r="Y36" s="2108" t="s">
        <v>1256</v>
      </c>
      <c r="Z36" s="2264" t="s">
        <v>561</v>
      </c>
      <c r="AA36" s="2108" t="s">
        <v>1256</v>
      </c>
      <c r="AB36" s="2264" t="s">
        <v>561</v>
      </c>
      <c r="AC36" s="2108" t="s">
        <v>1256</v>
      </c>
      <c r="AD36" s="2264" t="s">
        <v>561</v>
      </c>
      <c r="AE36" s="2108" t="s">
        <v>1256</v>
      </c>
      <c r="AF36" s="2264" t="s">
        <v>561</v>
      </c>
      <c r="AG36" s="2108" t="s">
        <v>1256</v>
      </c>
      <c r="AH36" s="2264" t="s">
        <v>561</v>
      </c>
      <c r="AI36" s="2108" t="s">
        <v>1256</v>
      </c>
      <c r="AJ36" s="2264" t="s">
        <v>561</v>
      </c>
      <c r="AK36" s="2108" t="s">
        <v>1256</v>
      </c>
      <c r="AL36" s="2264" t="s">
        <v>561</v>
      </c>
      <c r="AM36" s="2108" t="s">
        <v>1256</v>
      </c>
      <c r="AN36" s="2264" t="s">
        <v>561</v>
      </c>
      <c r="AO36" s="2108" t="s">
        <v>1256</v>
      </c>
      <c r="AP36" s="2264" t="s">
        <v>561</v>
      </c>
      <c r="AQ36" s="2108" t="s">
        <v>1256</v>
      </c>
      <c r="AR36" s="2264" t="s">
        <v>561</v>
      </c>
      <c r="AS36" s="2108" t="s">
        <v>1256</v>
      </c>
      <c r="AT36" s="2264" t="s">
        <v>561</v>
      </c>
      <c r="AU36" s="2108" t="s">
        <v>1256</v>
      </c>
      <c r="AV36" s="2264" t="s">
        <v>561</v>
      </c>
      <c r="AW36" s="2108" t="s">
        <v>1256</v>
      </c>
      <c r="AX36" s="2264" t="s">
        <v>561</v>
      </c>
      <c r="AY36" s="2108" t="s">
        <v>1256</v>
      </c>
      <c r="AZ36" s="2264" t="s">
        <v>561</v>
      </c>
      <c r="BA36" s="2108" t="s">
        <v>1256</v>
      </c>
      <c r="BB36" s="2264" t="s">
        <v>561</v>
      </c>
      <c r="BC36" s="2108" t="s">
        <v>1256</v>
      </c>
      <c r="BD36" s="2264" t="s">
        <v>561</v>
      </c>
      <c r="BE36" s="2108" t="s">
        <v>1256</v>
      </c>
      <c r="BF36" s="2264" t="s">
        <v>561</v>
      </c>
      <c r="BG36" s="2108" t="s">
        <v>1256</v>
      </c>
      <c r="BH36" s="2264" t="s">
        <v>561</v>
      </c>
      <c r="BI36" s="2108" t="s">
        <v>1256</v>
      </c>
      <c r="BJ36" s="2264" t="s">
        <v>561</v>
      </c>
      <c r="BK36" s="2108" t="s">
        <v>1256</v>
      </c>
      <c r="BL36" s="2264" t="s">
        <v>561</v>
      </c>
      <c r="BM36" s="2108" t="s">
        <v>1256</v>
      </c>
      <c r="BN36" s="2264" t="s">
        <v>561</v>
      </c>
      <c r="BO36" s="2108" t="s">
        <v>1256</v>
      </c>
      <c r="BP36" s="2264" t="s">
        <v>561</v>
      </c>
      <c r="BQ36" s="2108" t="s">
        <v>1256</v>
      </c>
      <c r="BR36" s="2264" t="s">
        <v>561</v>
      </c>
      <c r="BS36" s="2108" t="s">
        <v>1256</v>
      </c>
      <c r="BT36" s="2264" t="s">
        <v>561</v>
      </c>
      <c r="BU36" s="2108" t="s">
        <v>1256</v>
      </c>
      <c r="BV36" s="2264" t="s">
        <v>561</v>
      </c>
      <c r="BW36" s="2108" t="s">
        <v>1256</v>
      </c>
      <c r="BX36" s="2264" t="s">
        <v>561</v>
      </c>
      <c r="BY36" s="2108" t="s">
        <v>1256</v>
      </c>
      <c r="BZ36" s="2264" t="s">
        <v>561</v>
      </c>
      <c r="CA36" s="2108" t="s">
        <v>1256</v>
      </c>
      <c r="CB36" s="2264" t="s">
        <v>561</v>
      </c>
      <c r="CC36" s="2108" t="s">
        <v>1256</v>
      </c>
      <c r="CD36" s="2264" t="s">
        <v>561</v>
      </c>
      <c r="CE36" s="2108" t="s">
        <v>1256</v>
      </c>
      <c r="CF36" s="2264" t="s">
        <v>561</v>
      </c>
      <c r="CG36" s="2108" t="s">
        <v>1256</v>
      </c>
      <c r="CH36" s="2264" t="s">
        <v>561</v>
      </c>
      <c r="CI36" s="2108" t="s">
        <v>1256</v>
      </c>
      <c r="CJ36" s="2264" t="s">
        <v>561</v>
      </c>
      <c r="CK36" s="2108" t="s">
        <v>1256</v>
      </c>
      <c r="CL36" s="2264" t="s">
        <v>561</v>
      </c>
      <c r="CM36" s="2108" t="s">
        <v>1256</v>
      </c>
      <c r="CN36" s="2264" t="s">
        <v>561</v>
      </c>
      <c r="CO36" s="2108" t="s">
        <v>1256</v>
      </c>
      <c r="CP36" s="2264" t="s">
        <v>561</v>
      </c>
      <c r="CQ36" s="2108" t="s">
        <v>1256</v>
      </c>
      <c r="CR36" s="2264" t="s">
        <v>561</v>
      </c>
      <c r="CS36" s="2108" t="s">
        <v>1256</v>
      </c>
      <c r="CT36" s="2264" t="s">
        <v>561</v>
      </c>
      <c r="CU36" s="2108" t="s">
        <v>1256</v>
      </c>
      <c r="CV36" s="2264" t="s">
        <v>561</v>
      </c>
      <c r="CW36" s="2108" t="s">
        <v>1256</v>
      </c>
      <c r="CX36" s="2264" t="s">
        <v>561</v>
      </c>
      <c r="CY36" s="290" t="s">
        <v>1257</v>
      </c>
      <c r="DJ36" s="506">
        <v>68</v>
      </c>
    </row>
    <row customHeight="1" ht="11.549999999999999">
      <c r="A37" s="506"/>
      <c r="C37" s="506"/>
      <c r="D37" s="348"/>
      <c r="E37" s="581" t="s">
        <v>1258</v>
      </c>
      <c r="F37" s="573"/>
      <c r="G37" s="695"/>
      <c r="H37" s="695"/>
      <c r="I37" s="695"/>
      <c r="J37" s="695"/>
      <c r="K37" s="2638"/>
      <c r="L37" s="2638"/>
      <c r="M37" s="2638"/>
      <c r="N37" s="2638"/>
      <c r="O37" s="2638"/>
      <c r="P37" s="2638"/>
      <c r="Q37" s="2638"/>
      <c r="R37" s="2638"/>
      <c r="S37" s="2638"/>
      <c r="T37" s="2638"/>
      <c r="U37" s="2638"/>
      <c r="V37" s="2638"/>
      <c r="W37" s="2638"/>
      <c r="X37" s="2638"/>
      <c r="Y37" s="2638"/>
      <c r="Z37" s="2638"/>
      <c r="AA37" s="2638"/>
      <c r="AB37" s="2638"/>
      <c r="AC37" s="2638"/>
      <c r="AD37" s="2638"/>
      <c r="AE37" s="2638"/>
      <c r="AF37" s="2638"/>
      <c r="AG37" s="2638"/>
      <c r="AH37" s="2638"/>
      <c r="AI37" s="2638"/>
      <c r="AJ37" s="2638"/>
      <c r="AK37" s="2638"/>
      <c r="AL37" s="2638"/>
      <c r="AM37" s="2638"/>
      <c r="AN37" s="2638"/>
      <c r="AO37" s="2638"/>
      <c r="AP37" s="2638"/>
      <c r="AQ37" s="2638"/>
      <c r="AR37" s="2638"/>
      <c r="AS37" s="2638"/>
      <c r="AT37" s="2638"/>
      <c r="AU37" s="2638"/>
      <c r="AV37" s="2638"/>
      <c r="AW37" s="2638"/>
      <c r="AX37" s="2638"/>
      <c r="AY37" s="2638"/>
      <c r="AZ37" s="2638"/>
      <c r="BA37" s="2638"/>
      <c r="BB37" s="2638"/>
      <c r="BC37" s="2638"/>
      <c r="BD37" s="2638"/>
      <c r="BE37" s="2638"/>
      <c r="BF37" s="2638"/>
      <c r="BG37" s="2638"/>
      <c r="BH37" s="2638"/>
      <c r="BI37" s="2638"/>
      <c r="BJ37" s="2638"/>
      <c r="BK37" s="2638"/>
      <c r="BL37" s="2638"/>
      <c r="BM37" s="2638"/>
      <c r="BN37" s="2638"/>
      <c r="BO37" s="2638"/>
      <c r="BP37" s="2638"/>
      <c r="BQ37" s="2638"/>
      <c r="BR37" s="2638"/>
      <c r="BS37" s="2638"/>
      <c r="BT37" s="2638"/>
      <c r="BU37" s="2638"/>
      <c r="BV37" s="2638"/>
      <c r="BW37" s="2638"/>
      <c r="BX37" s="2638"/>
      <c r="BY37" s="2638"/>
      <c r="BZ37" s="2638"/>
      <c r="CA37" s="2638"/>
      <c r="CB37" s="2638"/>
      <c r="CC37" s="2638"/>
      <c r="CD37" s="2638"/>
      <c r="CE37" s="2638"/>
      <c r="CF37" s="2638"/>
      <c r="CG37" s="2638"/>
      <c r="CH37" s="2638"/>
      <c r="CI37" s="2638"/>
      <c r="CJ37" s="2638"/>
      <c r="CK37" s="2638"/>
      <c r="CL37" s="2638"/>
      <c r="CM37" s="2638"/>
      <c r="CN37" s="2638"/>
      <c r="CO37" s="2638"/>
      <c r="CP37" s="2638"/>
      <c r="CQ37" s="2638"/>
      <c r="CR37" s="2638"/>
      <c r="CS37" s="2638"/>
      <c r="CT37" s="2638"/>
      <c r="CU37" s="2638"/>
      <c r="CV37" s="2638"/>
      <c r="CW37" s="2638"/>
      <c r="CX37" s="2638"/>
      <c r="CY37" s="574"/>
      <c r="DI37" s="506"/>
      <c r="DJ37" s="506">
        <v>11</v>
      </c>
    </row>
    <row customHeight="1" ht="71.25">
      <c r="A38" s="506"/>
      <c r="B38" s="506" t="s">
        <v>1259</v>
      </c>
      <c r="C38" s="527"/>
      <c r="D38" s="693">
        <v>4</v>
      </c>
      <c r="E38" s="694" t="s">
        <v>1260</v>
      </c>
      <c r="F38" s="696" t="s">
        <v>561</v>
      </c>
      <c r="G38" s="815" t="s">
        <v>1256</v>
      </c>
      <c r="H38" s="816" t="s">
        <v>561</v>
      </c>
      <c r="I38" s="525" t="s">
        <v>1256</v>
      </c>
      <c r="J38" s="522" t="s">
        <v>561</v>
      </c>
      <c r="K38" s="2108" t="s">
        <v>1256</v>
      </c>
      <c r="L38" s="2313" t="s">
        <v>561</v>
      </c>
      <c r="M38" s="2108" t="s">
        <v>1256</v>
      </c>
      <c r="N38" s="2313" t="s">
        <v>561</v>
      </c>
      <c r="O38" s="2108" t="s">
        <v>1256</v>
      </c>
      <c r="P38" s="2313" t="s">
        <v>561</v>
      </c>
      <c r="Q38" s="2108" t="s">
        <v>1256</v>
      </c>
      <c r="R38" s="2313" t="s">
        <v>561</v>
      </c>
      <c r="S38" s="2108" t="s">
        <v>1256</v>
      </c>
      <c r="T38" s="2313" t="s">
        <v>561</v>
      </c>
      <c r="U38" s="2108" t="s">
        <v>1256</v>
      </c>
      <c r="V38" s="2313" t="s">
        <v>561</v>
      </c>
      <c r="W38" s="2108" t="s">
        <v>1256</v>
      </c>
      <c r="X38" s="2313" t="s">
        <v>561</v>
      </c>
      <c r="Y38" s="2108" t="s">
        <v>1256</v>
      </c>
      <c r="Z38" s="2313" t="s">
        <v>561</v>
      </c>
      <c r="AA38" s="2108" t="s">
        <v>1256</v>
      </c>
      <c r="AB38" s="2313" t="s">
        <v>561</v>
      </c>
      <c r="AC38" s="2108" t="s">
        <v>1256</v>
      </c>
      <c r="AD38" s="2313" t="s">
        <v>561</v>
      </c>
      <c r="AE38" s="2108" t="s">
        <v>1256</v>
      </c>
      <c r="AF38" s="2313" t="s">
        <v>561</v>
      </c>
      <c r="AG38" s="2108" t="s">
        <v>1256</v>
      </c>
      <c r="AH38" s="2313" t="s">
        <v>561</v>
      </c>
      <c r="AI38" s="2108" t="s">
        <v>1256</v>
      </c>
      <c r="AJ38" s="2313" t="s">
        <v>561</v>
      </c>
      <c r="AK38" s="2108" t="s">
        <v>1256</v>
      </c>
      <c r="AL38" s="2313" t="s">
        <v>561</v>
      </c>
      <c r="AM38" s="2108" t="s">
        <v>1256</v>
      </c>
      <c r="AN38" s="2313" t="s">
        <v>561</v>
      </c>
      <c r="AO38" s="2108" t="s">
        <v>1256</v>
      </c>
      <c r="AP38" s="2313" t="s">
        <v>561</v>
      </c>
      <c r="AQ38" s="2108" t="s">
        <v>1256</v>
      </c>
      <c r="AR38" s="2313" t="s">
        <v>561</v>
      </c>
      <c r="AS38" s="2108" t="s">
        <v>1256</v>
      </c>
      <c r="AT38" s="2313" t="s">
        <v>561</v>
      </c>
      <c r="AU38" s="2108" t="s">
        <v>1256</v>
      </c>
      <c r="AV38" s="2313" t="s">
        <v>561</v>
      </c>
      <c r="AW38" s="2108" t="s">
        <v>1256</v>
      </c>
      <c r="AX38" s="2313" t="s">
        <v>561</v>
      </c>
      <c r="AY38" s="2108" t="s">
        <v>1256</v>
      </c>
      <c r="AZ38" s="2313" t="s">
        <v>561</v>
      </c>
      <c r="BA38" s="2108" t="s">
        <v>1256</v>
      </c>
      <c r="BB38" s="2313" t="s">
        <v>561</v>
      </c>
      <c r="BC38" s="2108" t="s">
        <v>1256</v>
      </c>
      <c r="BD38" s="2313" t="s">
        <v>561</v>
      </c>
      <c r="BE38" s="2108" t="s">
        <v>1256</v>
      </c>
      <c r="BF38" s="2313" t="s">
        <v>561</v>
      </c>
      <c r="BG38" s="2108" t="s">
        <v>1256</v>
      </c>
      <c r="BH38" s="2313" t="s">
        <v>561</v>
      </c>
      <c r="BI38" s="2108" t="s">
        <v>1256</v>
      </c>
      <c r="BJ38" s="2313" t="s">
        <v>561</v>
      </c>
      <c r="BK38" s="2108" t="s">
        <v>1256</v>
      </c>
      <c r="BL38" s="2313" t="s">
        <v>561</v>
      </c>
      <c r="BM38" s="2108" t="s">
        <v>1256</v>
      </c>
      <c r="BN38" s="2313" t="s">
        <v>561</v>
      </c>
      <c r="BO38" s="2108" t="s">
        <v>1256</v>
      </c>
      <c r="BP38" s="2313" t="s">
        <v>561</v>
      </c>
      <c r="BQ38" s="2108" t="s">
        <v>1256</v>
      </c>
      <c r="BR38" s="2313" t="s">
        <v>561</v>
      </c>
      <c r="BS38" s="2108" t="s">
        <v>1256</v>
      </c>
      <c r="BT38" s="2313" t="s">
        <v>561</v>
      </c>
      <c r="BU38" s="2108" t="s">
        <v>1256</v>
      </c>
      <c r="BV38" s="2313" t="s">
        <v>561</v>
      </c>
      <c r="BW38" s="2108" t="s">
        <v>1256</v>
      </c>
      <c r="BX38" s="2313" t="s">
        <v>561</v>
      </c>
      <c r="BY38" s="2108" t="s">
        <v>1256</v>
      </c>
      <c r="BZ38" s="2313" t="s">
        <v>561</v>
      </c>
      <c r="CA38" s="2108" t="s">
        <v>1256</v>
      </c>
      <c r="CB38" s="2313" t="s">
        <v>561</v>
      </c>
      <c r="CC38" s="2108" t="s">
        <v>1256</v>
      </c>
      <c r="CD38" s="2313" t="s">
        <v>561</v>
      </c>
      <c r="CE38" s="2108" t="s">
        <v>1256</v>
      </c>
      <c r="CF38" s="2313" t="s">
        <v>561</v>
      </c>
      <c r="CG38" s="2108" t="s">
        <v>1256</v>
      </c>
      <c r="CH38" s="2313" t="s">
        <v>561</v>
      </c>
      <c r="CI38" s="2108" t="s">
        <v>1256</v>
      </c>
      <c r="CJ38" s="2313" t="s">
        <v>561</v>
      </c>
      <c r="CK38" s="2108" t="s">
        <v>1256</v>
      </c>
      <c r="CL38" s="2313" t="s">
        <v>561</v>
      </c>
      <c r="CM38" s="2108" t="s">
        <v>1256</v>
      </c>
      <c r="CN38" s="2313" t="s">
        <v>561</v>
      </c>
      <c r="CO38" s="2108" t="s">
        <v>1256</v>
      </c>
      <c r="CP38" s="2313" t="s">
        <v>561</v>
      </c>
      <c r="CQ38" s="2108" t="s">
        <v>1256</v>
      </c>
      <c r="CR38" s="2313" t="s">
        <v>561</v>
      </c>
      <c r="CS38" s="2108" t="s">
        <v>1256</v>
      </c>
      <c r="CT38" s="2313" t="s">
        <v>561</v>
      </c>
      <c r="CU38" s="2108" t="s">
        <v>1256</v>
      </c>
      <c r="CV38" s="2313" t="s">
        <v>561</v>
      </c>
      <c r="CW38" s="2108" t="s">
        <v>1256</v>
      </c>
      <c r="CX38" s="2313" t="s">
        <v>561</v>
      </c>
      <c r="CY38" s="680" t="s">
        <v>1261</v>
      </c>
      <c r="DJ38" s="506">
        <v>68</v>
      </c>
    </row>
    <row customHeight="1" ht="11.549999999999999">
      <c r="A39" s="506"/>
      <c r="C39" s="506"/>
      <c r="D39" s="348"/>
      <c r="E39" s="581" t="s">
        <v>1262</v>
      </c>
      <c r="F39" s="573"/>
      <c r="G39" s="573"/>
      <c r="H39" s="697"/>
      <c r="I39" s="573"/>
      <c r="J39" s="697"/>
      <c r="K39" s="2637"/>
      <c r="L39" s="2639"/>
      <c r="M39" s="2637"/>
      <c r="N39" s="2639"/>
      <c r="O39" s="2637"/>
      <c r="P39" s="2639"/>
      <c r="Q39" s="2637"/>
      <c r="R39" s="2639"/>
      <c r="S39" s="2637"/>
      <c r="T39" s="2639"/>
      <c r="U39" s="2637"/>
      <c r="V39" s="2639"/>
      <c r="W39" s="2637"/>
      <c r="X39" s="2639"/>
      <c r="Y39" s="2637"/>
      <c r="Z39" s="2639"/>
      <c r="AA39" s="2637"/>
      <c r="AB39" s="2639"/>
      <c r="AC39" s="2637"/>
      <c r="AD39" s="2639"/>
      <c r="AE39" s="2637"/>
      <c r="AF39" s="2639"/>
      <c r="AG39" s="2637"/>
      <c r="AH39" s="2639"/>
      <c r="AI39" s="2637"/>
      <c r="AJ39" s="2639"/>
      <c r="AK39" s="2637"/>
      <c r="AL39" s="2639"/>
      <c r="AM39" s="2637"/>
      <c r="AN39" s="2639"/>
      <c r="AO39" s="2637"/>
      <c r="AP39" s="2639"/>
      <c r="AQ39" s="2637"/>
      <c r="AR39" s="2639"/>
      <c r="AS39" s="2637"/>
      <c r="AT39" s="2639"/>
      <c r="AU39" s="2637"/>
      <c r="AV39" s="2639"/>
      <c r="AW39" s="2637"/>
      <c r="AX39" s="2639"/>
      <c r="AY39" s="2637"/>
      <c r="AZ39" s="2639"/>
      <c r="BA39" s="2637"/>
      <c r="BB39" s="2639"/>
      <c r="BC39" s="2637"/>
      <c r="BD39" s="2639"/>
      <c r="BE39" s="2637"/>
      <c r="BF39" s="2639"/>
      <c r="BG39" s="2637"/>
      <c r="BH39" s="2639"/>
      <c r="BI39" s="2637"/>
      <c r="BJ39" s="2639"/>
      <c r="BK39" s="2637"/>
      <c r="BL39" s="2639"/>
      <c r="BM39" s="2637"/>
      <c r="BN39" s="2639"/>
      <c r="BO39" s="2637"/>
      <c r="BP39" s="2639"/>
      <c r="BQ39" s="2637"/>
      <c r="BR39" s="2639"/>
      <c r="BS39" s="2637"/>
      <c r="BT39" s="2639"/>
      <c r="BU39" s="2637"/>
      <c r="BV39" s="2639"/>
      <c r="BW39" s="2637"/>
      <c r="BX39" s="2639"/>
      <c r="BY39" s="2637"/>
      <c r="BZ39" s="2639"/>
      <c r="CA39" s="2637"/>
      <c r="CB39" s="2639"/>
      <c r="CC39" s="2637"/>
      <c r="CD39" s="2639"/>
      <c r="CE39" s="2637"/>
      <c r="CF39" s="2639"/>
      <c r="CG39" s="2637"/>
      <c r="CH39" s="2639"/>
      <c r="CI39" s="2637"/>
      <c r="CJ39" s="2639"/>
      <c r="CK39" s="2637"/>
      <c r="CL39" s="2639"/>
      <c r="CM39" s="2637"/>
      <c r="CN39" s="2639"/>
      <c r="CO39" s="2637"/>
      <c r="CP39" s="2639"/>
      <c r="CQ39" s="2637"/>
      <c r="CR39" s="2639"/>
      <c r="CS39" s="2637"/>
      <c r="CT39" s="2639"/>
      <c r="CU39" s="2637"/>
      <c r="CV39" s="2639"/>
      <c r="CW39" s="2637"/>
      <c r="CX39" s="2639"/>
      <c r="CY39" s="574"/>
      <c r="DI39" s="506"/>
      <c r="DJ39" s="506">
        <v>11</v>
      </c>
    </row>
    <row customHeight="1" ht="22.5" hidden="1">
      <c r="A40" s="450" t="s">
        <v>81</v>
      </c>
      <c r="B40" s="506">
        <v>0</v>
      </c>
      <c r="C40" s="684">
        <v>4</v>
      </c>
      <c r="D40" s="506">
        <v>6</v>
      </c>
      <c r="E40" s="506">
        <v>36</v>
      </c>
      <c r="F40" s="506">
        <v>9</v>
      </c>
      <c r="G40" s="759">
        <v>0</v>
      </c>
      <c r="H40" s="759">
        <v>0</v>
      </c>
      <c r="I40" s="506">
        <v>25</v>
      </c>
      <c r="J40" s="506">
        <v>33</v>
      </c>
      <c r="K40" s="1636">
        <v>0</v>
      </c>
      <c r="L40" s="1636">
        <v>0</v>
      </c>
      <c r="M40" s="1636">
        <v>0</v>
      </c>
      <c r="N40" s="1636">
        <v>0</v>
      </c>
      <c r="O40" s="1636">
        <v>0</v>
      </c>
      <c r="P40" s="1636">
        <v>0</v>
      </c>
      <c r="Q40" s="1636">
        <v>0</v>
      </c>
      <c r="R40" s="1636">
        <v>0</v>
      </c>
      <c r="S40" s="1636">
        <v>0</v>
      </c>
      <c r="T40" s="1636">
        <v>0</v>
      </c>
      <c r="U40" s="1636">
        <v>0</v>
      </c>
      <c r="V40" s="1636">
        <v>0</v>
      </c>
      <c r="W40" s="1636">
        <v>0</v>
      </c>
      <c r="X40" s="1636">
        <v>0</v>
      </c>
      <c r="Y40" s="1636">
        <v>0</v>
      </c>
      <c r="Z40" s="1636">
        <v>0</v>
      </c>
      <c r="AA40" s="1636">
        <v>0</v>
      </c>
      <c r="AB40" s="1636">
        <v>0</v>
      </c>
      <c r="AC40" s="1636">
        <v>0</v>
      </c>
      <c r="AD40" s="1636">
        <v>0</v>
      </c>
      <c r="AE40" s="1636">
        <v>0</v>
      </c>
      <c r="AF40" s="1636">
        <v>0</v>
      </c>
      <c r="AG40" s="1636">
        <v>0</v>
      </c>
      <c r="AH40" s="1636">
        <v>0</v>
      </c>
      <c r="AI40" s="1636">
        <v>0</v>
      </c>
      <c r="AJ40" s="1636">
        <v>0</v>
      </c>
      <c r="AK40" s="1636">
        <v>0</v>
      </c>
      <c r="AL40" s="1636">
        <v>0</v>
      </c>
      <c r="AM40" s="1636">
        <v>0</v>
      </c>
      <c r="AN40" s="1636">
        <v>0</v>
      </c>
      <c r="AO40" s="1636">
        <v>0</v>
      </c>
      <c r="AP40" s="1636">
        <v>0</v>
      </c>
      <c r="AQ40" s="1636">
        <v>0</v>
      </c>
      <c r="AR40" s="1636">
        <v>0</v>
      </c>
      <c r="AS40" s="1636">
        <v>0</v>
      </c>
      <c r="AT40" s="1636">
        <v>0</v>
      </c>
      <c r="AU40" s="1636">
        <v>0</v>
      </c>
      <c r="AV40" s="1636">
        <v>0</v>
      </c>
      <c r="AW40" s="1636">
        <v>0</v>
      </c>
      <c r="AX40" s="1636">
        <v>0</v>
      </c>
      <c r="AY40" s="1636">
        <v>0</v>
      </c>
      <c r="AZ40" s="1636">
        <v>0</v>
      </c>
      <c r="BA40" s="1636">
        <v>0</v>
      </c>
      <c r="BB40" s="1636">
        <v>0</v>
      </c>
      <c r="BC40" s="1636">
        <v>0</v>
      </c>
      <c r="BD40" s="1636">
        <v>0</v>
      </c>
      <c r="BE40" s="1636">
        <v>0</v>
      </c>
      <c r="BF40" s="1636">
        <v>0</v>
      </c>
      <c r="BG40" s="1636">
        <v>0</v>
      </c>
      <c r="BH40" s="1636">
        <v>0</v>
      </c>
      <c r="BI40" s="1636">
        <v>0</v>
      </c>
      <c r="BJ40" s="1636">
        <v>0</v>
      </c>
      <c r="BK40" s="1636">
        <v>0</v>
      </c>
      <c r="BL40" s="1636">
        <v>0</v>
      </c>
      <c r="BM40" s="1636">
        <v>0</v>
      </c>
      <c r="BN40" s="1636">
        <v>0</v>
      </c>
      <c r="BO40" s="1636">
        <v>0</v>
      </c>
      <c r="BP40" s="1636">
        <v>0</v>
      </c>
      <c r="BQ40" s="1636">
        <v>0</v>
      </c>
      <c r="BR40" s="1636">
        <v>0</v>
      </c>
      <c r="BS40" s="1636">
        <v>0</v>
      </c>
      <c r="BT40" s="1636">
        <v>0</v>
      </c>
      <c r="BU40" s="1636">
        <v>0</v>
      </c>
      <c r="BV40" s="1636">
        <v>0</v>
      </c>
      <c r="BW40" s="1636">
        <v>0</v>
      </c>
      <c r="BX40" s="1636">
        <v>0</v>
      </c>
      <c r="BY40" s="1636">
        <v>0</v>
      </c>
      <c r="BZ40" s="1636">
        <v>0</v>
      </c>
      <c r="CA40" s="1636">
        <v>0</v>
      </c>
      <c r="CB40" s="1636">
        <v>0</v>
      </c>
      <c r="CC40" s="1636">
        <v>0</v>
      </c>
      <c r="CD40" s="1636">
        <v>0</v>
      </c>
      <c r="CE40" s="1636">
        <v>0</v>
      </c>
      <c r="CF40" s="1636">
        <v>0</v>
      </c>
      <c r="CG40" s="1636">
        <v>0</v>
      </c>
      <c r="CH40" s="1636">
        <v>0</v>
      </c>
      <c r="CI40" s="1636">
        <v>0</v>
      </c>
      <c r="CJ40" s="1636">
        <v>0</v>
      </c>
      <c r="CK40" s="1636">
        <v>0</v>
      </c>
      <c r="CL40" s="1636">
        <v>0</v>
      </c>
      <c r="CM40" s="1636">
        <v>0</v>
      </c>
      <c r="CN40" s="1636">
        <v>0</v>
      </c>
      <c r="CO40" s="1636">
        <v>0</v>
      </c>
      <c r="CP40" s="1636">
        <v>0</v>
      </c>
      <c r="CQ40" s="1636">
        <v>0</v>
      </c>
      <c r="CR40" s="1636">
        <v>0</v>
      </c>
      <c r="CS40" s="1636">
        <v>0</v>
      </c>
      <c r="CT40" s="1636">
        <v>0</v>
      </c>
      <c r="CU40" s="1636">
        <v>0</v>
      </c>
      <c r="CV40" s="1636">
        <v>0</v>
      </c>
      <c r="CW40" s="1636">
        <v>0</v>
      </c>
      <c r="CX40" s="1636">
        <v>0</v>
      </c>
      <c r="CY40" s="418">
        <v>93</v>
      </c>
      <c r="CZ40" s="506">
        <v>10</v>
      </c>
      <c r="DA40" s="506">
        <v>10</v>
      </c>
      <c r="DB40" s="506">
        <v>10</v>
      </c>
      <c r="DC40" s="506">
        <v>10</v>
      </c>
      <c r="DD40" s="506">
        <v>10</v>
      </c>
      <c r="DE40" s="506">
        <v>10</v>
      </c>
      <c r="DF40" s="506">
        <v>10</v>
      </c>
      <c r="DG40" s="506">
        <v>10</v>
      </c>
      <c r="DH40" s="506">
        <v>10</v>
      </c>
      <c r="DI40" s="676">
        <v>10</v>
      </c>
      <c r="DJ40" s="506">
        <v>23</v>
      </c>
    </row>
  </sheetData>
  <sheetProtection formatColumns="0" formatRows="0" autoFilter="0" sort="0" insertRows="0" insertColumns="1" deleteRows="0" deleteColumns="0"/>
  <mergeCells count="159">
    <mergeCell ref="B3:B4"/>
    <mergeCell ref="C3:C4"/>
    <mergeCell ref="B6:B7"/>
    <mergeCell ref="C6:C7"/>
    <mergeCell ref="B9:B11"/>
    <mergeCell ref="C9:C11"/>
    <mergeCell ref="B13:B14"/>
    <mergeCell ref="C13:C14"/>
    <mergeCell ref="D22:I22"/>
    <mergeCell ref="D23:I23"/>
    <mergeCell ref="I26:J26"/>
    <mergeCell ref="E26:F26"/>
    <mergeCell ref="G28:H28"/>
    <mergeCell ref="CY26:CY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AM28:AN28"/>
    <mergeCell ref="AM26:AN26"/>
    <mergeCell ref="AM27:AN27"/>
    <mergeCell ref="AO28:AP28"/>
    <mergeCell ref="AO26:AP26"/>
    <mergeCell ref="AO27:AP27"/>
    <mergeCell ref="AQ28:AR28"/>
    <mergeCell ref="AQ26:AR26"/>
    <mergeCell ref="AQ27:AR27"/>
    <mergeCell ref="AS28:AT28"/>
    <mergeCell ref="AS26:AT26"/>
    <mergeCell ref="AS27:AT27"/>
    <mergeCell ref="AU28:AV28"/>
    <mergeCell ref="AU26:AV26"/>
    <mergeCell ref="AU27:AV27"/>
    <mergeCell ref="AW28:AX28"/>
    <mergeCell ref="AW26:AX26"/>
    <mergeCell ref="AW27:AX27"/>
    <mergeCell ref="AY28:AZ28"/>
    <mergeCell ref="AY26:AZ26"/>
    <mergeCell ref="AY27:AZ27"/>
    <mergeCell ref="BA28:BB28"/>
    <mergeCell ref="BA26:BB26"/>
    <mergeCell ref="BA27:BB27"/>
    <mergeCell ref="BC28:BD28"/>
    <mergeCell ref="BC26:BD26"/>
    <mergeCell ref="BC27:BD27"/>
    <mergeCell ref="BE28:BF28"/>
    <mergeCell ref="BE26:BF26"/>
    <mergeCell ref="BE27:BF27"/>
    <mergeCell ref="BG28:BH28"/>
    <mergeCell ref="BG26:BH26"/>
    <mergeCell ref="BG27:BH27"/>
    <mergeCell ref="BI28:BJ28"/>
    <mergeCell ref="BI26:BJ26"/>
    <mergeCell ref="BI27:BJ27"/>
    <mergeCell ref="BK28:BL28"/>
    <mergeCell ref="BK26:BL26"/>
    <mergeCell ref="BK27:BL27"/>
    <mergeCell ref="BM28:BN28"/>
    <mergeCell ref="BM26:BN26"/>
    <mergeCell ref="BM27:BN27"/>
    <mergeCell ref="BO28:BP28"/>
    <mergeCell ref="BO26:BP26"/>
    <mergeCell ref="BO27:BP27"/>
    <mergeCell ref="BQ28:BR28"/>
    <mergeCell ref="BQ26:BR26"/>
    <mergeCell ref="BQ27:BR27"/>
    <mergeCell ref="BS28:BT28"/>
    <mergeCell ref="BS26:BT26"/>
    <mergeCell ref="BS27:BT27"/>
    <mergeCell ref="BU28:BV28"/>
    <mergeCell ref="BU26:BV26"/>
    <mergeCell ref="BU27:BV27"/>
    <mergeCell ref="BW28:BX28"/>
    <mergeCell ref="BW26:BX26"/>
    <mergeCell ref="BW27:BX27"/>
    <mergeCell ref="BY28:BZ28"/>
    <mergeCell ref="BY26:BZ26"/>
    <mergeCell ref="BY27:BZ27"/>
    <mergeCell ref="CA28:CB28"/>
    <mergeCell ref="CA26:CB26"/>
    <mergeCell ref="CA27:CB27"/>
    <mergeCell ref="CC28:CD28"/>
    <mergeCell ref="CC26:CD26"/>
    <mergeCell ref="CC27:CD27"/>
    <mergeCell ref="CE28:CF28"/>
    <mergeCell ref="CE26:CF26"/>
    <mergeCell ref="CE27:CF27"/>
    <mergeCell ref="CG28:CH28"/>
    <mergeCell ref="CG26:CH26"/>
    <mergeCell ref="CG27:CH27"/>
    <mergeCell ref="CI28:CJ28"/>
    <mergeCell ref="CI26:CJ26"/>
    <mergeCell ref="CI27:CJ27"/>
    <mergeCell ref="CK28:CL28"/>
    <mergeCell ref="CK26:CL26"/>
    <mergeCell ref="CK27:CL27"/>
    <mergeCell ref="CM28:CN28"/>
    <mergeCell ref="CM26:CN26"/>
    <mergeCell ref="CM27:CN27"/>
    <mergeCell ref="CO28:CP28"/>
    <mergeCell ref="CO26:CP26"/>
    <mergeCell ref="CO27:CP27"/>
    <mergeCell ref="CQ28:CR28"/>
    <mergeCell ref="CQ26:CR26"/>
    <mergeCell ref="CQ27:CR27"/>
    <mergeCell ref="CS28:CT28"/>
    <mergeCell ref="CS26:CT26"/>
    <mergeCell ref="CS27:CT27"/>
    <mergeCell ref="CU28:CV28"/>
    <mergeCell ref="CU26:CV26"/>
    <mergeCell ref="CU27:CV27"/>
    <mergeCell ref="CW28:CX28"/>
    <mergeCell ref="CW26:CX26"/>
    <mergeCell ref="CW27:CX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AM3 AM6 AM9 AM13 AO3 AO6 AO9 AO13 AQ3 AQ6 AQ9 AQ13 AS3 AS6 AS9 AS13 AU3 AU6 AU9 AU13 AW3 AW6 AW9 AW13 AY3 AY6 AY9 AY13 BA3 BA6 BA9 BA13 BC3 BC6 BC9 BC13 BE3 BE6 BE9 BE13 BG3 BG6 BG9 BG13 BI3 BI6 BI9 BI13 BK3 BK6 BK9 BK13 BM3 BM6 BM9 BM13 BO3 BO6 BO9 BO13 BQ3 BQ6 BQ9 BQ13 BS3 BS6 BS9 BS13 BU3 BU6 BU9 BU13 BW3 BW6 BW9 BW13 BY3 BY6 BY9 BY13 CA3 CA6 CA9 CA13 CC3 CC6 CC9 CC13 CE3 CE6 CE9 CE13 CG3 CG6 CG9 CG13 CI3 CI6 CI9 CI13 CK3 CK6 CK9 CK13 CM3 CM6 CM9 CM13 CO3 CO6 CO9 CO13 CQ3 CQ6 CQ9 CQ13 CS3 CS6 CS9 CS13 CU3 CU6 CU9 CU13 CW3 CW6 CW9 C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AM4 AM7 AM10 AM11 AM14 AO4 AO7 AO10 AO11 AO14 AQ4 AQ7 AQ10 AQ11 AQ14 AS4 AS7 AS10 AS11 AS14 AU4 AU7 AU10 AU11 AU14 AW4 AW7 AW10 AW11 AW14 AY4 AY7 AY10 AY11 AY14 BA4 BA7 BA10 BA11 BA14 BC4 BC7 BC10 BC11 BC14 BE4 BE7 BE10 BE11 BE14 BG4 BG7 BG10 BG11 BG14 BI4 BI7 BI10 BI11 BI14 BK4 BK7 BK10 BK11 BK14 BM4 BM7 BM10 BM11 BM14 BO4 BO7 BO10 BO11 BO14 BQ4 BQ7 BQ10 BQ11 BQ14 BS4 BS7 BS10 BS11 BS14 BU4 BU7 BU10 BU11 BU14 BW4 BW7 BW10 BW11 BW14 BY4 BY7 BY10 BY11 BY14 CA4 CA7 CA10 CA11 CA14 CC4 CC7 CC10 CC11 CC14 CE4 CE7 CE10 CE11 CE14 CG4 CG7 CG10 CG11 CG14 CI4 CI7 CI10 CI11 CI14 CK4 CK7 CK10 CK11 CK14 CM4 CM7 CM10 CM11 CM14 CO4 CO7 CO10 CO11 CO14 CQ4 CQ7 CQ10 CQ11 CQ14 CS4 CS7 CS10 CS11 CS14 CU4 CU7 CU10 CU11 CU14 CW4 CW7 CW10 CW11 CW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AN3:AN4 AP3:AP4 AR3:AR4 AT3:AT4 AV3:AV4 AX3:AX4 AZ3:AZ4 BB3:BB4 BD3:BD4 BF3:BF4 BH3:BH4 BJ3:BJ4 BL3:BL4 BN3:BN4 BP3:BP4 BR3:BR4 BT3:BT4 BV3:BV4 BX3:BX4 BZ3:BZ4 CB3:CB4 CD3:CD4 CF3:CF4 CH3:CH4 CJ3:CJ4 CL3:CL4 CN3:CN4 CP3:CP4 CR3:CR4 CT3:CT4 CV3:CV4 CX3:CX4 H6:H7 J6:J7 L6:L7 N6:N7 P6:P7 R6:R7 T6:T7 V6:V7 X6:X7 Z6:Z7 AB6:AB7 AD6:AD7 AF6:AF7 AH6:AH7 AJ6:AJ7 AL6:AL7 AN6:AN7 AP6:AP7 AR6:AR7 AT6:AT7 AV6:AV7 AX6:AX7 AZ6:AZ7 BB6:BB7 BD6:BD7 BF6:BF7 BH6:BH7 BJ6:BJ7 BL6:BL7 BN6:BN7 BP6:BP7 BR6:BR7 BT6:BT7 BV6:BV7 BX6:BX7 BZ6:BZ7 CB6:CB7 CD6:CD7 CF6:CF7 CH6:CH7 CJ6:CJ7 CL6:CL7 CN6:CN7 CP6:CP7 CR6:CR7 CT6:CT7 CV6:CV7 CX6:CX7 J9:J11 L9:L11 N9:N11 P9:P11 R9:R11 T9:T11 V9:V11 X9:X11 Z9:Z11 AB9:AB11 AD9:AD11 AF9:AF11 AH9:AH11 AJ9:AJ11 AL9:AL11 AN9:AN11 AP9:AP11 AR9:AR11 AT9:AT11 AV9:AV11 AX9:AX11 AZ9:AZ11 BB9:BB11 BD9:BD11 BF9:BF11 BH9:BH11 BJ9:BJ11 BL9:BL11 BN9:BN11 BP9:BP11 BR9:BR11 BT9:BT11 BV9:BV11 BX9:BX11 BZ9:BZ11 CB9:CB11 CD9:CD11 CF9:CF11 CH9:CH11 CJ9:CJ11 CL9:CL11 CN9:CN11 CP9:CP11 CR9:CR11 CT9:CT11 CV9:CV11 CX9:CX11 H9:H11 J13:J14 L13:L14 N13:N14 P13:P14 R13:R14 T13:T14 V13:V14 X13:X14 Z13:Z14 AB13:AB14 AD13:AD14 AF13:AF14 AH13:AH14 AJ13:AJ14 AL13:AL14 AN13:AN14 AP13:AP14 AR13:AR14 AT13:AT14 AV13:AV14 AX13:AX14 AZ13:AZ14 BB13:BB14 BD13:BD14 BF13:BF14 BH13:BH14 BJ13:BJ14 BL13:BL14 BN13:BN14 BP13:BP14 BR13:BR14 BT13:BT14 BV13:BV14 BX13:BX14 BZ13:BZ14 CB13:CB14 CD13:CD14 CF13:CF14 CH13:CH14 CJ13:CJ14 CL13:CL14 CN13:CN14 CP13:CP14 CR13:CR14 CT13:CT14 CV13:CV14 CX13:CX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AM36 AM38 AO36 AO38 AQ36 AQ38 AS36 AS38 AU36 AU38 AW36 AW38 AY36 AY38 BA36 BA38 BC36 BC38 BE36 BE38 BG36 BG38 BI36 BI38 BK36 BK38 BM36 BM38 BO36 BO38 BQ36 BQ38 BS36 BS38 BU36 BU38 BW36 BW38 BY36 BY38 CA36 CA38 CC36 CC38 CE36 CE38 CG36 CG38 CI36 CI38 CK36 CK38 CM36 CM38 CO36 CO38 CQ36 CQ38 CS36 CS38 CU36 CU38 CW36 CW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05336-574F-F57E-DE11-0.FF5215F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1263</v>
      </c>
      <c r="H3" s="1157"/>
      <c r="AE3" s="760">
        <v>0</v>
      </c>
    </row>
    <row customHeight="1" ht="3">
      <c r="AE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ГУП "Белоблводоканал"</v>
      </c>
      <c r="G6" s="2250"/>
      <c r="H6" s="2250"/>
      <c r="I6" s="2250"/>
      <c r="J6" s="2250"/>
      <c r="K6" s="2250"/>
      <c r="M6" s="583"/>
      <c r="AB6" s="1149"/>
      <c r="AE6" s="1632">
        <v>16</v>
      </c>
    </row>
    <row customHeight="1" ht="10.5">
      <c r="AE7" s="759">
        <v>10</v>
      </c>
    </row>
    <row customHeight="1" ht="10.5">
      <c r="A8" s="1052"/>
      <c r="B8" s="1052"/>
      <c r="C8" s="1052"/>
      <c r="F8" s="2102" t="s">
        <v>555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1263</v>
      </c>
      <c r="H9" s="2176" t="s">
        <v>1264</v>
      </c>
      <c r="I9" s="2128" t="s">
        <v>1265</v>
      </c>
      <c r="J9" s="2128" t="s">
        <v>1266</v>
      </c>
      <c r="K9" s="2128" t="s">
        <v>1267</v>
      </c>
      <c r="L9" s="2128" t="s">
        <v>1268</v>
      </c>
      <c r="M9" s="2128" t="s">
        <v>1269</v>
      </c>
      <c r="N9" s="2210" t="s">
        <v>1270</v>
      </c>
      <c r="O9" s="2210"/>
      <c r="P9" s="2210"/>
      <c r="Q9" s="2400" t="s">
        <v>1271</v>
      </c>
      <c r="R9" s="2401"/>
      <c r="S9" s="2401"/>
      <c r="T9" s="2402"/>
      <c r="U9" s="2400" t="s">
        <v>1272</v>
      </c>
      <c r="V9" s="2401"/>
      <c r="W9" s="2401"/>
      <c r="X9" s="2402"/>
      <c r="Y9" s="2102" t="s">
        <v>1273</v>
      </c>
      <c r="Z9" s="2103"/>
      <c r="AA9" s="2103"/>
      <c r="AB9" s="2104"/>
      <c r="AE9" s="759">
        <v>41</v>
      </c>
    </row>
    <row customHeight="1" ht="43.050000000000004">
      <c r="A10" s="906"/>
      <c r="B10" s="906"/>
      <c r="C10" s="906"/>
      <c r="F10" s="2176"/>
      <c r="G10" s="2176"/>
      <c r="H10" s="2233"/>
      <c r="I10" s="2176"/>
      <c r="J10" s="2176"/>
      <c r="K10" s="2176"/>
      <c r="L10" s="2176"/>
      <c r="M10" s="2176"/>
      <c r="N10" s="904" t="s">
        <v>1274</v>
      </c>
      <c r="O10" s="904" t="s">
        <v>1275</v>
      </c>
      <c r="P10" s="905" t="s">
        <v>1276</v>
      </c>
      <c r="Q10" s="916" t="s">
        <v>88</v>
      </c>
      <c r="R10" s="916" t="s">
        <v>1277</v>
      </c>
      <c r="S10" s="916" t="s">
        <v>1278</v>
      </c>
      <c r="T10" s="917" t="s">
        <v>1279</v>
      </c>
      <c r="U10" s="916" t="s">
        <v>88</v>
      </c>
      <c r="V10" s="916" t="s">
        <v>1280</v>
      </c>
      <c r="W10" s="916" t="s">
        <v>1278</v>
      </c>
      <c r="X10" s="917" t="s">
        <v>1279</v>
      </c>
      <c r="Y10" s="302" t="s">
        <v>1281</v>
      </c>
      <c r="Z10" s="2102" t="s">
        <v>87</v>
      </c>
      <c r="AA10" s="2104"/>
      <c r="AB10" s="1050" t="s">
        <v>1282</v>
      </c>
      <c r="AE10" s="759">
        <v>41</v>
      </c>
    </row>
    <row s="1643" customFormat="1" customHeight="1" ht="5.25" hidden="1">
      <c r="A11" s="1053"/>
      <c r="B11" s="1053"/>
      <c r="C11" s="1053"/>
      <c r="E11" s="1051"/>
      <c r="F11" s="2407" t="s">
        <v>631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1283</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1284</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AB9FC-4265-B33F-EC8D-0.C7FFB05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L5" s="1136"/>
      <c r="M5" s="1136"/>
      <c r="AG5" s="907"/>
      <c r="AH5" s="1149"/>
      <c r="BG5" s="759">
        <v>26</v>
      </c>
    </row>
    <row customHeight="1" ht="10.5">
      <c r="F6" s="2177" t="str">
        <f>IF(org=0,"Не определено",org)</f>
        <v>ГУП "Белоблводоканал"</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555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1285</v>
      </c>
      <c r="G9" s="2410" t="s">
        <v>1286</v>
      </c>
      <c r="H9" s="2411"/>
      <c r="I9" s="2128" t="s">
        <v>1287</v>
      </c>
      <c r="J9" s="2128"/>
      <c r="K9" s="2128" t="s">
        <v>1288</v>
      </c>
      <c r="L9" s="2128"/>
      <c r="M9" s="2128"/>
      <c r="N9" s="2128"/>
      <c r="O9" s="2128"/>
      <c r="P9" s="2128"/>
      <c r="Q9" s="2128"/>
      <c r="R9" s="2128"/>
      <c r="S9" s="2128"/>
      <c r="T9" s="2128"/>
      <c r="U9" s="2128"/>
      <c r="V9" s="2128"/>
      <c r="W9" s="2128"/>
      <c r="X9" s="2128"/>
      <c r="Y9" s="2128"/>
      <c r="Z9" s="2193" t="s">
        <v>1289</v>
      </c>
      <c r="AA9" s="2194"/>
      <c r="AB9" s="2128" t="s">
        <v>1290</v>
      </c>
      <c r="AC9" s="2128"/>
      <c r="AD9" s="2128"/>
      <c r="AE9" s="2128"/>
      <c r="AF9" s="2176" t="s">
        <v>1291</v>
      </c>
      <c r="AG9" s="2128" t="s">
        <v>1292</v>
      </c>
      <c r="AH9" s="2128"/>
      <c r="AI9" s="2176" t="s">
        <v>1293</v>
      </c>
      <c r="AJ9" s="2128" t="s">
        <v>1294</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1295</v>
      </c>
      <c r="L10" s="2102" t="s">
        <v>1296</v>
      </c>
      <c r="M10" s="2104"/>
      <c r="N10" s="2128" t="s">
        <v>1297</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1298</v>
      </c>
      <c r="M11" s="2176" t="s">
        <v>1299</v>
      </c>
      <c r="N11" s="2128" t="s">
        <v>1300</v>
      </c>
      <c r="O11" s="2128"/>
      <c r="P11" s="2419" t="s">
        <v>1281</v>
      </c>
      <c r="Q11" s="2419" t="s">
        <v>1301</v>
      </c>
      <c r="R11" s="2419" t="s">
        <v>1302</v>
      </c>
      <c r="S11" s="2419" t="s">
        <v>1303</v>
      </c>
      <c r="T11" s="2419"/>
      <c r="U11" s="2419"/>
      <c r="V11" s="2419"/>
      <c r="W11" s="2419"/>
      <c r="X11" s="2419"/>
      <c r="Y11" s="2419"/>
      <c r="Z11" s="2195"/>
      <c r="AA11" s="2196"/>
      <c r="AB11" s="2128" t="s">
        <v>1304</v>
      </c>
      <c r="AC11" s="2128"/>
      <c r="AD11" s="2102" t="s">
        <v>1305</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1306</v>
      </c>
      <c r="K12" s="2128"/>
      <c r="L12" s="2233"/>
      <c r="M12" s="2233"/>
      <c r="N12" s="2128"/>
      <c r="O12" s="2128"/>
      <c r="P12" s="2419"/>
      <c r="Q12" s="2419"/>
      <c r="R12" s="2419"/>
      <c r="S12" s="1135" t="s">
        <v>85</v>
      </c>
      <c r="T12" s="1135" t="s">
        <v>86</v>
      </c>
      <c r="U12" s="1135" t="s">
        <v>84</v>
      </c>
      <c r="V12" s="1135" t="s">
        <v>1307</v>
      </c>
      <c r="W12" s="1135" t="s">
        <v>84</v>
      </c>
      <c r="X12" s="1135" t="s">
        <v>1308</v>
      </c>
      <c r="Y12" s="1135" t="s">
        <v>1309</v>
      </c>
      <c r="Z12" s="2201"/>
      <c r="AA12" s="2202"/>
      <c r="AB12" s="1142" t="s">
        <v>1310</v>
      </c>
      <c r="AC12" s="1142" t="s">
        <v>1311</v>
      </c>
      <c r="AD12" s="1142" t="s">
        <v>1310</v>
      </c>
      <c r="AE12" s="1142" t="s">
        <v>1311</v>
      </c>
      <c r="AF12" s="2233"/>
      <c r="AG12" s="1155" t="s">
        <v>1312</v>
      </c>
      <c r="AH12" s="1155" t="s">
        <v>1313</v>
      </c>
      <c r="AI12" s="2233"/>
      <c r="AJ12" s="1155" t="s">
        <v>1312</v>
      </c>
      <c r="AK12" s="1155" t="s">
        <v>1313</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1314</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F2A4D6-067B-1CF7-E90F-0.64EDBC5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9"/>
      <c r="H5" s="2249"/>
      <c r="I5" s="2249"/>
      <c r="J5" s="2249"/>
      <c r="W5" s="1156">
        <v>26</v>
      </c>
    </row>
    <row customHeight="1" ht="10.5">
      <c r="F6" s="2177" t="str">
        <f>IF(org=0,"Не определено",org)</f>
        <v>ГУП "Белоблводоканал"</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555</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1315</v>
      </c>
      <c r="H10" s="2427" t="s">
        <v>1316</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1317</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1318</v>
      </c>
      <c r="G14" s="2422" t="s">
        <v>1319</v>
      </c>
      <c r="H14" s="2422"/>
      <c r="I14" s="2422"/>
      <c r="J14" s="2422"/>
      <c r="K14" s="1235"/>
      <c r="W14" s="1156">
        <v>11</v>
      </c>
    </row>
    <row customHeight="1" ht="11.549999999999999">
      <c r="F15" s="1231">
        <v>1</v>
      </c>
      <c r="G15" s="691" t="s">
        <v>1320</v>
      </c>
      <c r="H15" s="1237">
        <f>SUM(I15:J15)</f>
        <v>0</v>
      </c>
      <c r="I15" s="1237">
        <f>SUM(I16:I27)</f>
        <v>0</v>
      </c>
      <c r="J15" s="1226"/>
      <c r="K15" s="1235"/>
      <c r="W15" s="1156">
        <v>11</v>
      </c>
    </row>
    <row customHeight="1" ht="24">
      <c r="F16" s="1231" t="s">
        <v>1321</v>
      </c>
      <c r="G16" s="1238" t="s">
        <v>1322</v>
      </c>
      <c r="H16" s="1237">
        <f>SUM(I16:J16)</f>
        <v>0</v>
      </c>
      <c r="I16" s="1236"/>
      <c r="J16" s="1226"/>
      <c r="K16" s="1235"/>
      <c r="W16" s="1156">
        <v>23</v>
      </c>
    </row>
    <row customHeight="1" ht="24">
      <c r="F17" s="1231" t="s">
        <v>1323</v>
      </c>
      <c r="G17" s="1238" t="s">
        <v>1324</v>
      </c>
      <c r="H17" s="1237">
        <f>SUM(I17:J17)</f>
        <v>0</v>
      </c>
      <c r="I17" s="1236"/>
      <c r="J17" s="1226"/>
      <c r="K17" s="1235"/>
      <c r="W17" s="1156">
        <v>23</v>
      </c>
    </row>
    <row customHeight="1" ht="35.699999999999996">
      <c r="F18" s="1231" t="s">
        <v>1325</v>
      </c>
      <c r="G18" s="1238" t="s">
        <v>1326</v>
      </c>
      <c r="H18" s="1237">
        <f>SUM(I18:J18)</f>
        <v>0</v>
      </c>
      <c r="I18" s="1236"/>
      <c r="J18" s="1226"/>
      <c r="K18" s="1235"/>
      <c r="W18" s="1156">
        <v>34</v>
      </c>
    </row>
    <row customHeight="1" ht="35.699999999999996">
      <c r="F19" s="1231" t="s">
        <v>1327</v>
      </c>
      <c r="G19" s="1238" t="s">
        <v>1328</v>
      </c>
      <c r="H19" s="1237">
        <f>SUM(I19:J19)</f>
        <v>0</v>
      </c>
      <c r="I19" s="1236"/>
      <c r="J19" s="1226"/>
      <c r="K19" s="1235"/>
      <c r="W19" s="1156">
        <v>34</v>
      </c>
    </row>
    <row customHeight="1" ht="48.29999999999999">
      <c r="F20" s="1231" t="s">
        <v>1329</v>
      </c>
      <c r="G20" s="1238" t="s">
        <v>1330</v>
      </c>
      <c r="H20" s="1237">
        <f>SUM(I20:J20)</f>
        <v>0</v>
      </c>
      <c r="I20" s="1236"/>
      <c r="J20" s="1226"/>
      <c r="K20" s="1235"/>
      <c r="W20" s="1156">
        <v>46</v>
      </c>
    </row>
    <row customHeight="1" ht="35.699999999999996">
      <c r="F21" s="1231" t="s">
        <v>1331</v>
      </c>
      <c r="G21" s="1238" t="s">
        <v>1332</v>
      </c>
      <c r="H21" s="1237">
        <f>SUM(I21:J21)</f>
        <v>0</v>
      </c>
      <c r="I21" s="1236"/>
      <c r="J21" s="1226"/>
      <c r="K21" s="1235"/>
      <c r="W21" s="1156">
        <v>34</v>
      </c>
    </row>
    <row customHeight="1" ht="35.699999999999996">
      <c r="F22" s="1231" t="s">
        <v>1333</v>
      </c>
      <c r="G22" s="1238" t="s">
        <v>1334</v>
      </c>
      <c r="H22" s="1237">
        <f>SUM(I22:J22)</f>
        <v>0</v>
      </c>
      <c r="I22" s="1236"/>
      <c r="J22" s="1226"/>
      <c r="K22" s="1235"/>
      <c r="W22" s="1156">
        <v>34</v>
      </c>
    </row>
    <row customHeight="1" ht="24">
      <c r="F23" s="1231" t="s">
        <v>1335</v>
      </c>
      <c r="G23" s="1238" t="s">
        <v>1336</v>
      </c>
      <c r="H23" s="1237">
        <f>SUM(I23:J23)</f>
        <v>0</v>
      </c>
      <c r="I23" s="1236"/>
      <c r="J23" s="1226"/>
      <c r="K23" s="1235"/>
      <c r="W23" s="1156">
        <v>23</v>
      </c>
    </row>
    <row customHeight="1" ht="24">
      <c r="F24" s="1231" t="s">
        <v>1337</v>
      </c>
      <c r="G24" s="1238" t="s">
        <v>1338</v>
      </c>
      <c r="H24" s="1237">
        <f>SUM(I24:J24)</f>
        <v>0</v>
      </c>
      <c r="I24" s="1236"/>
      <c r="J24" s="1226"/>
      <c r="K24" s="1235"/>
      <c r="W24" s="1156">
        <v>23</v>
      </c>
    </row>
    <row customHeight="1" ht="35.699999999999996">
      <c r="F25" s="1231" t="s">
        <v>1339</v>
      </c>
      <c r="G25" s="1238" t="s">
        <v>1340</v>
      </c>
      <c r="H25" s="1237">
        <f>SUM(I25:J25)</f>
        <v>0</v>
      </c>
      <c r="I25" s="1236"/>
      <c r="J25" s="1226"/>
      <c r="K25" s="1235"/>
      <c r="W25" s="1156">
        <v>34</v>
      </c>
    </row>
    <row customHeight="1" ht="35.699999999999996">
      <c r="F26" s="1231" t="s">
        <v>1341</v>
      </c>
      <c r="G26" s="1238" t="s">
        <v>1342</v>
      </c>
      <c r="H26" s="1237">
        <f>SUM(I26:J26)</f>
        <v>0</v>
      </c>
      <c r="I26" s="1236"/>
      <c r="J26" s="1226"/>
      <c r="K26" s="1235"/>
      <c r="W26" s="1156">
        <v>34</v>
      </c>
    </row>
    <row customHeight="1" ht="11.549999999999999">
      <c r="F27" s="1231" t="s">
        <v>1343</v>
      </c>
      <c r="G27" s="1238" t="s">
        <v>1344</v>
      </c>
      <c r="H27" s="1237">
        <f>SUM(I27:J27)</f>
        <v>0</v>
      </c>
      <c r="I27" s="1236"/>
      <c r="J27" s="1226"/>
      <c r="K27" s="1235"/>
      <c r="W27" s="1156">
        <v>11</v>
      </c>
    </row>
    <row customHeight="1" ht="11.549999999999999">
      <c r="F28" s="1231">
        <v>2</v>
      </c>
      <c r="G28" s="691" t="s">
        <v>1345</v>
      </c>
      <c r="H28" s="1237">
        <f>SUM(I28:J28)</f>
        <v>0</v>
      </c>
      <c r="I28" s="1237">
        <f>SUM(I29:I31)</f>
        <v>0</v>
      </c>
      <c r="J28" s="1226"/>
      <c r="K28" s="1235"/>
      <c r="W28" s="1156">
        <v>11</v>
      </c>
    </row>
    <row customHeight="1" ht="11.549999999999999">
      <c r="F29" s="1231" t="s">
        <v>1008</v>
      </c>
      <c r="G29" s="1238" t="s">
        <v>1346</v>
      </c>
      <c r="H29" s="1237">
        <f>SUM(I29:J29)</f>
        <v>0</v>
      </c>
      <c r="I29" s="1236"/>
      <c r="J29" s="1226"/>
      <c r="K29" s="1235"/>
      <c r="W29" s="1156">
        <v>11</v>
      </c>
    </row>
    <row customHeight="1" ht="11.549999999999999">
      <c r="F30" s="1231" t="s">
        <v>562</v>
      </c>
      <c r="G30" s="1238" t="s">
        <v>1347</v>
      </c>
      <c r="H30" s="1237">
        <f>SUM(I30:J30)</f>
        <v>0</v>
      </c>
      <c r="I30" s="1236"/>
      <c r="J30" s="1226"/>
      <c r="K30" s="1235"/>
      <c r="W30" s="1156">
        <v>11</v>
      </c>
    </row>
    <row customHeight="1" ht="11.549999999999999">
      <c r="F31" s="1231" t="s">
        <v>565</v>
      </c>
      <c r="G31" s="1238" t="s">
        <v>1348</v>
      </c>
      <c r="H31" s="1237">
        <f>SUM(I31:J31)</f>
        <v>0</v>
      </c>
      <c r="I31" s="1236"/>
      <c r="J31" s="1226"/>
      <c r="K31" s="1235"/>
      <c r="W31" s="1156">
        <v>11</v>
      </c>
    </row>
    <row customHeight="1" ht="11.549999999999999">
      <c r="F32" s="1231">
        <v>3</v>
      </c>
      <c r="G32" s="691" t="s">
        <v>1349</v>
      </c>
      <c r="H32" s="1237">
        <f>SUM(I32:J32)</f>
        <v>0</v>
      </c>
      <c r="I32" s="1237">
        <f>SUM(I33:I34)</f>
        <v>0</v>
      </c>
      <c r="J32" s="1226"/>
      <c r="K32" s="1235"/>
      <c r="W32" s="1156">
        <v>11</v>
      </c>
    </row>
    <row customHeight="1" ht="48.29999999999999">
      <c r="F33" s="1231" t="s">
        <v>579</v>
      </c>
      <c r="G33" s="1238" t="s">
        <v>1350</v>
      </c>
      <c r="H33" s="1237">
        <f>SUM(I33:J33)</f>
        <v>0</v>
      </c>
      <c r="I33" s="1236"/>
      <c r="J33" s="1226"/>
      <c r="K33" s="1235"/>
      <c r="W33" s="1156">
        <v>46</v>
      </c>
    </row>
    <row customHeight="1" ht="11.549999999999999">
      <c r="F34" s="1231" t="s">
        <v>587</v>
      </c>
      <c r="G34" s="1238" t="s">
        <v>1351</v>
      </c>
      <c r="H34" s="1237">
        <f>SUM(I34:J34)</f>
        <v>0</v>
      </c>
      <c r="I34" s="1236"/>
      <c r="J34" s="1226"/>
      <c r="K34" s="1235"/>
      <c r="W34" s="1156">
        <v>11</v>
      </c>
    </row>
    <row customHeight="1" ht="11.549999999999999">
      <c r="F35" s="1231">
        <v>4</v>
      </c>
      <c r="G35" s="691" t="s">
        <v>1352</v>
      </c>
      <c r="H35" s="1237">
        <f>SUM(I35:J35)</f>
        <v>0</v>
      </c>
      <c r="I35" s="1236"/>
      <c r="J35" s="1226"/>
      <c r="K35" s="1235"/>
      <c r="W35" s="1156">
        <v>11</v>
      </c>
    </row>
    <row customHeight="1" ht="11.549999999999999">
      <c r="F36" s="1231"/>
      <c r="G36" s="694" t="s">
        <v>1353</v>
      </c>
      <c r="H36" s="1237">
        <f>SUM(I36:J36)</f>
        <v>0</v>
      </c>
      <c r="I36" s="1237">
        <f>SUM(I15,I28,I32,I35)</f>
        <v>0</v>
      </c>
      <c r="J36" s="1226"/>
      <c r="K36" s="1235"/>
      <c r="W36" s="1156">
        <v>11</v>
      </c>
    </row>
    <row customHeight="1" ht="29.25">
      <c r="F37" s="1232" t="s">
        <v>1354</v>
      </c>
      <c r="G37" s="2423" t="s">
        <v>1355</v>
      </c>
      <c r="H37" s="2423"/>
      <c r="I37" s="2423"/>
      <c r="J37" s="2423"/>
      <c r="K37" s="1235"/>
      <c r="W37" s="1156">
        <v>28</v>
      </c>
    </row>
    <row customHeight="1" ht="24">
      <c r="F38" s="1231" t="s">
        <v>328</v>
      </c>
      <c r="G38" s="691" t="s">
        <v>1356</v>
      </c>
      <c r="H38" s="1237">
        <f>SUM(I38:J38)</f>
        <v>0</v>
      </c>
      <c r="I38" s="1237">
        <f>SUM(I39,I44,I47)</f>
        <v>0</v>
      </c>
      <c r="J38" s="1226"/>
      <c r="K38" s="1235"/>
      <c r="W38" s="1156">
        <v>23</v>
      </c>
    </row>
    <row customHeight="1" ht="11.549999999999999">
      <c r="F39" s="1231" t="s">
        <v>1321</v>
      </c>
      <c r="G39" s="1238" t="s">
        <v>1320</v>
      </c>
      <c r="H39" s="1237">
        <f>SUM(I39:J39)</f>
        <v>0</v>
      </c>
      <c r="I39" s="1237">
        <f>SUM(I40:I43)</f>
        <v>0</v>
      </c>
      <c r="J39" s="1226"/>
      <c r="K39" s="1235"/>
      <c r="W39" s="1156">
        <v>11</v>
      </c>
    </row>
    <row customHeight="1" ht="24">
      <c r="F40" s="1231" t="s">
        <v>1357</v>
      </c>
      <c r="G40" s="1239" t="s">
        <v>1358</v>
      </c>
      <c r="H40" s="1237">
        <f>SUM(I40:J40)</f>
        <v>0</v>
      </c>
      <c r="I40" s="1236"/>
      <c r="J40" s="1226"/>
      <c r="K40" s="1235"/>
      <c r="W40" s="1156">
        <v>23</v>
      </c>
    </row>
    <row customHeight="1" ht="11.549999999999999">
      <c r="F41" s="1231" t="s">
        <v>1359</v>
      </c>
      <c r="G41" s="1239" t="s">
        <v>1360</v>
      </c>
      <c r="H41" s="1237">
        <f>SUM(I41:J41)</f>
        <v>0</v>
      </c>
      <c r="I41" s="1236"/>
      <c r="J41" s="1226"/>
      <c r="K41" s="1235"/>
      <c r="W41" s="1156">
        <v>11</v>
      </c>
    </row>
    <row customHeight="1" ht="11.549999999999999">
      <c r="F42" s="1231" t="s">
        <v>1361</v>
      </c>
      <c r="G42" s="1239" t="s">
        <v>1362</v>
      </c>
      <c r="H42" s="1237">
        <f>SUM(I42:J42)</f>
        <v>0</v>
      </c>
      <c r="I42" s="1236"/>
      <c r="J42" s="1226"/>
      <c r="K42" s="1235"/>
      <c r="W42" s="1156">
        <v>11</v>
      </c>
    </row>
    <row customHeight="1" ht="35.699999999999996">
      <c r="F43" s="1231" t="s">
        <v>1363</v>
      </c>
      <c r="G43" s="1239" t="s">
        <v>1364</v>
      </c>
      <c r="H43" s="1237">
        <f>SUM(I43:J43)</f>
        <v>0</v>
      </c>
      <c r="I43" s="1236"/>
      <c r="J43" s="1226"/>
      <c r="K43" s="1235"/>
      <c r="W43" s="1156">
        <v>34</v>
      </c>
    </row>
    <row customHeight="1" ht="11.549999999999999">
      <c r="F44" s="1231" t="s">
        <v>1323</v>
      </c>
      <c r="G44" s="1238" t="s">
        <v>1349</v>
      </c>
      <c r="H44" s="1237">
        <f>SUM(I44:J44)</f>
        <v>0</v>
      </c>
      <c r="I44" s="1237">
        <f>SUM(I45:I46)</f>
        <v>0</v>
      </c>
      <c r="J44" s="1226"/>
      <c r="K44" s="1235"/>
      <c r="W44" s="1156">
        <v>11</v>
      </c>
    </row>
    <row customHeight="1" ht="48.29999999999999">
      <c r="F45" s="1231" t="s">
        <v>1365</v>
      </c>
      <c r="G45" s="1239" t="s">
        <v>1350</v>
      </c>
      <c r="H45" s="1237">
        <f>SUM(I45:J45)</f>
        <v>0</v>
      </c>
      <c r="I45" s="1236"/>
      <c r="J45" s="1226"/>
      <c r="K45" s="1235"/>
      <c r="W45" s="1156">
        <v>46</v>
      </c>
    </row>
    <row customHeight="1" ht="11.549999999999999">
      <c r="F46" s="1231" t="s">
        <v>1366</v>
      </c>
      <c r="G46" s="1239" t="s">
        <v>1351</v>
      </c>
      <c r="H46" s="1237">
        <f>SUM(I46:J46)</f>
        <v>0</v>
      </c>
      <c r="I46" s="1236"/>
      <c r="J46" s="1226"/>
      <c r="K46" s="1235"/>
      <c r="W46" s="1156">
        <v>11</v>
      </c>
    </row>
    <row customHeight="1" ht="11.549999999999999">
      <c r="F47" s="1231" t="s">
        <v>1325</v>
      </c>
      <c r="G47" s="1238" t="s">
        <v>1367</v>
      </c>
      <c r="H47" s="1237">
        <f>SUM(I47:J47)</f>
        <v>0</v>
      </c>
      <c r="I47" s="1236"/>
      <c r="J47" s="1226"/>
      <c r="K47" s="1235"/>
      <c r="W47" s="1156">
        <v>11</v>
      </c>
    </row>
    <row customHeight="1" ht="24">
      <c r="F48" s="1231" t="s">
        <v>99</v>
      </c>
      <c r="G48" s="691" t="s">
        <v>1368</v>
      </c>
      <c r="H48" s="1237">
        <f>SUM(I48:J48)</f>
        <v>0</v>
      </c>
      <c r="I48" s="1237">
        <f>SUM(I49,I54,I57)</f>
        <v>0</v>
      </c>
      <c r="J48" s="1226"/>
      <c r="K48" s="1235"/>
      <c r="W48" s="1156">
        <v>23</v>
      </c>
    </row>
    <row customHeight="1" ht="11.549999999999999">
      <c r="F49" s="1231" t="s">
        <v>1008</v>
      </c>
      <c r="G49" s="1238" t="s">
        <v>1320</v>
      </c>
      <c r="H49" s="1237">
        <f>SUM(I49:J49)</f>
        <v>0</v>
      </c>
      <c r="I49" s="1237">
        <f>SUM(I50:I53)</f>
        <v>0</v>
      </c>
      <c r="J49" s="1226"/>
      <c r="K49" s="1235"/>
      <c r="W49" s="1156">
        <v>11</v>
      </c>
    </row>
    <row customHeight="1" ht="24">
      <c r="F50" s="1231" t="s">
        <v>1011</v>
      </c>
      <c r="G50" s="1239" t="s">
        <v>1358</v>
      </c>
      <c r="H50" s="1237">
        <f>SUM(I50:J50)</f>
        <v>0</v>
      </c>
      <c r="I50" s="1236"/>
      <c r="J50" s="1226"/>
      <c r="K50" s="1235"/>
      <c r="W50" s="1156">
        <v>23</v>
      </c>
    </row>
    <row customHeight="1" ht="11.549999999999999">
      <c r="F51" s="1231" t="s">
        <v>1014</v>
      </c>
      <c r="G51" s="1239" t="s">
        <v>1360</v>
      </c>
      <c r="H51" s="1237">
        <f>SUM(I51:J51)</f>
        <v>0</v>
      </c>
      <c r="I51" s="1236"/>
      <c r="J51" s="1226"/>
      <c r="K51" s="1235"/>
      <c r="W51" s="1156">
        <v>11</v>
      </c>
    </row>
    <row customHeight="1" ht="11.549999999999999">
      <c r="F52" s="1231" t="s">
        <v>1369</v>
      </c>
      <c r="G52" s="1239" t="s">
        <v>1362</v>
      </c>
      <c r="H52" s="1237">
        <f>SUM(I52:J52)</f>
        <v>0</v>
      </c>
      <c r="I52" s="1236"/>
      <c r="J52" s="1226"/>
      <c r="K52" s="1235"/>
      <c r="W52" s="1156">
        <v>11</v>
      </c>
    </row>
    <row customHeight="1" ht="35.699999999999996">
      <c r="F53" s="1231" t="s">
        <v>1370</v>
      </c>
      <c r="G53" s="1239" t="s">
        <v>1364</v>
      </c>
      <c r="H53" s="1237">
        <f>SUM(I53:J53)</f>
        <v>0</v>
      </c>
      <c r="I53" s="1236"/>
      <c r="J53" s="1226"/>
      <c r="K53" s="1235"/>
      <c r="W53" s="1156">
        <v>34</v>
      </c>
    </row>
    <row customHeight="1" ht="11.549999999999999">
      <c r="F54" s="1231" t="s">
        <v>562</v>
      </c>
      <c r="G54" s="1238" t="s">
        <v>1349</v>
      </c>
      <c r="H54" s="1237">
        <f>SUM(I54:J54)</f>
        <v>0</v>
      </c>
      <c r="I54" s="1237">
        <f>SUM(I55:I56)</f>
        <v>0</v>
      </c>
      <c r="J54" s="1226"/>
      <c r="K54" s="1235"/>
      <c r="W54" s="1156">
        <v>11</v>
      </c>
    </row>
    <row customHeight="1" ht="48.29999999999999">
      <c r="F55" s="1231" t="s">
        <v>1018</v>
      </c>
      <c r="G55" s="1239" t="s">
        <v>1350</v>
      </c>
      <c r="H55" s="1237">
        <f>SUM(I55:J55)</f>
        <v>0</v>
      </c>
      <c r="I55" s="1236"/>
      <c r="J55" s="1226"/>
      <c r="K55" s="1235"/>
      <c r="W55" s="1156">
        <v>46</v>
      </c>
    </row>
    <row customHeight="1" ht="11.549999999999999">
      <c r="F56" s="1231" t="s">
        <v>1020</v>
      </c>
      <c r="G56" s="1239" t="s">
        <v>1351</v>
      </c>
      <c r="H56" s="1237">
        <f>SUM(I56:J56)</f>
        <v>0</v>
      </c>
      <c r="I56" s="1236"/>
      <c r="J56" s="1226"/>
      <c r="K56" s="1235"/>
      <c r="W56" s="1156">
        <v>11</v>
      </c>
    </row>
    <row customHeight="1" ht="11.549999999999999">
      <c r="F57" s="1231" t="s">
        <v>565</v>
      </c>
      <c r="G57" s="1238" t="s">
        <v>1367</v>
      </c>
      <c r="H57" s="1237">
        <f>SUM(I57:J57)</f>
        <v>0</v>
      </c>
      <c r="I57" s="1236"/>
      <c r="J57" s="1226"/>
      <c r="K57" s="1235"/>
      <c r="W57" s="1156">
        <v>11</v>
      </c>
    </row>
    <row customHeight="1" ht="11.549999999999999">
      <c r="F58" s="1231"/>
      <c r="G58" s="1240" t="s">
        <v>1353</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47D5B-DAFD-F466-233C-0.4F9C9C1}"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customWidth="1"/>
    <col min="115" max="128" style="1064" width="0.7109375" customWidth="1"/>
    <col min="129"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ГУП "Белоблводоканал"</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1371</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1372</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555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1373</v>
      </c>
      <c r="H11" s="2438" t="s">
        <v>1374</v>
      </c>
      <c r="I11" s="2438" t="s">
        <v>1375</v>
      </c>
      <c r="J11" s="2439"/>
      <c r="K11" s="2439"/>
      <c r="L11" s="2439"/>
      <c r="M11" s="2439"/>
      <c r="N11" s="2439"/>
      <c r="O11" s="2210" t="s">
        <v>1376</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1376</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1376</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1377</v>
      </c>
      <c r="P12" s="2210"/>
      <c r="Q12" s="2210"/>
      <c r="R12" s="2210"/>
      <c r="S12" s="2210" t="s">
        <v>1378</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1379</v>
      </c>
      <c r="BU12" s="2388"/>
      <c r="BV12" s="2388"/>
      <c r="BW12" s="2434"/>
      <c r="BX12" s="2387" t="s">
        <v>1380</v>
      </c>
      <c r="BY12" s="2388"/>
      <c r="BZ12" s="2388"/>
      <c r="CA12" s="2434"/>
      <c r="CB12" s="2387" t="s">
        <v>1381</v>
      </c>
      <c r="CC12" s="2434"/>
      <c r="CD12" s="2387" t="s">
        <v>1382</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1383</v>
      </c>
      <c r="CZ12" s="2388"/>
      <c r="DA12" s="2388"/>
      <c r="DB12" s="2388"/>
      <c r="DC12" s="2388"/>
      <c r="DD12" s="2434"/>
      <c r="DE12" s="2387" t="s">
        <v>1384</v>
      </c>
      <c r="DF12" s="2434"/>
      <c r="DG12" s="2387" t="s">
        <v>1382</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1385</v>
      </c>
      <c r="P13" s="2210"/>
      <c r="Q13" s="2210"/>
      <c r="R13" s="2210"/>
      <c r="S13" s="2337" t="s">
        <v>1386</v>
      </c>
      <c r="T13" s="2389"/>
      <c r="U13" s="2128" t="s">
        <v>1387</v>
      </c>
      <c r="V13" s="2128"/>
      <c r="W13" s="2128"/>
      <c r="X13" s="2128"/>
      <c r="Y13" s="2128" t="s">
        <v>1388</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1389</v>
      </c>
      <c r="BU13" s="2389"/>
      <c r="BV13" s="2337" t="s">
        <v>1390</v>
      </c>
      <c r="BW13" s="2389"/>
      <c r="BX13" s="2337" t="s">
        <v>1391</v>
      </c>
      <c r="BY13" s="2389"/>
      <c r="BZ13" s="2337" t="s">
        <v>1392</v>
      </c>
      <c r="CA13" s="2389"/>
      <c r="CB13" s="2337" t="s">
        <v>1393</v>
      </c>
      <c r="CC13" s="2389"/>
      <c r="CD13" s="2337" t="s">
        <v>1394</v>
      </c>
      <c r="CE13" s="2389"/>
      <c r="CF13" s="2337" t="s">
        <v>1395</v>
      </c>
      <c r="CG13" s="2389"/>
      <c r="CH13" s="2387" t="s">
        <v>1396</v>
      </c>
      <c r="CI13" s="2388"/>
      <c r="CJ13" s="2388"/>
      <c r="CK13" s="2434"/>
      <c r="CL13" s="2437"/>
      <c r="CM13" s="2435"/>
      <c r="CN13" s="2435"/>
      <c r="CO13" s="2435"/>
      <c r="CP13" s="2435"/>
      <c r="CQ13" s="2435"/>
      <c r="CR13" s="2435"/>
      <c r="CS13" s="2435"/>
      <c r="CT13" s="2435"/>
      <c r="CU13" s="2435"/>
      <c r="CV13" s="2435"/>
      <c r="CW13" s="2435"/>
      <c r="CX13" s="2454"/>
      <c r="CY13" s="2337" t="s">
        <v>1397</v>
      </c>
      <c r="CZ13" s="2389"/>
      <c r="DA13" s="2337" t="s">
        <v>1398</v>
      </c>
      <c r="DB13" s="2389"/>
      <c r="DC13" s="2337" t="s">
        <v>1399</v>
      </c>
      <c r="DD13" s="2389"/>
      <c r="DE13" s="2337" t="s">
        <v>1400</v>
      </c>
      <c r="DF13" s="2389"/>
      <c r="DG13" s="2387" t="s">
        <v>1401</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1402</v>
      </c>
      <c r="P14" s="2389"/>
      <c r="Q14" s="2337" t="s">
        <v>1403</v>
      </c>
      <c r="R14" s="2389"/>
      <c r="S14" s="2338"/>
      <c r="T14" s="2214"/>
      <c r="U14" s="2337" t="s">
        <v>1135</v>
      </c>
      <c r="V14" s="2389"/>
      <c r="W14" s="2337" t="s">
        <v>1138</v>
      </c>
      <c r="X14" s="2389"/>
      <c r="Y14" s="2337" t="s">
        <v>1135</v>
      </c>
      <c r="Z14" s="2389"/>
      <c r="AA14" s="2337" t="s">
        <v>1145</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1404</v>
      </c>
      <c r="CI14" s="2389"/>
      <c r="CJ14" s="2337" t="s">
        <v>1405</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1406</v>
      </c>
      <c r="DH14" s="2389"/>
      <c r="DI14" s="2337" t="s">
        <v>1407</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1125</v>
      </c>
      <c r="P16" s="2434"/>
      <c r="Q16" s="2387" t="s">
        <v>1127</v>
      </c>
      <c r="R16" s="2434"/>
      <c r="S16" s="2387" t="s">
        <v>1131</v>
      </c>
      <c r="T16" s="2434"/>
      <c r="U16" s="2387" t="s">
        <v>1136</v>
      </c>
      <c r="V16" s="2434"/>
      <c r="W16" s="2387" t="s">
        <v>1139</v>
      </c>
      <c r="X16" s="2434"/>
      <c r="Y16" s="2387" t="s">
        <v>1143</v>
      </c>
      <c r="Z16" s="2434"/>
      <c r="AA16" s="2387" t="s">
        <v>1146</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813</v>
      </c>
      <c r="BU16" s="2434"/>
      <c r="BV16" s="2387" t="s">
        <v>813</v>
      </c>
      <c r="BW16" s="2434"/>
      <c r="BX16" s="2387" t="s">
        <v>813</v>
      </c>
      <c r="BY16" s="2434"/>
      <c r="BZ16" s="2387" t="s">
        <v>813</v>
      </c>
      <c r="CA16" s="2434"/>
      <c r="CB16" s="2387" t="s">
        <v>1408</v>
      </c>
      <c r="CC16" s="2434"/>
      <c r="CD16" s="2387" t="s">
        <v>813</v>
      </c>
      <c r="CE16" s="2434"/>
      <c r="CF16" s="2387" t="s">
        <v>1409</v>
      </c>
      <c r="CG16" s="2434"/>
      <c r="CH16" s="2387" t="s">
        <v>1410</v>
      </c>
      <c r="CI16" s="2434"/>
      <c r="CJ16" s="2387" t="s">
        <v>1410</v>
      </c>
      <c r="CK16" s="2434"/>
      <c r="CL16" s="2437"/>
      <c r="CM16" s="2435"/>
      <c r="CN16" s="2435"/>
      <c r="CO16" s="2435"/>
      <c r="CP16" s="2435"/>
      <c r="CQ16" s="2435"/>
      <c r="CR16" s="2435"/>
      <c r="CS16" s="2435"/>
      <c r="CT16" s="2435"/>
      <c r="CU16" s="2435"/>
      <c r="CV16" s="2435"/>
      <c r="CW16" s="2435"/>
      <c r="CX16" s="2454"/>
      <c r="CY16" s="2337" t="s">
        <v>813</v>
      </c>
      <c r="CZ16" s="2389"/>
      <c r="DA16" s="2337" t="s">
        <v>813</v>
      </c>
      <c r="DB16" s="2389"/>
      <c r="DC16" s="2337" t="s">
        <v>813</v>
      </c>
      <c r="DD16" s="2389"/>
      <c r="DE16" s="2387" t="s">
        <v>1408</v>
      </c>
      <c r="DF16" s="2434"/>
      <c r="DG16" s="2387" t="s">
        <v>1411</v>
      </c>
      <c r="DH16" s="2434"/>
      <c r="DI16" s="2387" t="s">
        <v>1411</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1412</v>
      </c>
      <c r="P17" s="1192" t="s">
        <v>1413</v>
      </c>
      <c r="Q17" s="1192" t="s">
        <v>1412</v>
      </c>
      <c r="R17" s="1192" t="s">
        <v>1413</v>
      </c>
      <c r="S17" s="1192" t="s">
        <v>1412</v>
      </c>
      <c r="T17" s="1192" t="s">
        <v>1413</v>
      </c>
      <c r="U17" s="1192" t="s">
        <v>1412</v>
      </c>
      <c r="V17" s="1192" t="s">
        <v>1413</v>
      </c>
      <c r="W17" s="1192" t="s">
        <v>1412</v>
      </c>
      <c r="X17" s="1192" t="s">
        <v>1413</v>
      </c>
      <c r="Y17" s="1192" t="s">
        <v>1412</v>
      </c>
      <c r="Z17" s="1192" t="s">
        <v>1413</v>
      </c>
      <c r="AA17" s="1192" t="s">
        <v>1412</v>
      </c>
      <c r="AB17" s="1192" t="s">
        <v>1413</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1412</v>
      </c>
      <c r="BU17" s="1192" t="s">
        <v>1413</v>
      </c>
      <c r="BV17" s="1192" t="s">
        <v>1412</v>
      </c>
      <c r="BW17" s="1192" t="s">
        <v>1413</v>
      </c>
      <c r="BX17" s="1192" t="s">
        <v>1412</v>
      </c>
      <c r="BY17" s="1192" t="s">
        <v>1413</v>
      </c>
      <c r="BZ17" s="1192" t="s">
        <v>1412</v>
      </c>
      <c r="CA17" s="1192" t="s">
        <v>1413</v>
      </c>
      <c r="CB17" s="1192" t="s">
        <v>1412</v>
      </c>
      <c r="CC17" s="1192" t="s">
        <v>1413</v>
      </c>
      <c r="CD17" s="1192" t="s">
        <v>1412</v>
      </c>
      <c r="CE17" s="1192" t="s">
        <v>1413</v>
      </c>
      <c r="CF17" s="1192" t="s">
        <v>1412</v>
      </c>
      <c r="CG17" s="1192" t="s">
        <v>1413</v>
      </c>
      <c r="CH17" s="1192" t="s">
        <v>1412</v>
      </c>
      <c r="CI17" s="1192" t="s">
        <v>1413</v>
      </c>
      <c r="CJ17" s="1192" t="s">
        <v>1412</v>
      </c>
      <c r="CK17" s="1192" t="s">
        <v>1413</v>
      </c>
      <c r="CL17" s="2437"/>
      <c r="CM17" s="2435"/>
      <c r="CN17" s="2435"/>
      <c r="CO17" s="2435"/>
      <c r="CP17" s="2435"/>
      <c r="CQ17" s="2435"/>
      <c r="CR17" s="2435"/>
      <c r="CS17" s="2435"/>
      <c r="CT17" s="2435"/>
      <c r="CU17" s="2435"/>
      <c r="CV17" s="2435"/>
      <c r="CW17" s="2435"/>
      <c r="CX17" s="2454"/>
      <c r="CY17" s="1192" t="s">
        <v>1412</v>
      </c>
      <c r="CZ17" s="1192" t="s">
        <v>1413</v>
      </c>
      <c r="DA17" s="1192" t="s">
        <v>1412</v>
      </c>
      <c r="DB17" s="1192" t="s">
        <v>1413</v>
      </c>
      <c r="DC17" s="1192" t="s">
        <v>1412</v>
      </c>
      <c r="DD17" s="1192" t="s">
        <v>1413</v>
      </c>
      <c r="DE17" s="1192" t="s">
        <v>1412</v>
      </c>
      <c r="DF17" s="1192" t="s">
        <v>1413</v>
      </c>
      <c r="DG17" s="1192" t="s">
        <v>1412</v>
      </c>
      <c r="DH17" s="1192" t="s">
        <v>1413</v>
      </c>
      <c r="DI17" s="1192" t="s">
        <v>1412</v>
      </c>
      <c r="DJ17" s="1192" t="s">
        <v>1413</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631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209EC-73ED-F1BD-8DD8-0.5C94CD56}" mc:Ignorable="x14ac xr xr2 xr3">
  <sheetPr>
    <tabColor theme="2" tint="-0.1"/>
  </sheetPr>
  <dimension ref="A1:BM23"/>
  <sheetViews>
    <sheetView topLeftCell="C4" showGridLines="0" zoomScale="90" workbookViewId="0" tabSelected="1">
      <selection activeCell="E22" sqref="E22"/>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54" style="1636" width="42.421875" customWidth="1"/>
    <col min="55" max="55" style="1367" width="93.00390625" customWidth="1"/>
    <col min="56" max="63" style="1636" width="10.00390625" customWidth="1"/>
    <col min="64" max="64" style="676" width="10.00390625" customWidth="1"/>
    <col min="65" max="65" style="1636" width="10.57421875" hidden="1"/>
  </cols>
  <sheetData>
    <row s="1367" customFormat="1" customHeight="1" ht="15" hidden="1">
      <c r="C1" s="673"/>
      <c r="H1" s="418">
        <v>4</v>
      </c>
      <c r="I1" s="1367"/>
      <c r="J1" s="1367"/>
      <c r="K1" s="1367"/>
      <c r="L1" s="1367"/>
      <c r="M1" s="1367"/>
      <c r="N1" s="1367"/>
      <c r="O1" s="1367"/>
      <c r="P1" s="1367"/>
      <c r="Q1" s="1367"/>
      <c r="R1" s="1367"/>
      <c r="S1" s="1367"/>
      <c r="T1" s="1367"/>
      <c r="U1" s="1367"/>
      <c r="V1" s="1367"/>
      <c r="W1" s="1367"/>
      <c r="X1" s="1367"/>
      <c r="Y1" s="1367"/>
      <c r="Z1" s="1367"/>
      <c r="AA1" s="1367"/>
      <c r="AB1" s="1367"/>
      <c r="AC1" s="1367"/>
      <c r="AD1" s="1367"/>
      <c r="AE1" s="1367"/>
      <c r="AF1" s="1367"/>
      <c r="AG1" s="1367"/>
      <c r="AH1" s="1367"/>
      <c r="AI1" s="1367"/>
      <c r="AJ1" s="1367"/>
      <c r="AK1" s="1367"/>
      <c r="AL1" s="1367"/>
      <c r="AM1" s="1367"/>
      <c r="AN1" s="1367"/>
      <c r="AO1" s="1367"/>
      <c r="AP1" s="1367"/>
      <c r="AQ1" s="1367"/>
      <c r="AR1" s="1367"/>
      <c r="AS1" s="1367"/>
      <c r="AT1" s="1367"/>
      <c r="AU1" s="1367"/>
      <c r="AV1" s="1367"/>
      <c r="AW1" s="1367"/>
      <c r="AX1" s="1367"/>
      <c r="AY1" s="1367"/>
      <c r="AZ1" s="1367"/>
      <c r="BA1" s="1367"/>
      <c r="BB1" s="1367"/>
      <c r="BL1" s="421"/>
      <c r="BM1" s="418" t="s">
        <v>14</v>
      </c>
    </row>
    <row customHeight="1" ht="22.5" hidden="1">
      <c r="C2" s="1929" t="s">
        <v>102</v>
      </c>
      <c r="D2" s="540"/>
      <c r="E2" s="664"/>
      <c r="F2" s="1762" t="str">
        <f>IF(TEMPLATE_SPHERE="HEAT","Гкал/час","тыс. куб. м/сутки")</f>
        <v>тыс. куб. м/сутки</v>
      </c>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1"/>
      <c r="AW2" s="681"/>
      <c r="AX2" s="681"/>
      <c r="AY2" s="681"/>
      <c r="AZ2" s="681"/>
      <c r="BA2" s="681"/>
      <c r="BB2" s="681"/>
      <c r="BC2" s="290"/>
      <c r="BM2" s="506">
        <v>0</v>
      </c>
    </row>
    <row s="1367" customFormat="1" customHeight="1" ht="15" hidden="1">
      <c r="C3" s="673"/>
      <c r="I3" s="1367"/>
      <c r="J3" s="1367"/>
      <c r="K3" s="1367"/>
      <c r="L3" s="1367"/>
      <c r="M3" s="1367"/>
      <c r="N3" s="1367"/>
      <c r="O3" s="1367"/>
      <c r="P3" s="1367"/>
      <c r="Q3" s="1367"/>
      <c r="R3" s="1367"/>
      <c r="S3" s="1367"/>
      <c r="T3" s="1367"/>
      <c r="U3" s="1367"/>
      <c r="V3" s="1367"/>
      <c r="W3" s="1367"/>
      <c r="X3" s="1367"/>
      <c r="Y3" s="1367"/>
      <c r="Z3" s="1367"/>
      <c r="AA3" s="1367"/>
      <c r="AB3" s="1367"/>
      <c r="AC3" s="1367"/>
      <c r="AD3" s="1367"/>
      <c r="AE3" s="1367"/>
      <c r="AF3" s="1367"/>
      <c r="AG3" s="1367"/>
      <c r="AH3" s="1367"/>
      <c r="AI3" s="1367"/>
      <c r="AJ3" s="1367"/>
      <c r="AK3" s="1367"/>
      <c r="AL3" s="1367"/>
      <c r="AM3" s="1367"/>
      <c r="AN3" s="1367"/>
      <c r="AO3" s="1367"/>
      <c r="AP3" s="1367"/>
      <c r="AQ3" s="1367"/>
      <c r="AR3" s="1367"/>
      <c r="AS3" s="1367"/>
      <c r="AT3" s="1367"/>
      <c r="AU3" s="1367"/>
      <c r="AV3" s="1367"/>
      <c r="AW3" s="1367"/>
      <c r="AX3" s="1367"/>
      <c r="AY3" s="1367"/>
      <c r="AZ3" s="1367"/>
      <c r="BA3" s="1367"/>
      <c r="BB3" s="1367"/>
      <c r="BL3" s="421"/>
      <c r="BM3" s="418">
        <v>0</v>
      </c>
    </row>
    <row customHeight="1" ht="15.75">
      <c r="C4" s="177"/>
      <c r="D4" s="510"/>
      <c r="E4" s="510"/>
      <c r="F4" s="510"/>
      <c r="G4" s="510"/>
      <c r="H4" s="510"/>
      <c r="I4" s="1636"/>
      <c r="J4" s="1636"/>
      <c r="K4" s="1636"/>
      <c r="L4" s="1636"/>
      <c r="M4" s="1636"/>
      <c r="N4" s="1636"/>
      <c r="O4" s="1636"/>
      <c r="P4" s="1636"/>
      <c r="Q4" s="1636"/>
      <c r="R4" s="1636"/>
      <c r="S4" s="1636"/>
      <c r="T4" s="1636"/>
      <c r="U4" s="1636"/>
      <c r="V4" s="1636"/>
      <c r="W4" s="1636"/>
      <c r="X4" s="1636"/>
      <c r="Y4" s="1636"/>
      <c r="Z4" s="1636"/>
      <c r="AA4" s="1636"/>
      <c r="AB4" s="1636"/>
      <c r="AC4" s="1636"/>
      <c r="AD4" s="1636"/>
      <c r="AE4" s="1636"/>
      <c r="AF4" s="1636"/>
      <c r="AG4" s="1636"/>
      <c r="AH4" s="1636"/>
      <c r="AI4" s="1636"/>
      <c r="AJ4" s="1636"/>
      <c r="AK4" s="1636"/>
      <c r="AL4" s="1636"/>
      <c r="AM4" s="1636"/>
      <c r="AN4" s="1636"/>
      <c r="AO4" s="1636"/>
      <c r="AP4" s="1636"/>
      <c r="AQ4" s="1636"/>
      <c r="AR4" s="1636"/>
      <c r="AS4" s="1636"/>
      <c r="AT4" s="1636"/>
      <c r="AU4" s="1636"/>
      <c r="AV4" s="1636"/>
      <c r="AW4" s="1636"/>
      <c r="AX4" s="1636"/>
      <c r="AY4" s="1636"/>
      <c r="AZ4" s="1636"/>
      <c r="BA4" s="1636"/>
      <c r="BB4" s="1636"/>
      <c r="BM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8"/>
      <c r="F5" s="2238"/>
      <c r="G5" s="2238"/>
      <c r="H5" s="2238"/>
      <c r="I5" s="2249"/>
      <c r="J5" s="2249"/>
      <c r="K5" s="2249"/>
      <c r="L5" s="2249"/>
      <c r="M5" s="2249"/>
      <c r="N5" s="2249"/>
      <c r="O5" s="2249"/>
      <c r="P5" s="2249"/>
      <c r="Q5" s="2249"/>
      <c r="R5" s="2249"/>
      <c r="S5" s="2249"/>
      <c r="T5" s="2249"/>
      <c r="U5" s="2249"/>
      <c r="V5" s="2249"/>
      <c r="W5" s="2249"/>
      <c r="X5" s="2249"/>
      <c r="Y5" s="2249"/>
      <c r="Z5" s="2249"/>
      <c r="AA5" s="2249"/>
      <c r="AB5" s="2249"/>
      <c r="AC5" s="2249"/>
      <c r="AD5" s="2249"/>
      <c r="AE5" s="2249"/>
      <c r="AF5" s="2249"/>
      <c r="AG5" s="2249"/>
      <c r="AH5" s="2249"/>
      <c r="AI5" s="2249"/>
      <c r="AJ5" s="2249"/>
      <c r="AK5" s="2249"/>
      <c r="AL5" s="2249"/>
      <c r="AM5" s="2249"/>
      <c r="AN5" s="2249"/>
      <c r="AO5" s="2249"/>
      <c r="AP5" s="2249"/>
      <c r="AQ5" s="2249"/>
      <c r="AR5" s="2249"/>
      <c r="AS5" s="2249"/>
      <c r="AT5" s="2249"/>
      <c r="AU5" s="2249"/>
      <c r="AV5" s="2249"/>
      <c r="AW5" s="2249"/>
      <c r="AX5" s="2249"/>
      <c r="AY5" s="2249"/>
      <c r="AZ5" s="2249"/>
      <c r="BA5" s="2249"/>
      <c r="BB5" s="2249"/>
      <c r="BC5" s="538"/>
      <c r="BM5" s="506">
        <v>38</v>
      </c>
    </row>
    <row customHeight="1" ht="15.75">
      <c r="C6" s="177"/>
      <c r="D6" s="2177" t="str">
        <f>IF(org=0,"Не определено",org)</f>
        <v>ГУП "Белоблводоканал"</v>
      </c>
      <c r="E6" s="2177"/>
      <c r="F6" s="2177"/>
      <c r="G6" s="2177"/>
      <c r="H6" s="2177"/>
      <c r="I6" s="2250"/>
      <c r="J6" s="2250"/>
      <c r="K6" s="2250"/>
      <c r="L6" s="2250"/>
      <c r="M6" s="2250"/>
      <c r="N6" s="2250"/>
      <c r="O6" s="2250"/>
      <c r="P6" s="2250"/>
      <c r="Q6" s="2250"/>
      <c r="R6" s="2250"/>
      <c r="S6" s="2250"/>
      <c r="T6" s="2250"/>
      <c r="U6" s="2250"/>
      <c r="V6" s="2250"/>
      <c r="W6" s="2250"/>
      <c r="X6" s="2250"/>
      <c r="Y6" s="2250"/>
      <c r="Z6" s="2250"/>
      <c r="AA6" s="2250"/>
      <c r="AB6" s="2250"/>
      <c r="AC6" s="2250"/>
      <c r="AD6" s="2250"/>
      <c r="AE6" s="2250"/>
      <c r="AF6" s="2250"/>
      <c r="AG6" s="2250"/>
      <c r="AH6" s="2250"/>
      <c r="AI6" s="2250"/>
      <c r="AJ6" s="2250"/>
      <c r="AK6" s="2250"/>
      <c r="AL6" s="2250"/>
      <c r="AM6" s="2250"/>
      <c r="AN6" s="2250"/>
      <c r="AO6" s="2250"/>
      <c r="AP6" s="2250"/>
      <c r="AQ6" s="2250"/>
      <c r="AR6" s="2250"/>
      <c r="AS6" s="2250"/>
      <c r="AT6" s="2250"/>
      <c r="AU6" s="2250"/>
      <c r="AV6" s="2250"/>
      <c r="AW6" s="2250"/>
      <c r="AX6" s="2250"/>
      <c r="AY6" s="2250"/>
      <c r="AZ6" s="2250"/>
      <c r="BA6" s="2250"/>
      <c r="BB6" s="2250"/>
      <c r="BC6" s="538"/>
      <c r="BM6" s="506">
        <v>15</v>
      </c>
    </row>
    <row s="1636" customFormat="1" customHeight="1" ht="15.75">
      <c r="A7" s="760"/>
      <c r="C7" s="177"/>
      <c r="D7" s="677"/>
      <c r="E7" s="677"/>
      <c r="F7" s="677"/>
      <c r="G7" s="677"/>
      <c r="H7" s="753"/>
      <c r="I7" s="2408" t="s">
        <v>22</v>
      </c>
      <c r="J7" s="2408" t="s">
        <v>22</v>
      </c>
      <c r="K7" s="2408" t="s">
        <v>22</v>
      </c>
      <c r="L7" s="2408" t="s">
        <v>22</v>
      </c>
      <c r="M7" s="2408" t="s">
        <v>22</v>
      </c>
      <c r="N7" s="2408" t="s">
        <v>22</v>
      </c>
      <c r="O7" s="2408" t="s">
        <v>22</v>
      </c>
      <c r="P7" s="2408" t="s">
        <v>22</v>
      </c>
      <c r="Q7" s="2408" t="s">
        <v>22</v>
      </c>
      <c r="R7" s="2408" t="s">
        <v>22</v>
      </c>
      <c r="S7" s="2408" t="s">
        <v>22</v>
      </c>
      <c r="T7" s="2408" t="s">
        <v>22</v>
      </c>
      <c r="U7" s="2408" t="s">
        <v>22</v>
      </c>
      <c r="V7" s="2408" t="s">
        <v>22</v>
      </c>
      <c r="W7" s="2408" t="s">
        <v>22</v>
      </c>
      <c r="X7" s="2408" t="s">
        <v>22</v>
      </c>
      <c r="Y7" s="2408" t="s">
        <v>22</v>
      </c>
      <c r="Z7" s="2408" t="s">
        <v>22</v>
      </c>
      <c r="AA7" s="2408" t="s">
        <v>22</v>
      </c>
      <c r="AB7" s="2408" t="s">
        <v>22</v>
      </c>
      <c r="AC7" s="2408" t="s">
        <v>22</v>
      </c>
      <c r="AD7" s="2408" t="s">
        <v>22</v>
      </c>
      <c r="AE7" s="2408" t="s">
        <v>22</v>
      </c>
      <c r="AF7" s="2408" t="s">
        <v>22</v>
      </c>
      <c r="AG7" s="2408" t="s">
        <v>22</v>
      </c>
      <c r="AH7" s="2408" t="s">
        <v>22</v>
      </c>
      <c r="AI7" s="2408" t="s">
        <v>22</v>
      </c>
      <c r="AJ7" s="2408" t="s">
        <v>22</v>
      </c>
      <c r="AK7" s="2408" t="s">
        <v>22</v>
      </c>
      <c r="AL7" s="2408" t="s">
        <v>22</v>
      </c>
      <c r="AM7" s="2408" t="s">
        <v>22</v>
      </c>
      <c r="AN7" s="2408" t="s">
        <v>22</v>
      </c>
      <c r="AO7" s="2408" t="s">
        <v>22</v>
      </c>
      <c r="AP7" s="2408" t="s">
        <v>22</v>
      </c>
      <c r="AQ7" s="2408" t="s">
        <v>22</v>
      </c>
      <c r="AR7" s="2408" t="s">
        <v>22</v>
      </c>
      <c r="AS7" s="2408" t="s">
        <v>22</v>
      </c>
      <c r="AT7" s="2408" t="s">
        <v>22</v>
      </c>
      <c r="AU7" s="2408" t="s">
        <v>22</v>
      </c>
      <c r="AV7" s="2408" t="s">
        <v>22</v>
      </c>
      <c r="AW7" s="2408" t="s">
        <v>22</v>
      </c>
      <c r="AX7" s="2408" t="s">
        <v>22</v>
      </c>
      <c r="AY7" s="2408" t="s">
        <v>22</v>
      </c>
      <c r="AZ7" s="2408" t="s">
        <v>22</v>
      </c>
      <c r="BA7" s="2408" t="s">
        <v>22</v>
      </c>
      <c r="BB7" s="2408" t="s">
        <v>22</v>
      </c>
      <c r="BC7" s="538"/>
      <c r="BL7" s="676"/>
      <c r="BM7" s="759">
        <v>15</v>
      </c>
    </row>
    <row customHeight="1" ht="1.05">
      <c r="C8" s="177"/>
      <c r="D8" s="510"/>
      <c r="E8" s="510"/>
      <c r="F8" s="510"/>
      <c r="G8" s="510"/>
      <c r="H8" s="538" t="s">
        <v>333</v>
      </c>
      <c r="I8" s="1636" t="s">
        <v>337</v>
      </c>
      <c r="J8" s="1636" t="s">
        <v>338</v>
      </c>
      <c r="K8" s="1636" t="s">
        <v>339</v>
      </c>
      <c r="L8" s="1636" t="s">
        <v>340</v>
      </c>
      <c r="M8" s="1636" t="s">
        <v>341</v>
      </c>
      <c r="N8" s="1636" t="s">
        <v>342</v>
      </c>
      <c r="O8" s="1636" t="s">
        <v>343</v>
      </c>
      <c r="P8" s="1636" t="s">
        <v>344</v>
      </c>
      <c r="Q8" s="1636" t="s">
        <v>345</v>
      </c>
      <c r="R8" s="1636" t="s">
        <v>346</v>
      </c>
      <c r="S8" s="1636" t="s">
        <v>347</v>
      </c>
      <c r="T8" s="1636" t="s">
        <v>348</v>
      </c>
      <c r="U8" s="1636" t="s">
        <v>349</v>
      </c>
      <c r="V8" s="1636" t="s">
        <v>350</v>
      </c>
      <c r="W8" s="1636" t="s">
        <v>351</v>
      </c>
      <c r="X8" s="1636" t="s">
        <v>352</v>
      </c>
      <c r="Y8" s="1636" t="s">
        <v>353</v>
      </c>
      <c r="Z8" s="1636" t="s">
        <v>354</v>
      </c>
      <c r="AA8" s="1636" t="s">
        <v>355</v>
      </c>
      <c r="AB8" s="1636" t="s">
        <v>356</v>
      </c>
      <c r="AC8" s="1636" t="s">
        <v>357</v>
      </c>
      <c r="AD8" s="1636" t="s">
        <v>358</v>
      </c>
      <c r="AE8" s="1636" t="s">
        <v>359</v>
      </c>
      <c r="AF8" s="1636" t="s">
        <v>360</v>
      </c>
      <c r="AG8" s="1636" t="s">
        <v>361</v>
      </c>
      <c r="AH8" s="1636" t="s">
        <v>362</v>
      </c>
      <c r="AI8" s="1636" t="s">
        <v>363</v>
      </c>
      <c r="AJ8" s="1636" t="s">
        <v>364</v>
      </c>
      <c r="AK8" s="1636" t="s">
        <v>365</v>
      </c>
      <c r="AL8" s="1636" t="s">
        <v>366</v>
      </c>
      <c r="AM8" s="1636" t="s">
        <v>367</v>
      </c>
      <c r="AN8" s="1636" t="s">
        <v>368</v>
      </c>
      <c r="AO8" s="1636" t="s">
        <v>369</v>
      </c>
      <c r="AP8" s="1636" t="s">
        <v>370</v>
      </c>
      <c r="AQ8" s="1636" t="s">
        <v>371</v>
      </c>
      <c r="AR8" s="1636" t="s">
        <v>372</v>
      </c>
      <c r="AS8" s="1636" t="s">
        <v>373</v>
      </c>
      <c r="AT8" s="1636" t="s">
        <v>374</v>
      </c>
      <c r="AU8" s="1636" t="s">
        <v>375</v>
      </c>
      <c r="AV8" s="1636" t="s">
        <v>376</v>
      </c>
      <c r="AW8" s="1636" t="s">
        <v>377</v>
      </c>
      <c r="AX8" s="1636" t="s">
        <v>378</v>
      </c>
      <c r="AY8" s="1636" t="s">
        <v>379</v>
      </c>
      <c r="AZ8" s="1636" t="s">
        <v>380</v>
      </c>
      <c r="BA8" s="1636" t="s">
        <v>381</v>
      </c>
      <c r="BB8" s="1636" t="s">
        <v>382</v>
      </c>
      <c r="BM8" s="506">
        <v>1</v>
      </c>
    </row>
    <row customHeight="1" ht="15.75">
      <c r="C9" s="177"/>
      <c r="D9" s="712"/>
      <c r="E9" s="2368" t="s">
        <v>324</v>
      </c>
      <c r="F9" s="2369"/>
      <c r="G9" s="817" t="str">
        <f>IF(G8="","",INDEX(DIFFERENTIATION_UNMERGE_VD,MATCH(G8,DIFFERENTIATION_ID_DIFF,0)))</f>
        <v/>
      </c>
      <c r="H9" s="817" t="str">
        <f>IF(H8="","",INDEX(DIFFERENTIATION_UNMERGE_VD,MATCH(H8,DIFFERENTIATION_ID_DIFF,0)))</f>
        <v>Водоотведение; Транспортировка; Подключение (технологическое присоединение) к централизованной системе водоотведения</v>
      </c>
      <c r="I9" s="2396" t="str">
        <f>IF(I8="","",INDEX(DIFFERENTIATION_UNMERGE_VD,MATCH(I8,DIFFERENTIATION_ID_DIFF,0)))</f>
        <v>Водоотведение; Транспортировка; Подключение (технологическое присоединение) к централизованной системе водоотведения</v>
      </c>
      <c r="J9" s="2396" t="str">
        <f>IF(J8="","",INDEX(DIFFERENTIATION_UNMERGE_VD,MATCH(J8,DIFFERENTIATION_ID_DIFF,0)))</f>
        <v>Водоотведение; Транспортировка; Подключение (технологическое присоединение) к централизованной системе водоотведения</v>
      </c>
      <c r="K9" s="2396" t="str">
        <f>IF(K8="","",INDEX(DIFFERENTIATION_UNMERGE_VD,MATCH(K8,DIFFERENTIATION_ID_DIFF,0)))</f>
        <v>Водоотведение; Транспортировка; Подключение (технологическое присоединение) к централизованной системе водоотведения</v>
      </c>
      <c r="L9" s="2396" t="str">
        <f>IF(L8="","",INDEX(DIFFERENTIATION_UNMERGE_VD,MATCH(L8,DIFFERENTIATION_ID_DIFF,0)))</f>
        <v>Водоотведение; Транспортировка; Подключение (технологическое присоединение) к централизованной системе водоотведения</v>
      </c>
      <c r="M9" s="2396" t="str">
        <f>IF(M8="","",INDEX(DIFFERENTIATION_UNMERGE_VD,MATCH(M8,DIFFERENTIATION_ID_DIFF,0)))</f>
        <v>Водоотведение; Транспортировка; Подключение (технологическое присоединение) к централизованной системе водоотведения</v>
      </c>
      <c r="N9" s="2396" t="str">
        <f>IF(N8="","",INDEX(DIFFERENTIATION_UNMERGE_VD,MATCH(N8,DIFFERENTIATION_ID_DIFF,0)))</f>
        <v>Водоотведение; Транспортировка; Подключение (технологическое присоединение) к централизованной системе водоотведения</v>
      </c>
      <c r="O9" s="2396" t="str">
        <f>IF(O8="","",INDEX(DIFFERENTIATION_UNMERGE_VD,MATCH(O8,DIFFERENTIATION_ID_DIFF,0)))</f>
        <v>Водоотведение; Транспортировка; Подключение (технологическое присоединение) к централизованной системе водоотведения</v>
      </c>
      <c r="P9" s="2396" t="str">
        <f>IF(P8="","",INDEX(DIFFERENTIATION_UNMERGE_VD,MATCH(P8,DIFFERENTIATION_ID_DIFF,0)))</f>
        <v>Водоотведение; Транспортировка; Подключение (технологическое присоединение) к централизованной системе водоотведения</v>
      </c>
      <c r="Q9" s="2396" t="str">
        <f>IF(Q8="","",INDEX(DIFFERENTIATION_UNMERGE_VD,MATCH(Q8,DIFFERENTIATION_ID_DIFF,0)))</f>
        <v>Водоотведение; Транспортировка; Подключение (технологическое присоединение) к централизованной системе водоотведения</v>
      </c>
      <c r="R9" s="2396" t="str">
        <f>IF(R8="","",INDEX(DIFFERENTIATION_UNMERGE_VD,MATCH(R8,DIFFERENTIATION_ID_DIFF,0)))</f>
        <v>Водоотведение; Транспортировка; Подключение (технологическое присоединение) к централизованной системе водоотведения</v>
      </c>
      <c r="S9" s="2396" t="str">
        <f>IF(S8="","",INDEX(DIFFERENTIATION_UNMERGE_VD,MATCH(S8,DIFFERENTIATION_ID_DIFF,0)))</f>
        <v>Водоотведение; Транспортировка; Подключение (технологическое присоединение) к централизованной системе водоотведения</v>
      </c>
      <c r="T9" s="2396" t="str">
        <f>IF(T8="","",INDEX(DIFFERENTIATION_UNMERGE_VD,MATCH(T8,DIFFERENTIATION_ID_DIFF,0)))</f>
        <v>Водоотведение; Транспортировка; Подключение (технологическое присоединение) к централизованной системе водоотведения</v>
      </c>
      <c r="U9" s="2396" t="str">
        <f>IF(U8="","",INDEX(DIFFERENTIATION_UNMERGE_VD,MATCH(U8,DIFFERENTIATION_ID_DIFF,0)))</f>
        <v>Водоотведение; Транспортировка; Подключение (технологическое присоединение) к централизованной системе водоотведения</v>
      </c>
      <c r="V9" s="2396" t="str">
        <f>IF(V8="","",INDEX(DIFFERENTIATION_UNMERGE_VD,MATCH(V8,DIFFERENTIATION_ID_DIFF,0)))</f>
        <v>Водоотведение; Транспортировка; Подключение (технологическое присоединение) к централизованной системе водоотведения</v>
      </c>
      <c r="W9" s="2396" t="str">
        <f>IF(W8="","",INDEX(DIFFERENTIATION_UNMERGE_VD,MATCH(W8,DIFFERENTIATION_ID_DIFF,0)))</f>
        <v>Водоотведение; Транспортировка; Подключение (технологическое присоединение) к централизованной системе водоотведения</v>
      </c>
      <c r="X9" s="2396" t="str">
        <f>IF(X8="","",INDEX(DIFFERENTIATION_UNMERGE_VD,MATCH(X8,DIFFERENTIATION_ID_DIFF,0)))</f>
        <v>Водоотведение; Транспортировка; Подключение (технологическое присоединение) к централизованной системе водоотведения</v>
      </c>
      <c r="Y9" s="2396" t="str">
        <f>IF(Y8="","",INDEX(DIFFERENTIATION_UNMERGE_VD,MATCH(Y8,DIFFERENTIATION_ID_DIFF,0)))</f>
        <v>Водоотведение; Транспортировка; Подключение (технологическое присоединение) к централизованной системе водоотведения</v>
      </c>
      <c r="Z9" s="2396" t="str">
        <f>IF(Z8="","",INDEX(DIFFERENTIATION_UNMERGE_VD,MATCH(Z8,DIFFERENTIATION_ID_DIFF,0)))</f>
        <v>Водоотведение; Транспортировка; Подключение (технологическое присоединение) к централизованной системе водоотведения</v>
      </c>
      <c r="AA9" s="2396" t="str">
        <f>IF(AA8="","",INDEX(DIFFERENTIATION_UNMERGE_VD,MATCH(AA8,DIFFERENTIATION_ID_DIFF,0)))</f>
        <v>Водоотведение; Транспортировка; Подключение (технологическое присоединение) к централизованной системе водоотведения</v>
      </c>
      <c r="AB9" s="2396" t="str">
        <f>IF(AB8="","",INDEX(DIFFERENTIATION_UNMERGE_VD,MATCH(AB8,DIFFERENTIATION_ID_DIFF,0)))</f>
        <v>Водоотведение; Транспортировка; Подключение (технологическое присоединение) к централизованной системе водоотведения</v>
      </c>
      <c r="AC9" s="2396" t="str">
        <f>IF(AC8="","",INDEX(DIFFERENTIATION_UNMERGE_VD,MATCH(AC8,DIFFERENTIATION_ID_DIFF,0)))</f>
        <v>Водоотведение; Транспортировка; Подключение (технологическое присоединение) к централизованной системе водоотведения</v>
      </c>
      <c r="AD9" s="2396" t="str">
        <f>IF(AD8="","",INDEX(DIFFERENTIATION_UNMERGE_VD,MATCH(AD8,DIFFERENTIATION_ID_DIFF,0)))</f>
        <v>Водоотведение; Транспортировка; Подключение (технологическое присоединение) к централизованной системе водоотведения</v>
      </c>
      <c r="AE9" s="2396" t="str">
        <f>IF(AE8="","",INDEX(DIFFERENTIATION_UNMERGE_VD,MATCH(AE8,DIFFERENTIATION_ID_DIFF,0)))</f>
        <v>Водоотведение; Транспортировка; Подключение (технологическое присоединение) к централизованной системе водоотведения</v>
      </c>
      <c r="AF9" s="2396" t="str">
        <f>IF(AF8="","",INDEX(DIFFERENTIATION_UNMERGE_VD,MATCH(AF8,DIFFERENTIATION_ID_DIFF,0)))</f>
        <v>Водоотведение; Транспортировка; Подключение (технологическое присоединение) к централизованной системе водоотведения</v>
      </c>
      <c r="AG9" s="2396" t="str">
        <f>IF(AG8="","",INDEX(DIFFERENTIATION_UNMERGE_VD,MATCH(AG8,DIFFERENTIATION_ID_DIFF,0)))</f>
        <v>Водоотведение; Транспортировка; Подключение (технологическое присоединение) к централизованной системе водоотведения</v>
      </c>
      <c r="AH9" s="2396" t="str">
        <f>IF(AH8="","",INDEX(DIFFERENTIATION_UNMERGE_VD,MATCH(AH8,DIFFERENTIATION_ID_DIFF,0)))</f>
        <v>Водоотведение; Транспортировка; Подключение (технологическое присоединение) к централизованной системе водоотведения</v>
      </c>
      <c r="AI9" s="2396" t="str">
        <f>IF(AI8="","",INDEX(DIFFERENTIATION_UNMERGE_VD,MATCH(AI8,DIFFERENTIATION_ID_DIFF,0)))</f>
        <v>Водоотведение; Транспортировка; Подключение (технологическое присоединение) к централизованной системе водоотведения</v>
      </c>
      <c r="AJ9" s="2396" t="str">
        <f>IF(AJ8="","",INDEX(DIFFERENTIATION_UNMERGE_VD,MATCH(AJ8,DIFFERENTIATION_ID_DIFF,0)))</f>
        <v>Водоотведение; Транспортировка; Подключение (технологическое присоединение) к централизованной системе водоотведения</v>
      </c>
      <c r="AK9" s="2396" t="str">
        <f>IF(AK8="","",INDEX(DIFFERENTIATION_UNMERGE_VD,MATCH(AK8,DIFFERENTIATION_ID_DIFF,0)))</f>
        <v>Водоотведение; Транспортировка; Подключение (технологическое присоединение) к централизованной системе водоотведения</v>
      </c>
      <c r="AL9" s="2396" t="str">
        <f>IF(AL8="","",INDEX(DIFFERENTIATION_UNMERGE_VD,MATCH(AL8,DIFFERENTIATION_ID_DIFF,0)))</f>
        <v>Водоотведение; Транспортировка; Подключение (технологическое присоединение) к централизованной системе водоотведения</v>
      </c>
      <c r="AM9" s="2396" t="str">
        <f>IF(AM8="","",INDEX(DIFFERENTIATION_UNMERGE_VD,MATCH(AM8,DIFFERENTIATION_ID_DIFF,0)))</f>
        <v>Водоотведение; Транспортировка; Подключение (технологическое присоединение) к централизованной системе водоотведения</v>
      </c>
      <c r="AN9" s="2396" t="str">
        <f>IF(AN8="","",INDEX(DIFFERENTIATION_UNMERGE_VD,MATCH(AN8,DIFFERENTIATION_ID_DIFF,0)))</f>
        <v>Водоотведение; Транспортировка; Подключение (технологическое присоединение) к централизованной системе водоотведения</v>
      </c>
      <c r="AO9" s="2396" t="str">
        <f>IF(AO8="","",INDEX(DIFFERENTIATION_UNMERGE_VD,MATCH(AO8,DIFFERENTIATION_ID_DIFF,0)))</f>
        <v>Водоотведение; Транспортировка; Подключение (технологическое присоединение) к централизованной системе водоотведения</v>
      </c>
      <c r="AP9" s="2396" t="str">
        <f>IF(AP8="","",INDEX(DIFFERENTIATION_UNMERGE_VD,MATCH(AP8,DIFFERENTIATION_ID_DIFF,0)))</f>
        <v>Водоотведение; Транспортировка; Подключение (технологическое присоединение) к централизованной системе водоотведения</v>
      </c>
      <c r="AQ9" s="2396" t="str">
        <f>IF(AQ8="","",INDEX(DIFFERENTIATION_UNMERGE_VD,MATCH(AQ8,DIFFERENTIATION_ID_DIFF,0)))</f>
        <v>Водоотведение; Транспортировка; Подключение (технологическое присоединение) к централизованной системе водоотведения</v>
      </c>
      <c r="AR9" s="2396" t="str">
        <f>IF(AR8="","",INDEX(DIFFERENTIATION_UNMERGE_VD,MATCH(AR8,DIFFERENTIATION_ID_DIFF,0)))</f>
        <v>Водоотведение; Транспортировка; Подключение (технологическое присоединение) к централизованной системе водоотведения</v>
      </c>
      <c r="AS9" s="2396" t="str">
        <f>IF(AS8="","",INDEX(DIFFERENTIATION_UNMERGE_VD,MATCH(AS8,DIFFERENTIATION_ID_DIFF,0)))</f>
        <v>Водоотведение; Транспортировка; Подключение (технологическое присоединение) к централизованной системе водоотведения</v>
      </c>
      <c r="AT9" s="2396" t="str">
        <f>IF(AT8="","",INDEX(DIFFERENTIATION_UNMERGE_VD,MATCH(AT8,DIFFERENTIATION_ID_DIFF,0)))</f>
        <v>Водоотведение; Транспортировка; Подключение (технологическое присоединение) к централизованной системе водоотведения</v>
      </c>
      <c r="AU9" s="2396" t="str">
        <f>IF(AU8="","",INDEX(DIFFERENTIATION_UNMERGE_VD,MATCH(AU8,DIFFERENTIATION_ID_DIFF,0)))</f>
        <v>Водоотведение; Транспортировка; Подключение (технологическое присоединение) к централизованной системе водоотведения</v>
      </c>
      <c r="AV9" s="2396" t="str">
        <f>IF(AV8="","",INDEX(DIFFERENTIATION_UNMERGE_VD,MATCH(AV8,DIFFERENTIATION_ID_DIFF,0)))</f>
        <v>Водоотведение; Транспортировка; Подключение (технологическое присоединение) к централизованной системе водоотведения</v>
      </c>
      <c r="AW9" s="2396" t="str">
        <f>IF(AW8="","",INDEX(DIFFERENTIATION_UNMERGE_VD,MATCH(AW8,DIFFERENTIATION_ID_DIFF,0)))</f>
        <v>Водоотведение; Транспортировка; Подключение (технологическое присоединение) к централизованной системе водоотведения</v>
      </c>
      <c r="AX9" s="2396" t="str">
        <f>IF(AX8="","",INDEX(DIFFERENTIATION_UNMERGE_VD,MATCH(AX8,DIFFERENTIATION_ID_DIFF,0)))</f>
        <v>Водоотведение; Транспортировка; Подключение (технологическое присоединение) к централизованной системе водоотведения</v>
      </c>
      <c r="AY9" s="2396" t="str">
        <f>IF(AY8="","",INDEX(DIFFERENTIATION_UNMERGE_VD,MATCH(AY8,DIFFERENTIATION_ID_DIFF,0)))</f>
        <v>Водоотведение; Транспортировка; Подключение (технологическое присоединение) к централизованной системе водоотведения</v>
      </c>
      <c r="AZ9" s="2396" t="str">
        <f>IF(AZ8="","",INDEX(DIFFERENTIATION_UNMERGE_VD,MATCH(AZ8,DIFFERENTIATION_ID_DIFF,0)))</f>
        <v>Водоотведение; Транспортировка; Подключение (технологическое присоединение) к централизованной системе водоотведения</v>
      </c>
      <c r="BA9" s="2396" t="str">
        <f>IF(BA8="","",INDEX(DIFFERENTIATION_UNMERGE_VD,MATCH(BA8,DIFFERENTIATION_ID_DIFF,0)))</f>
        <v>Водоотведение; Транспортировка; Подключение (технологическое присоединение) к централизованной системе водоотведения</v>
      </c>
      <c r="BB9" s="2396" t="str">
        <f>IF(BB8="","",INDEX(DIFFERENTIATION_UNMERGE_VD,MATCH(BB8,DIFFERENTIATION_ID_DIFF,0)))</f>
        <v>Водоотведение; Транспортировка; Подключение (технологическое присоединение) к централизованной системе водоотведения</v>
      </c>
      <c r="BC9" s="2128" t="s">
        <v>556</v>
      </c>
      <c r="BM9" s="506">
        <v>15</v>
      </c>
    </row>
    <row s="1636" customFormat="1" customHeight="1" ht="15.75">
      <c r="A10" s="760"/>
      <c r="C10" s="177"/>
      <c r="D10" s="712"/>
      <c r="E10" s="2368" t="s">
        <v>819</v>
      </c>
      <c r="F10" s="2369"/>
      <c r="G10" s="817" t="str">
        <f>IF(G8="","",INDEX(DIFFERENTIATION_UNMERGE_AREA,MATCH(G8,DIFFERENTIATION_ID_DIFF,0)))</f>
        <v/>
      </c>
      <c r="H10" s="817" t="str">
        <f>IF(H8="","",INDEX(DIFFERENTIATION_UNMERGE_AREA,MATCH(H8,DIFFERENTIATION_ID_DIFF,0)))</f>
        <v>Алексеевский муниципальный округ</v>
      </c>
      <c r="I10" s="2396" t="str">
        <f>IF(I8="","",INDEX(DIFFERENTIATION_UNMERGE_AREA,MATCH(I8,DIFFERENTIATION_ID_DIFF,0)))</f>
        <v>Беловское</v>
      </c>
      <c r="J10" s="2396" t="str">
        <f>IF(J8="","",INDEX(DIFFERENTIATION_UNMERGE_AREA,MATCH(J8,DIFFERENTIATION_ID_DIFF,0)))</f>
        <v>Беломестненское</v>
      </c>
      <c r="K10" s="2396" t="str">
        <f>IF(K8="","",INDEX(DIFFERENTIATION_UNMERGE_AREA,MATCH(K8,DIFFERENTIATION_ID_DIFF,0)))</f>
        <v>Веселолопанское</v>
      </c>
      <c r="L10" s="2396" t="str">
        <f>IF(L8="","",INDEX(DIFFERENTIATION_UNMERGE_AREA,MATCH(L8,DIFFERENTIATION_ID_DIFF,0)))</f>
        <v>Головинское</v>
      </c>
      <c r="M10" s="2396" t="str">
        <f>IF(M8="","",INDEX(DIFFERENTIATION_UNMERGE_AREA,MATCH(M8,DIFFERENTIATION_ID_DIFF,0)))</f>
        <v>Дубовское</v>
      </c>
      <c r="N10" s="2396" t="str">
        <f>IF(N8="","",INDEX(DIFFERENTIATION_UNMERGE_AREA,MATCH(N8,DIFFERENTIATION_ID_DIFF,0)))</f>
        <v>Комсомольское</v>
      </c>
      <c r="O10" s="2396" t="str">
        <f>IF(O8="","",INDEX(DIFFERENTIATION_UNMERGE_AREA,MATCH(O8,DIFFERENTIATION_ID_DIFF,0)))</f>
        <v>Краснооктябрьское</v>
      </c>
      <c r="P10" s="2396" t="str">
        <f>IF(P8="","",INDEX(DIFFERENTIATION_UNMERGE_AREA,MATCH(P8,DIFFERENTIATION_ID_DIFF,0)))</f>
        <v>Майское</v>
      </c>
      <c r="Q10" s="2396" t="str">
        <f>IF(Q8="","",INDEX(DIFFERENTIATION_UNMERGE_AREA,MATCH(Q8,DIFFERENTIATION_ID_DIFF,0)))</f>
        <v>Никольское</v>
      </c>
      <c r="R10" s="2396" t="str">
        <f>IF(R8="","",INDEX(DIFFERENTIATION_UNMERGE_AREA,MATCH(R8,DIFFERENTIATION_ID_DIFF,0)))</f>
        <v>Новосадовское</v>
      </c>
      <c r="S10" s="2396" t="str">
        <f>IF(S8="","",INDEX(DIFFERENTIATION_UNMERGE_AREA,MATCH(S8,DIFFERENTIATION_ID_DIFF,0)))</f>
        <v>Стрелецкое</v>
      </c>
      <c r="T10" s="2396" t="str">
        <f>IF(T8="","",INDEX(DIFFERENTIATION_UNMERGE_AREA,MATCH(T8,DIFFERENTIATION_ID_DIFF,0)))</f>
        <v>Тавровское</v>
      </c>
      <c r="U10" s="2396" t="str">
        <f>IF(U8="","",INDEX(DIFFERENTIATION_UNMERGE_AREA,MATCH(U8,DIFFERENTIATION_ID_DIFF,0)))</f>
        <v>Яснозоренское</v>
      </c>
      <c r="V10" s="2396" t="str">
        <f>IF(V8="","",INDEX(DIFFERENTIATION_UNMERGE_AREA,MATCH(V8,DIFFERENTIATION_ID_DIFF,0)))</f>
        <v>поселок Октябрьский</v>
      </c>
      <c r="W10" s="2396" t="str">
        <f>IF(W8="","",INDEX(DIFFERENTIATION_UNMERGE_AREA,MATCH(W8,DIFFERENTIATION_ID_DIFF,0)))</f>
        <v>поселок Разумное</v>
      </c>
      <c r="X10" s="2396" t="str">
        <f>IF(X8="","",INDEX(DIFFERENTIATION_UNMERGE_AREA,MATCH(X8,DIFFERENTIATION_ID_DIFF,0)))</f>
        <v>поселок Северный</v>
      </c>
      <c r="Y10" s="2396" t="str">
        <f>IF(Y8="","",INDEX(DIFFERENTIATION_UNMERGE_AREA,MATCH(Y8,DIFFERENTIATION_ID_DIFF,0)))</f>
        <v>поселок Борисовка</v>
      </c>
      <c r="Z10" s="2396" t="str">
        <f>IF(Z8="","",INDEX(DIFFERENTIATION_UNMERGE_AREA,MATCH(Z8,DIFFERENTIATION_ID_DIFF,0)))</f>
        <v>Валуйский муниципальный округ</v>
      </c>
      <c r="AA10" s="2396" t="str">
        <f>IF(AA8="","",INDEX(DIFFERENTIATION_UNMERGE_AREA,MATCH(AA8,DIFFERENTIATION_ID_DIFF,0)))</f>
        <v>поселок Вейделевка</v>
      </c>
      <c r="AB10" s="2396" t="str">
        <f>IF(AB8="","",INDEX(DIFFERENTIATION_UNMERGE_AREA,MATCH(AB8,DIFFERENTIATION_ID_DIFF,0)))</f>
        <v>Поселок Пятницкое</v>
      </c>
      <c r="AC10" s="2396" t="str">
        <f>IF(AC8="","",INDEX(DIFFERENTIATION_UNMERGE_AREA,MATCH(AC8,DIFFERENTIATION_ID_DIFF,0)))</f>
        <v>поселок Волоконовка</v>
      </c>
      <c r="AD10" s="2396" t="str">
        <f>IF(AD8="","",INDEX(DIFFERENTIATION_UNMERGE_AREA,MATCH(AD8,DIFFERENTIATION_ID_DIFF,0)))</f>
        <v>Грайворонский муниципальный округ</v>
      </c>
      <c r="AE10" s="2396" t="str">
        <f>IF(AE8="","",INDEX(DIFFERENTIATION_UNMERGE_AREA,MATCH(AE8,DIFFERENTIATION_ID_DIFF,0)))</f>
        <v>Верхопенское</v>
      </c>
      <c r="AF10" s="2396" t="str">
        <f>IF(AF8="","",INDEX(DIFFERENTIATION_UNMERGE_AREA,MATCH(AF8,DIFFERENTIATION_ID_DIFF,0)))</f>
        <v>поселок Ивня</v>
      </c>
      <c r="AG10" s="2396" t="str">
        <f>IF(AG8="","",INDEX(DIFFERENTIATION_UNMERGE_AREA,MATCH(AG8,DIFFERENTIATION_ID_DIFF,0)))</f>
        <v>Алексеевское</v>
      </c>
      <c r="AH10" s="2396" t="str">
        <f>IF(AH8="","",INDEX(DIFFERENTIATION_UNMERGE_AREA,MATCH(AH8,DIFFERENTIATION_ID_DIFF,0)))</f>
        <v>Бехтеевское</v>
      </c>
      <c r="AI10" s="2396" t="str">
        <f>IF(AI8="","",INDEX(DIFFERENTIATION_UNMERGE_AREA,MATCH(AI8,DIFFERENTIATION_ID_DIFF,0)))</f>
        <v>Погореловское</v>
      </c>
      <c r="AJ10" s="2396" t="str">
        <f>IF(AJ8="","",INDEX(DIFFERENTIATION_UNMERGE_AREA,MATCH(AJ8,DIFFERENTIATION_ID_DIFF,0)))</f>
        <v>Поповское</v>
      </c>
      <c r="AK10" s="2396" t="str">
        <f>IF(AK8="","",INDEX(DIFFERENTIATION_UNMERGE_AREA,MATCH(AK8,DIFFERENTIATION_ID_DIFF,0)))</f>
        <v>город Короча</v>
      </c>
      <c r="AL10" s="2396" t="str">
        <f>IF(AL8="","",INDEX(DIFFERENTIATION_UNMERGE_AREA,MATCH(AL8,DIFFERENTIATION_ID_DIFF,0)))</f>
        <v>Красненское</v>
      </c>
      <c r="AM10" s="2396" t="str">
        <f>IF(AM8="","",INDEX(DIFFERENTIATION_UNMERGE_AREA,MATCH(AM8,DIFFERENTIATION_ID_DIFF,0)))</f>
        <v>Веселовское</v>
      </c>
      <c r="AN10" s="2396" t="str">
        <f>IF(AN8="","",INDEX(DIFFERENTIATION_UNMERGE_AREA,MATCH(AN8,DIFFERENTIATION_ID_DIFF,0)))</f>
        <v>Засосенское</v>
      </c>
      <c r="AO10" s="2396" t="str">
        <f>IF(AO8="","",INDEX(DIFFERENTIATION_UNMERGE_AREA,MATCH(AO8,DIFFERENTIATION_ID_DIFF,0)))</f>
        <v>Ливенское</v>
      </c>
      <c r="AP10" s="2396" t="str">
        <f>IF(AP8="","",INDEX(DIFFERENTIATION_UNMERGE_AREA,MATCH(AP8,DIFFERENTIATION_ID_DIFF,0)))</f>
        <v>Никитовское</v>
      </c>
      <c r="AQ10" s="2396" t="str">
        <f>IF(AQ8="","",INDEX(DIFFERENTIATION_UNMERGE_AREA,MATCH(AQ8,DIFFERENTIATION_ID_DIFF,0)))</f>
        <v>Новооскольский муниципальный округ</v>
      </c>
      <c r="AR10" s="2396" t="str">
        <f>IF(AR8="","",INDEX(DIFFERENTIATION_UNMERGE_AREA,MATCH(AR8,DIFFERENTIATION_ID_DIFF,0)))</f>
        <v>Колотиловское</v>
      </c>
      <c r="AS10" s="2396" t="str">
        <f>IF(AS8="","",INDEX(DIFFERENTIATION_UNMERGE_AREA,MATCH(AS8,DIFFERENTIATION_ID_DIFF,0)))</f>
        <v>поселок Красная Яруга</v>
      </c>
      <c r="AT10" s="2396" t="str">
        <f>IF(AT8="","",INDEX(DIFFERENTIATION_UNMERGE_AREA,MATCH(AT8,DIFFERENTIATION_ID_DIFF,0)))</f>
        <v>поселок Прохоровка</v>
      </c>
      <c r="AU10" s="2396" t="str">
        <f>IF(AU8="","",INDEX(DIFFERENTIATION_UNMERGE_AREA,MATCH(AU8,DIFFERENTIATION_ID_DIFF,0)))</f>
        <v>поселок Пролетарский</v>
      </c>
      <c r="AV10" s="2396" t="str">
        <f>IF(AV8="","",INDEX(DIFFERENTIATION_UNMERGE_AREA,MATCH(AV8,DIFFERENTIATION_ID_DIFF,0)))</f>
        <v>поселок Ракитное</v>
      </c>
      <c r="AW10" s="2396" t="str">
        <f>IF(AW8="","",INDEX(DIFFERENTIATION_UNMERGE_AREA,MATCH(AW8,DIFFERENTIATION_ID_DIFF,0)))</f>
        <v>поселок Чернянка</v>
      </c>
      <c r="AX10" s="2396" t="str">
        <f>IF(AX8="","",INDEX(DIFFERENTIATION_UNMERGE_AREA,MATCH(AX8,DIFFERENTIATION_ID_DIFF,0)))</f>
        <v>Шебекинский муниципальный округ</v>
      </c>
      <c r="AY10" s="2396" t="str">
        <f>IF(AY8="","",INDEX(DIFFERENTIATION_UNMERGE_AREA,MATCH(AY8,DIFFERENTIATION_ID_DIFF,0)))</f>
        <v>Яковлевский муниципальный округ</v>
      </c>
      <c r="AZ10" s="2396" t="str">
        <f>IF(AZ8="","",INDEX(DIFFERENTIATION_UNMERGE_AREA,MATCH(AZ8,DIFFERENTIATION_ID_DIFF,0)))</f>
        <v>город Белгород</v>
      </c>
      <c r="BA10" s="2396" t="str">
        <f>IF(BA8="","",INDEX(DIFFERENTIATION_UNMERGE_AREA,MATCH(BA8,DIFFERENTIATION_ID_DIFF,0)))</f>
        <v>Губкинский городской округ</v>
      </c>
      <c r="BB10" s="2396" t="str">
        <f>IF(BB8="","",INDEX(DIFFERENTIATION_UNMERGE_AREA,MATCH(BB8,DIFFERENTIATION_ID_DIFF,0)))</f>
        <v>Старооскольский городской округ</v>
      </c>
      <c r="BC10" s="2128"/>
      <c r="BL10" s="676"/>
      <c r="BM10" s="759">
        <v>15</v>
      </c>
    </row>
    <row s="1636" customFormat="1" customHeight="1" ht="15.75">
      <c r="A11" s="760"/>
      <c r="C11" s="177"/>
      <c r="D11" s="712"/>
      <c r="E11" s="2368" t="s">
        <v>820</v>
      </c>
      <c r="F11" s="2369"/>
      <c r="G11" s="817" t="str">
        <f>IF(G8="","",INDEX(DIFFERENTIATION_UNMERGE_SYSTEM,MATCH(G8,DIFFERENTIATION_ID_DIFF,0)))</f>
        <v/>
      </c>
      <c r="H11" s="817" t="str">
        <f>IF(H8="","",INDEX(DIFFERENTIATION_UNMERGE_SYSTEM,MATCH(H8,DIFFERENTIATION_ID_DIFF,0)))</f>
        <v>без дифференциации</v>
      </c>
      <c r="I11" s="2396" t="str">
        <f>IF(I8="","",INDEX(DIFFERENTIATION_UNMERGE_SYSTEM,MATCH(I8,DIFFERENTIATION_ID_DIFF,0)))</f>
        <v>без дифференциации</v>
      </c>
      <c r="J11" s="2396" t="str">
        <f>IF(J8="","",INDEX(DIFFERENTIATION_UNMERGE_SYSTEM,MATCH(J8,DIFFERENTIATION_ID_DIFF,0)))</f>
        <v>без дифференциации</v>
      </c>
      <c r="K11" s="2396" t="str">
        <f>IF(K8="","",INDEX(DIFFERENTIATION_UNMERGE_SYSTEM,MATCH(K8,DIFFERENTIATION_ID_DIFF,0)))</f>
        <v>без дифференциации</v>
      </c>
      <c r="L11" s="2396" t="str">
        <f>IF(L8="","",INDEX(DIFFERENTIATION_UNMERGE_SYSTEM,MATCH(L8,DIFFERENTIATION_ID_DIFF,0)))</f>
        <v>без дифференциации</v>
      </c>
      <c r="M11" s="2396" t="str">
        <f>IF(M8="","",INDEX(DIFFERENTIATION_UNMERGE_SYSTEM,MATCH(M8,DIFFERENTIATION_ID_DIFF,0)))</f>
        <v>без дифференциации</v>
      </c>
      <c r="N11" s="2396" t="str">
        <f>IF(N8="","",INDEX(DIFFERENTIATION_UNMERGE_SYSTEM,MATCH(N8,DIFFERENTIATION_ID_DIFF,0)))</f>
        <v>без дифференциации</v>
      </c>
      <c r="O11" s="2396" t="str">
        <f>IF(O8="","",INDEX(DIFFERENTIATION_UNMERGE_SYSTEM,MATCH(O8,DIFFERENTIATION_ID_DIFF,0)))</f>
        <v>без дифференциации</v>
      </c>
      <c r="P11" s="2396" t="str">
        <f>IF(P8="","",INDEX(DIFFERENTIATION_UNMERGE_SYSTEM,MATCH(P8,DIFFERENTIATION_ID_DIFF,0)))</f>
        <v>без дифференциации</v>
      </c>
      <c r="Q11" s="2396" t="str">
        <f>IF(Q8="","",INDEX(DIFFERENTIATION_UNMERGE_SYSTEM,MATCH(Q8,DIFFERENTIATION_ID_DIFF,0)))</f>
        <v>без дифференциации</v>
      </c>
      <c r="R11" s="2396" t="str">
        <f>IF(R8="","",INDEX(DIFFERENTIATION_UNMERGE_SYSTEM,MATCH(R8,DIFFERENTIATION_ID_DIFF,0)))</f>
        <v>без дифференциации</v>
      </c>
      <c r="S11" s="2396" t="str">
        <f>IF(S8="","",INDEX(DIFFERENTIATION_UNMERGE_SYSTEM,MATCH(S8,DIFFERENTIATION_ID_DIFF,0)))</f>
        <v>без дифференциации</v>
      </c>
      <c r="T11" s="2396" t="str">
        <f>IF(T8="","",INDEX(DIFFERENTIATION_UNMERGE_SYSTEM,MATCH(T8,DIFFERENTIATION_ID_DIFF,0)))</f>
        <v>без дифференциации</v>
      </c>
      <c r="U11" s="2396" t="str">
        <f>IF(U8="","",INDEX(DIFFERENTIATION_UNMERGE_SYSTEM,MATCH(U8,DIFFERENTIATION_ID_DIFF,0)))</f>
        <v>без дифференциации</v>
      </c>
      <c r="V11" s="2396" t="str">
        <f>IF(V8="","",INDEX(DIFFERENTIATION_UNMERGE_SYSTEM,MATCH(V8,DIFFERENTIATION_ID_DIFF,0)))</f>
        <v>без дифференциации</v>
      </c>
      <c r="W11" s="2396" t="str">
        <f>IF(W8="","",INDEX(DIFFERENTIATION_UNMERGE_SYSTEM,MATCH(W8,DIFFERENTIATION_ID_DIFF,0)))</f>
        <v>без дифференциации</v>
      </c>
      <c r="X11" s="2396" t="str">
        <f>IF(X8="","",INDEX(DIFFERENTIATION_UNMERGE_SYSTEM,MATCH(X8,DIFFERENTIATION_ID_DIFF,0)))</f>
        <v>без дифференциации</v>
      </c>
      <c r="Y11" s="2396" t="str">
        <f>IF(Y8="","",INDEX(DIFFERENTIATION_UNMERGE_SYSTEM,MATCH(Y8,DIFFERENTIATION_ID_DIFF,0)))</f>
        <v>без дифференциации</v>
      </c>
      <c r="Z11" s="2396" t="str">
        <f>IF(Z8="","",INDEX(DIFFERENTIATION_UNMERGE_SYSTEM,MATCH(Z8,DIFFERENTIATION_ID_DIFF,0)))</f>
        <v>без дифференциации</v>
      </c>
      <c r="AA11" s="2396" t="str">
        <f>IF(AA8="","",INDEX(DIFFERENTIATION_UNMERGE_SYSTEM,MATCH(AA8,DIFFERENTIATION_ID_DIFF,0)))</f>
        <v>без дифференциации</v>
      </c>
      <c r="AB11" s="2396" t="str">
        <f>IF(AB8="","",INDEX(DIFFERENTIATION_UNMERGE_SYSTEM,MATCH(AB8,DIFFERENTIATION_ID_DIFF,0)))</f>
        <v>без дифференциации</v>
      </c>
      <c r="AC11" s="2396" t="str">
        <f>IF(AC8="","",INDEX(DIFFERENTIATION_UNMERGE_SYSTEM,MATCH(AC8,DIFFERENTIATION_ID_DIFF,0)))</f>
        <v>без дифференциации</v>
      </c>
      <c r="AD11" s="2396" t="str">
        <f>IF(AD8="","",INDEX(DIFFERENTIATION_UNMERGE_SYSTEM,MATCH(AD8,DIFFERENTIATION_ID_DIFF,0)))</f>
        <v>без дифференциации</v>
      </c>
      <c r="AE11" s="2396" t="str">
        <f>IF(AE8="","",INDEX(DIFFERENTIATION_UNMERGE_SYSTEM,MATCH(AE8,DIFFERENTIATION_ID_DIFF,0)))</f>
        <v>без дифференциации</v>
      </c>
      <c r="AF11" s="2396" t="str">
        <f>IF(AF8="","",INDEX(DIFFERENTIATION_UNMERGE_SYSTEM,MATCH(AF8,DIFFERENTIATION_ID_DIFF,0)))</f>
        <v>без дифференциации</v>
      </c>
      <c r="AG11" s="2396" t="str">
        <f>IF(AG8="","",INDEX(DIFFERENTIATION_UNMERGE_SYSTEM,MATCH(AG8,DIFFERENTIATION_ID_DIFF,0)))</f>
        <v>без дифференциации</v>
      </c>
      <c r="AH11" s="2396" t="str">
        <f>IF(AH8="","",INDEX(DIFFERENTIATION_UNMERGE_SYSTEM,MATCH(AH8,DIFFERENTIATION_ID_DIFF,0)))</f>
        <v>без дифференциации</v>
      </c>
      <c r="AI11" s="2396" t="str">
        <f>IF(AI8="","",INDEX(DIFFERENTIATION_UNMERGE_SYSTEM,MATCH(AI8,DIFFERENTIATION_ID_DIFF,0)))</f>
        <v>без дифференциации</v>
      </c>
      <c r="AJ11" s="2396" t="str">
        <f>IF(AJ8="","",INDEX(DIFFERENTIATION_UNMERGE_SYSTEM,MATCH(AJ8,DIFFERENTIATION_ID_DIFF,0)))</f>
        <v>без дифференциации</v>
      </c>
      <c r="AK11" s="2396" t="str">
        <f>IF(AK8="","",INDEX(DIFFERENTIATION_UNMERGE_SYSTEM,MATCH(AK8,DIFFERENTIATION_ID_DIFF,0)))</f>
        <v>без дифференциации</v>
      </c>
      <c r="AL11" s="2396" t="str">
        <f>IF(AL8="","",INDEX(DIFFERENTIATION_UNMERGE_SYSTEM,MATCH(AL8,DIFFERENTIATION_ID_DIFF,0)))</f>
        <v>без дифференциации</v>
      </c>
      <c r="AM11" s="2396" t="str">
        <f>IF(AM8="","",INDEX(DIFFERENTIATION_UNMERGE_SYSTEM,MATCH(AM8,DIFFERENTIATION_ID_DIFF,0)))</f>
        <v>без дифференциации</v>
      </c>
      <c r="AN11" s="2396" t="str">
        <f>IF(AN8="","",INDEX(DIFFERENTIATION_UNMERGE_SYSTEM,MATCH(AN8,DIFFERENTIATION_ID_DIFF,0)))</f>
        <v>без дифференциации</v>
      </c>
      <c r="AO11" s="2396" t="str">
        <f>IF(AO8="","",INDEX(DIFFERENTIATION_UNMERGE_SYSTEM,MATCH(AO8,DIFFERENTIATION_ID_DIFF,0)))</f>
        <v>без дифференциации</v>
      </c>
      <c r="AP11" s="2396" t="str">
        <f>IF(AP8="","",INDEX(DIFFERENTIATION_UNMERGE_SYSTEM,MATCH(AP8,DIFFERENTIATION_ID_DIFF,0)))</f>
        <v>без дифференциации</v>
      </c>
      <c r="AQ11" s="2396" t="str">
        <f>IF(AQ8="","",INDEX(DIFFERENTIATION_UNMERGE_SYSTEM,MATCH(AQ8,DIFFERENTIATION_ID_DIFF,0)))</f>
        <v>без дифференциации</v>
      </c>
      <c r="AR11" s="2396" t="str">
        <f>IF(AR8="","",INDEX(DIFFERENTIATION_UNMERGE_SYSTEM,MATCH(AR8,DIFFERENTIATION_ID_DIFF,0)))</f>
        <v>без дифференциации</v>
      </c>
      <c r="AS11" s="2396" t="str">
        <f>IF(AS8="","",INDEX(DIFFERENTIATION_UNMERGE_SYSTEM,MATCH(AS8,DIFFERENTIATION_ID_DIFF,0)))</f>
        <v>без дифференциации</v>
      </c>
      <c r="AT11" s="2396" t="str">
        <f>IF(AT8="","",INDEX(DIFFERENTIATION_UNMERGE_SYSTEM,MATCH(AT8,DIFFERENTIATION_ID_DIFF,0)))</f>
        <v>без дифференциации</v>
      </c>
      <c r="AU11" s="2396" t="str">
        <f>IF(AU8="","",INDEX(DIFFERENTIATION_UNMERGE_SYSTEM,MATCH(AU8,DIFFERENTIATION_ID_DIFF,0)))</f>
        <v>без дифференциации</v>
      </c>
      <c r="AV11" s="2396" t="str">
        <f>IF(AV8="","",INDEX(DIFFERENTIATION_UNMERGE_SYSTEM,MATCH(AV8,DIFFERENTIATION_ID_DIFF,0)))</f>
        <v>без дифференциации</v>
      </c>
      <c r="AW11" s="2396" t="str">
        <f>IF(AW8="","",INDEX(DIFFERENTIATION_UNMERGE_SYSTEM,MATCH(AW8,DIFFERENTIATION_ID_DIFF,0)))</f>
        <v>без дифференциации</v>
      </c>
      <c r="AX11" s="2396" t="str">
        <f>IF(AX8="","",INDEX(DIFFERENTIATION_UNMERGE_SYSTEM,MATCH(AX8,DIFFERENTIATION_ID_DIFF,0)))</f>
        <v>без дифференциации</v>
      </c>
      <c r="AY11" s="2396" t="str">
        <f>IF(AY8="","",INDEX(DIFFERENTIATION_UNMERGE_SYSTEM,MATCH(AY8,DIFFERENTIATION_ID_DIFF,0)))</f>
        <v>без дифференциации</v>
      </c>
      <c r="AZ11" s="2396" t="str">
        <f>IF(AZ8="","",INDEX(DIFFERENTIATION_UNMERGE_SYSTEM,MATCH(AZ8,DIFFERENTIATION_ID_DIFF,0)))</f>
        <v>без дифференциации</v>
      </c>
      <c r="BA11" s="2396" t="str">
        <f>IF(BA8="","",INDEX(DIFFERENTIATION_UNMERGE_SYSTEM,MATCH(BA8,DIFFERENTIATION_ID_DIFF,0)))</f>
        <v>без дифференциации</v>
      </c>
      <c r="BB11" s="2396" t="str">
        <f>IF(BB8="","",INDEX(DIFFERENTIATION_UNMERGE_SYSTEM,MATCH(BB8,DIFFERENTIATION_ID_DIFF,0)))</f>
        <v>без дифференциации</v>
      </c>
      <c r="BC11" s="2128"/>
      <c r="BL11" s="676"/>
      <c r="BM11" s="759">
        <v>15</v>
      </c>
    </row>
    <row s="1636" customFormat="1" customHeight="1" ht="15.75">
      <c r="A12" s="760"/>
      <c r="C12" s="177"/>
      <c r="D12" s="2370" t="s">
        <v>555</v>
      </c>
      <c r="E12" s="2371"/>
      <c r="F12" s="2371"/>
      <c r="G12" s="888"/>
      <c r="H12" s="888"/>
      <c r="I12" s="2368"/>
      <c r="J12" s="2368"/>
      <c r="K12" s="2368"/>
      <c r="L12" s="2368"/>
      <c r="M12" s="2368"/>
      <c r="N12" s="2368"/>
      <c r="O12" s="2368"/>
      <c r="P12" s="2368"/>
      <c r="Q12" s="2368"/>
      <c r="R12" s="2368"/>
      <c r="S12" s="2368"/>
      <c r="T12" s="2368"/>
      <c r="U12" s="2368"/>
      <c r="V12" s="2368"/>
      <c r="W12" s="2368"/>
      <c r="X12" s="2368"/>
      <c r="Y12" s="2368"/>
      <c r="Z12" s="2368"/>
      <c r="AA12" s="2368"/>
      <c r="AB12" s="2368"/>
      <c r="AC12" s="2368"/>
      <c r="AD12" s="2368"/>
      <c r="AE12" s="2368"/>
      <c r="AF12" s="2368"/>
      <c r="AG12" s="2368"/>
      <c r="AH12" s="2368"/>
      <c r="AI12" s="2368"/>
      <c r="AJ12" s="2368"/>
      <c r="AK12" s="2368"/>
      <c r="AL12" s="2368"/>
      <c r="AM12" s="2368"/>
      <c r="AN12" s="2368"/>
      <c r="AO12" s="2368"/>
      <c r="AP12" s="2368"/>
      <c r="AQ12" s="2368"/>
      <c r="AR12" s="2368"/>
      <c r="AS12" s="2368"/>
      <c r="AT12" s="2368"/>
      <c r="AU12" s="2368"/>
      <c r="AV12" s="2368"/>
      <c r="AW12" s="2368"/>
      <c r="AX12" s="2368"/>
      <c r="AY12" s="2368"/>
      <c r="AZ12" s="2368"/>
      <c r="BA12" s="2368"/>
      <c r="BB12" s="2368"/>
      <c r="BC12" s="2128"/>
      <c r="BL12" s="676"/>
      <c r="BM12" s="759">
        <v>15</v>
      </c>
    </row>
    <row customHeight="1" ht="35.699999999999996">
      <c r="C13" s="177"/>
      <c r="D13" s="762" t="s">
        <v>87</v>
      </c>
      <c r="E13" s="761" t="s">
        <v>557</v>
      </c>
      <c r="F13" s="761" t="s">
        <v>821</v>
      </c>
      <c r="G13" s="809" t="s">
        <v>558</v>
      </c>
      <c r="H13" s="755" t="s">
        <v>558</v>
      </c>
      <c r="I13" s="2263" t="s">
        <v>558</v>
      </c>
      <c r="J13" s="2263" t="s">
        <v>558</v>
      </c>
      <c r="K13" s="2263" t="s">
        <v>558</v>
      </c>
      <c r="L13" s="2263" t="s">
        <v>558</v>
      </c>
      <c r="M13" s="2263" t="s">
        <v>558</v>
      </c>
      <c r="N13" s="2263" t="s">
        <v>558</v>
      </c>
      <c r="O13" s="2263" t="s">
        <v>558</v>
      </c>
      <c r="P13" s="2263" t="s">
        <v>558</v>
      </c>
      <c r="Q13" s="2263" t="s">
        <v>558</v>
      </c>
      <c r="R13" s="2263" t="s">
        <v>558</v>
      </c>
      <c r="S13" s="2263" t="s">
        <v>558</v>
      </c>
      <c r="T13" s="2263" t="s">
        <v>558</v>
      </c>
      <c r="U13" s="2263" t="s">
        <v>558</v>
      </c>
      <c r="V13" s="2263" t="s">
        <v>558</v>
      </c>
      <c r="W13" s="2263" t="s">
        <v>558</v>
      </c>
      <c r="X13" s="2263" t="s">
        <v>558</v>
      </c>
      <c r="Y13" s="2263" t="s">
        <v>558</v>
      </c>
      <c r="Z13" s="2263" t="s">
        <v>558</v>
      </c>
      <c r="AA13" s="2263" t="s">
        <v>558</v>
      </c>
      <c r="AB13" s="2263" t="s">
        <v>558</v>
      </c>
      <c r="AC13" s="2263" t="s">
        <v>558</v>
      </c>
      <c r="AD13" s="2263" t="s">
        <v>558</v>
      </c>
      <c r="AE13" s="2263" t="s">
        <v>558</v>
      </c>
      <c r="AF13" s="2263" t="s">
        <v>558</v>
      </c>
      <c r="AG13" s="2263" t="s">
        <v>558</v>
      </c>
      <c r="AH13" s="2263" t="s">
        <v>558</v>
      </c>
      <c r="AI13" s="2263" t="s">
        <v>558</v>
      </c>
      <c r="AJ13" s="2263" t="s">
        <v>558</v>
      </c>
      <c r="AK13" s="2263" t="s">
        <v>558</v>
      </c>
      <c r="AL13" s="2263" t="s">
        <v>558</v>
      </c>
      <c r="AM13" s="2263" t="s">
        <v>558</v>
      </c>
      <c r="AN13" s="2263" t="s">
        <v>558</v>
      </c>
      <c r="AO13" s="2263" t="s">
        <v>558</v>
      </c>
      <c r="AP13" s="2263" t="s">
        <v>558</v>
      </c>
      <c r="AQ13" s="2263" t="s">
        <v>558</v>
      </c>
      <c r="AR13" s="2263" t="s">
        <v>558</v>
      </c>
      <c r="AS13" s="2263" t="s">
        <v>558</v>
      </c>
      <c r="AT13" s="2263" t="s">
        <v>558</v>
      </c>
      <c r="AU13" s="2263" t="s">
        <v>558</v>
      </c>
      <c r="AV13" s="2263" t="s">
        <v>558</v>
      </c>
      <c r="AW13" s="2263" t="s">
        <v>558</v>
      </c>
      <c r="AX13" s="2263" t="s">
        <v>558</v>
      </c>
      <c r="AY13" s="2263" t="s">
        <v>558</v>
      </c>
      <c r="AZ13" s="2263" t="s">
        <v>558</v>
      </c>
      <c r="BA13" s="2263" t="s">
        <v>558</v>
      </c>
      <c r="BB13" s="2263" t="s">
        <v>558</v>
      </c>
      <c r="BC13" s="2128"/>
      <c r="BM13" s="506">
        <v>34</v>
      </c>
    </row>
    <row customHeight="1" ht="15" hidden="1">
      <c r="C14" s="177"/>
      <c r="D14" s="594" t="s">
        <v>328</v>
      </c>
      <c r="E14" s="594" t="s">
        <v>99</v>
      </c>
      <c r="F14" s="594" t="s">
        <v>89</v>
      </c>
      <c r="G14" s="660" t="str">
        <f>G1&amp;".1"</f>
        <v>.1</v>
      </c>
      <c r="H14" s="660" t="str">
        <f>H1&amp;".1"</f>
        <v>4.1</v>
      </c>
      <c r="I14" s="684" t="str">
        <f>I1&amp;".1"</f>
        <v>.1</v>
      </c>
      <c r="J14" s="684" t="str">
        <f>J1&amp;".1"</f>
        <v>.1</v>
      </c>
      <c r="K14" s="684" t="str">
        <f>K1&amp;".1"</f>
        <v>.1</v>
      </c>
      <c r="L14" s="684" t="str">
        <f>L1&amp;".1"</f>
        <v>.1</v>
      </c>
      <c r="M14" s="684" t="str">
        <f>M1&amp;".1"</f>
        <v>.1</v>
      </c>
      <c r="N14" s="684" t="str">
        <f>N1&amp;".1"</f>
        <v>.1</v>
      </c>
      <c r="O14" s="684" t="str">
        <f>O1&amp;".1"</f>
        <v>.1</v>
      </c>
      <c r="P14" s="684" t="str">
        <f>P1&amp;".1"</f>
        <v>.1</v>
      </c>
      <c r="Q14" s="684" t="str">
        <f>Q1&amp;".1"</f>
        <v>.1</v>
      </c>
      <c r="R14" s="684" t="str">
        <f>R1&amp;".1"</f>
        <v>.1</v>
      </c>
      <c r="S14" s="684" t="str">
        <f>S1&amp;".1"</f>
        <v>.1</v>
      </c>
      <c r="T14" s="684" t="str">
        <f>T1&amp;".1"</f>
        <v>.1</v>
      </c>
      <c r="U14" s="684" t="str">
        <f>U1&amp;".1"</f>
        <v>.1</v>
      </c>
      <c r="V14" s="684" t="str">
        <f>V1&amp;".1"</f>
        <v>.1</v>
      </c>
      <c r="W14" s="684" t="str">
        <f>W1&amp;".1"</f>
        <v>.1</v>
      </c>
      <c r="X14" s="684" t="str">
        <f>X1&amp;".1"</f>
        <v>.1</v>
      </c>
      <c r="Y14" s="684" t="str">
        <f>Y1&amp;".1"</f>
        <v>.1</v>
      </c>
      <c r="Z14" s="684" t="str">
        <f>Z1&amp;".1"</f>
        <v>.1</v>
      </c>
      <c r="AA14" s="684" t="str">
        <f>AA1&amp;".1"</f>
        <v>.1</v>
      </c>
      <c r="AB14" s="684" t="str">
        <f>AB1&amp;".1"</f>
        <v>.1</v>
      </c>
      <c r="AC14" s="684" t="str">
        <f>AC1&amp;".1"</f>
        <v>.1</v>
      </c>
      <c r="AD14" s="684" t="str">
        <f>AD1&amp;".1"</f>
        <v>.1</v>
      </c>
      <c r="AE14" s="684" t="str">
        <f>AE1&amp;".1"</f>
        <v>.1</v>
      </c>
      <c r="AF14" s="684" t="str">
        <f>AF1&amp;".1"</f>
        <v>.1</v>
      </c>
      <c r="AG14" s="684" t="str">
        <f>AG1&amp;".1"</f>
        <v>.1</v>
      </c>
      <c r="AH14" s="684" t="str">
        <f>AH1&amp;".1"</f>
        <v>.1</v>
      </c>
      <c r="AI14" s="684" t="str">
        <f>AI1&amp;".1"</f>
        <v>.1</v>
      </c>
      <c r="AJ14" s="684" t="str">
        <f>AJ1&amp;".1"</f>
        <v>.1</v>
      </c>
      <c r="AK14" s="684" t="str">
        <f>AK1&amp;".1"</f>
        <v>.1</v>
      </c>
      <c r="AL14" s="684" t="str">
        <f>AL1&amp;".1"</f>
        <v>.1</v>
      </c>
      <c r="AM14" s="684" t="str">
        <f>AM1&amp;".1"</f>
        <v>.1</v>
      </c>
      <c r="AN14" s="684" t="str">
        <f>AN1&amp;".1"</f>
        <v>.1</v>
      </c>
      <c r="AO14" s="684" t="str">
        <f>AO1&amp;".1"</f>
        <v>.1</v>
      </c>
      <c r="AP14" s="684" t="str">
        <f>AP1&amp;".1"</f>
        <v>.1</v>
      </c>
      <c r="AQ14" s="684" t="str">
        <f>AQ1&amp;".1"</f>
        <v>.1</v>
      </c>
      <c r="AR14" s="684" t="str">
        <f>AR1&amp;".1"</f>
        <v>.1</v>
      </c>
      <c r="AS14" s="684" t="str">
        <f>AS1&amp;".1"</f>
        <v>.1</v>
      </c>
      <c r="AT14" s="684" t="str">
        <f>AT1&amp;".1"</f>
        <v>.1</v>
      </c>
      <c r="AU14" s="684" t="str">
        <f>AU1&amp;".1"</f>
        <v>.1</v>
      </c>
      <c r="AV14" s="684" t="str">
        <f>AV1&amp;".1"</f>
        <v>.1</v>
      </c>
      <c r="AW14" s="684" t="str">
        <f>AW1&amp;".1"</f>
        <v>.1</v>
      </c>
      <c r="AX14" s="684" t="str">
        <f>AX1&amp;".1"</f>
        <v>.1</v>
      </c>
      <c r="AY14" s="684" t="str">
        <f>AY1&amp;".1"</f>
        <v>.1</v>
      </c>
      <c r="AZ14" s="684" t="str">
        <f>AZ1&amp;".1"</f>
        <v>.1</v>
      </c>
      <c r="BA14" s="684" t="str">
        <f>BA1&amp;".1"</f>
        <v>.1</v>
      </c>
      <c r="BB14" s="684" t="str">
        <f>BB1&amp;".1"</f>
        <v>.1</v>
      </c>
      <c r="BC14" s="290"/>
      <c r="BM14" s="506">
        <v>0</v>
      </c>
    </row>
    <row customHeight="1" ht="15.75">
      <c r="A15" s="506"/>
      <c r="C15" s="527"/>
      <c r="D15" s="522">
        <v>1</v>
      </c>
      <c r="E15" s="1931" t="str">
        <f>TP_P_A</f>
        <v>Количество поданных заявлений </v>
      </c>
      <c r="F15" s="522" t="s">
        <v>1414</v>
      </c>
      <c r="G15" s="686"/>
      <c r="H15" s="686">
        <v>2</v>
      </c>
      <c r="I15" s="686">
        <v>10</v>
      </c>
      <c r="J15" s="686">
        <v>20</v>
      </c>
      <c r="K15" s="686">
        <v>1</v>
      </c>
      <c r="L15" s="686">
        <v>0</v>
      </c>
      <c r="M15" s="686">
        <v>1</v>
      </c>
      <c r="N15" s="686">
        <v>3</v>
      </c>
      <c r="O15" s="686">
        <v>0</v>
      </c>
      <c r="P15" s="686">
        <v>57</v>
      </c>
      <c r="Q15" s="686">
        <v>0</v>
      </c>
      <c r="R15" s="686">
        <v>4</v>
      </c>
      <c r="S15" s="686">
        <v>0</v>
      </c>
      <c r="T15" s="686">
        <v>0</v>
      </c>
      <c r="U15" s="686">
        <v>0</v>
      </c>
      <c r="V15" s="686">
        <v>0</v>
      </c>
      <c r="W15" s="686">
        <v>60</v>
      </c>
      <c r="X15" s="686">
        <v>1</v>
      </c>
      <c r="Y15" s="686">
        <v>0</v>
      </c>
      <c r="Z15" s="686">
        <v>0</v>
      </c>
      <c r="AA15" s="686">
        <v>0</v>
      </c>
      <c r="AB15" s="686">
        <v>29</v>
      </c>
      <c r="AC15" s="686">
        <v>32</v>
      </c>
      <c r="AD15" s="686">
        <v>0</v>
      </c>
      <c r="AE15" s="686">
        <v>0</v>
      </c>
      <c r="AF15" s="686">
        <v>0</v>
      </c>
      <c r="AG15" s="686">
        <v>0</v>
      </c>
      <c r="AH15" s="686">
        <v>0</v>
      </c>
      <c r="AI15" s="686">
        <v>0</v>
      </c>
      <c r="AJ15" s="686">
        <v>0</v>
      </c>
      <c r="AK15" s="686">
        <v>0</v>
      </c>
      <c r="AL15" s="686">
        <v>0</v>
      </c>
      <c r="AM15" s="686">
        <v>0</v>
      </c>
      <c r="AN15" s="686">
        <v>0</v>
      </c>
      <c r="AO15" s="686">
        <v>0</v>
      </c>
      <c r="AP15" s="686">
        <v>0</v>
      </c>
      <c r="AQ15" s="686">
        <v>2</v>
      </c>
      <c r="AR15" s="686">
        <v>0</v>
      </c>
      <c r="AS15" s="686">
        <v>0</v>
      </c>
      <c r="AT15" s="686">
        <v>0</v>
      </c>
      <c r="AU15" s="686">
        <v>0</v>
      </c>
      <c r="AV15" s="686">
        <v>0</v>
      </c>
      <c r="AW15" s="686">
        <v>0</v>
      </c>
      <c r="AX15" s="686">
        <v>0</v>
      </c>
      <c r="AY15" s="686">
        <v>8</v>
      </c>
      <c r="AZ15" s="686">
        <v>63</v>
      </c>
      <c r="BA15" s="686">
        <v>27</v>
      </c>
      <c r="BB15" s="686">
        <v>49</v>
      </c>
      <c r="BC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BM15" s="506">
        <v>15</v>
      </c>
    </row>
    <row customHeight="1" ht="15.75">
      <c r="A16" s="506"/>
      <c r="C16" s="527"/>
      <c r="D16" s="522">
        <v>2</v>
      </c>
      <c r="E16" s="1931" t="str">
        <f>TP_P_B</f>
        <v>Количество исполненных заявлений </v>
      </c>
      <c r="F16" s="522" t="s">
        <v>1414</v>
      </c>
      <c r="G16" s="686"/>
      <c r="H16" s="686">
        <v>2</v>
      </c>
      <c r="I16" s="686">
        <v>10</v>
      </c>
      <c r="J16" s="686">
        <v>20</v>
      </c>
      <c r="K16" s="686">
        <v>1</v>
      </c>
      <c r="L16" s="686">
        <v>0</v>
      </c>
      <c r="M16" s="686">
        <v>1</v>
      </c>
      <c r="N16" s="686">
        <v>3</v>
      </c>
      <c r="O16" s="686">
        <v>0</v>
      </c>
      <c r="P16" s="686">
        <v>57</v>
      </c>
      <c r="Q16" s="686">
        <v>0</v>
      </c>
      <c r="R16" s="686">
        <v>4</v>
      </c>
      <c r="S16" s="686">
        <v>0</v>
      </c>
      <c r="T16" s="686">
        <v>0</v>
      </c>
      <c r="U16" s="686">
        <v>0</v>
      </c>
      <c r="V16" s="686">
        <v>0</v>
      </c>
      <c r="W16" s="686">
        <v>60</v>
      </c>
      <c r="X16" s="686">
        <v>1</v>
      </c>
      <c r="Y16" s="686">
        <v>0</v>
      </c>
      <c r="Z16" s="686">
        <v>0</v>
      </c>
      <c r="AA16" s="686">
        <v>0</v>
      </c>
      <c r="AB16" s="686">
        <v>29</v>
      </c>
      <c r="AC16" s="686">
        <v>32</v>
      </c>
      <c r="AD16" s="686">
        <v>0</v>
      </c>
      <c r="AE16" s="686">
        <v>0</v>
      </c>
      <c r="AF16" s="686">
        <v>0</v>
      </c>
      <c r="AG16" s="686">
        <v>0</v>
      </c>
      <c r="AH16" s="686">
        <v>0</v>
      </c>
      <c r="AI16" s="686">
        <v>0</v>
      </c>
      <c r="AJ16" s="686">
        <v>0</v>
      </c>
      <c r="AK16" s="686">
        <v>0</v>
      </c>
      <c r="AL16" s="686">
        <v>0</v>
      </c>
      <c r="AM16" s="686">
        <v>0</v>
      </c>
      <c r="AN16" s="686">
        <v>0</v>
      </c>
      <c r="AO16" s="686">
        <v>0</v>
      </c>
      <c r="AP16" s="686">
        <v>0</v>
      </c>
      <c r="AQ16" s="686">
        <v>2</v>
      </c>
      <c r="AR16" s="686">
        <v>0</v>
      </c>
      <c r="AS16" s="686">
        <v>0</v>
      </c>
      <c r="AT16" s="686">
        <v>0</v>
      </c>
      <c r="AU16" s="686">
        <v>0</v>
      </c>
      <c r="AV16" s="686">
        <v>0</v>
      </c>
      <c r="AW16" s="686">
        <v>0</v>
      </c>
      <c r="AX16" s="686">
        <v>0</v>
      </c>
      <c r="AY16" s="686">
        <v>1</v>
      </c>
      <c r="AZ16" s="686">
        <v>72</v>
      </c>
      <c r="BA16" s="686">
        <v>16</v>
      </c>
      <c r="BB16" s="686">
        <v>26</v>
      </c>
      <c r="BC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BM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1414</v>
      </c>
      <c r="G17" s="686"/>
      <c r="H17" s="686">
        <v>0</v>
      </c>
      <c r="I17" s="686">
        <v>0</v>
      </c>
      <c r="J17" s="686">
        <v>0</v>
      </c>
      <c r="K17" s="686">
        <v>0</v>
      </c>
      <c r="L17" s="686">
        <v>0</v>
      </c>
      <c r="M17" s="686">
        <v>0</v>
      </c>
      <c r="N17" s="686">
        <v>0</v>
      </c>
      <c r="O17" s="686">
        <v>0</v>
      </c>
      <c r="P17" s="686">
        <v>0</v>
      </c>
      <c r="Q17" s="686">
        <v>0</v>
      </c>
      <c r="R17" s="686">
        <v>0</v>
      </c>
      <c r="S17" s="686">
        <v>0</v>
      </c>
      <c r="T17" s="686">
        <v>0</v>
      </c>
      <c r="U17" s="686">
        <v>0</v>
      </c>
      <c r="V17" s="686">
        <v>0</v>
      </c>
      <c r="W17" s="686">
        <v>0</v>
      </c>
      <c r="X17" s="686">
        <v>0</v>
      </c>
      <c r="Y17" s="686">
        <v>0</v>
      </c>
      <c r="Z17" s="686">
        <v>0</v>
      </c>
      <c r="AA17" s="686">
        <v>0</v>
      </c>
      <c r="AB17" s="686">
        <v>0</v>
      </c>
      <c r="AC17" s="686">
        <v>0</v>
      </c>
      <c r="AD17" s="686">
        <v>0</v>
      </c>
      <c r="AE17" s="686">
        <v>0</v>
      </c>
      <c r="AF17" s="686">
        <v>0</v>
      </c>
      <c r="AG17" s="686">
        <v>0</v>
      </c>
      <c r="AH17" s="686">
        <v>0</v>
      </c>
      <c r="AI17" s="686">
        <v>0</v>
      </c>
      <c r="AJ17" s="686">
        <v>0</v>
      </c>
      <c r="AK17" s="686">
        <v>0</v>
      </c>
      <c r="AL17" s="686">
        <v>0</v>
      </c>
      <c r="AM17" s="686">
        <v>0</v>
      </c>
      <c r="AN17" s="686">
        <v>0</v>
      </c>
      <c r="AO17" s="686">
        <v>0</v>
      </c>
      <c r="AP17" s="686">
        <v>0</v>
      </c>
      <c r="AQ17" s="686">
        <v>0</v>
      </c>
      <c r="AR17" s="686">
        <v>0</v>
      </c>
      <c r="AS17" s="686">
        <v>0</v>
      </c>
      <c r="AT17" s="686">
        <v>0</v>
      </c>
      <c r="AU17" s="686">
        <v>0</v>
      </c>
      <c r="AV17" s="686">
        <v>0</v>
      </c>
      <c r="AW17" s="686">
        <v>0</v>
      </c>
      <c r="AX17" s="686">
        <v>0</v>
      </c>
      <c r="AY17" s="686">
        <v>0</v>
      </c>
      <c r="AZ17" s="686">
        <v>0</v>
      </c>
      <c r="BA17" s="686">
        <v>0</v>
      </c>
      <c r="BB17" s="686">
        <v>0</v>
      </c>
      <c r="BC17" s="209"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BM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водоотведения</v>
      </c>
      <c r="F18" s="522" t="s">
        <v>561</v>
      </c>
      <c r="G18" s="687"/>
      <c r="H18" s="687"/>
      <c r="I18" s="2354"/>
      <c r="J18" s="2354"/>
      <c r="K18" s="2354"/>
      <c r="L18" s="2354"/>
      <c r="M18" s="2354"/>
      <c r="N18" s="2354"/>
      <c r="O18" s="2354"/>
      <c r="P18" s="2354"/>
      <c r="Q18" s="2354"/>
      <c r="R18" s="2354"/>
      <c r="S18" s="2354"/>
      <c r="T18" s="2354"/>
      <c r="U18" s="2354"/>
      <c r="V18" s="2354"/>
      <c r="W18" s="2354"/>
      <c r="X18" s="2354"/>
      <c r="Y18" s="2354"/>
      <c r="Z18" s="2354"/>
      <c r="AA18" s="2354"/>
      <c r="AB18" s="2354"/>
      <c r="AC18" s="2354"/>
      <c r="AD18" s="2354"/>
      <c r="AE18" s="2354"/>
      <c r="AF18" s="2354"/>
      <c r="AG18" s="2354"/>
      <c r="AH18" s="2354"/>
      <c r="AI18" s="2354"/>
      <c r="AJ18" s="2354"/>
      <c r="AK18" s="2354"/>
      <c r="AL18" s="2354"/>
      <c r="AM18" s="2354"/>
      <c r="AN18" s="2354"/>
      <c r="AO18" s="2354"/>
      <c r="AP18" s="2354"/>
      <c r="AQ18" s="2354"/>
      <c r="AR18" s="2354"/>
      <c r="AS18" s="2354"/>
      <c r="AT18" s="2354"/>
      <c r="AU18" s="2354"/>
      <c r="AV18" s="2354"/>
      <c r="AW18" s="2354"/>
      <c r="AX18" s="2354"/>
      <c r="AY18" s="2354"/>
      <c r="AZ18" s="2354"/>
      <c r="BA18" s="2354"/>
      <c r="BB18" s="2354"/>
      <c r="BC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BM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2" t="str">
        <f>IF(TEMPLATE_SPHERE="HEAT","Гкал/час","тыс. куб. м/сутки")</f>
        <v>тыс. куб. м/сутки</v>
      </c>
      <c r="G19" s="688">
        <f>SUM(G20:G22)</f>
        <v>0</v>
      </c>
      <c r="H19" s="688">
        <f>SUM(H20:H22)</f>
        <v>3.548119</v>
      </c>
      <c r="I19" s="688">
        <f>SUM(I20:I22)</f>
        <v>0.00381</v>
      </c>
      <c r="J19" s="688">
        <f>SUM(J20:J22)</f>
        <v>0</v>
      </c>
      <c r="K19" s="688">
        <f>SUM(K20:K22)</f>
        <v>0</v>
      </c>
      <c r="L19" s="688">
        <f>SUM(L20:L22)</f>
        <v>0.42123</v>
      </c>
      <c r="M19" s="688">
        <f>SUM(M20:M22)</f>
        <v>0</v>
      </c>
      <c r="N19" s="688">
        <f>SUM(N20:N22)</f>
        <v>0</v>
      </c>
      <c r="O19" s="688">
        <f>SUM(O20:O22)</f>
        <v>0</v>
      </c>
      <c r="P19" s="688">
        <f>SUM(P20:P22)</f>
        <v>0</v>
      </c>
      <c r="Q19" s="688">
        <f>SUM(Q20:Q22)</f>
        <v>0</v>
      </c>
      <c r="R19" s="688">
        <f>SUM(R20:R22)</f>
        <v>0</v>
      </c>
      <c r="S19" s="688">
        <f>SUM(S20:S22)</f>
        <v>0</v>
      </c>
      <c r="T19" s="688">
        <f>SUM(T20:T22)</f>
        <v>0</v>
      </c>
      <c r="U19" s="688">
        <f>SUM(U20:U22)</f>
        <v>0</v>
      </c>
      <c r="V19" s="688">
        <f>SUM(V20:V22)</f>
        <v>0</v>
      </c>
      <c r="W19" s="688">
        <f>SUM(W20:W22)</f>
        <v>0</v>
      </c>
      <c r="X19" s="688">
        <f>SUM(X20:X22)</f>
        <v>0</v>
      </c>
      <c r="Y19" s="688">
        <f>SUM(Y20:Y22)</f>
        <v>1.670005</v>
      </c>
      <c r="Z19" s="688">
        <f>SUM(Z20:Z22)</f>
        <v>4.134258</v>
      </c>
      <c r="AA19" s="688">
        <f>SUM(AA20:AA22)</f>
        <v>0.047114</v>
      </c>
      <c r="AB19" s="688">
        <f>SUM(AB20:AB22)</f>
        <v>0</v>
      </c>
      <c r="AC19" s="688">
        <f>SUM(AC20:AC22)</f>
        <v>0.025105</v>
      </c>
      <c r="AD19" s="688">
        <f>SUM(AD20:AD22)</f>
        <v>0.128105</v>
      </c>
      <c r="AE19" s="688">
        <f>SUM(AE20:AE22)</f>
        <v>0.103406</v>
      </c>
      <c r="AF19" s="688">
        <f>SUM(AF20:AF22)</f>
        <v>0.093112</v>
      </c>
      <c r="AG19" s="688">
        <f>SUM(AG20:AG22)</f>
        <v>0.035375</v>
      </c>
      <c r="AH19" s="688">
        <f>SUM(AH20:AH22)</f>
        <v>1.610337</v>
      </c>
      <c r="AI19" s="688">
        <f>SUM(AI20:AI22)</f>
        <v>0</v>
      </c>
      <c r="AJ19" s="688">
        <f>SUM(AJ20:AJ22)</f>
        <v>0.141866</v>
      </c>
      <c r="AK19" s="688">
        <f>SUM(AK20:AK22)</f>
        <v>0</v>
      </c>
      <c r="AL19" s="688">
        <f>SUM(AL20:AL22)</f>
        <v>0.059284</v>
      </c>
      <c r="AM19" s="688">
        <f>SUM(AM20:AM22)</f>
        <v>0.169156</v>
      </c>
      <c r="AN19" s="688">
        <f>SUM(AN20:AN22)</f>
        <v>2.076008</v>
      </c>
      <c r="AO19" s="688">
        <f>SUM(AO20:AO22)</f>
        <v>0.604177</v>
      </c>
      <c r="AP19" s="688">
        <f>SUM(AP20:AP22)</f>
        <v>0.164245</v>
      </c>
      <c r="AQ19" s="688">
        <f>SUM(AQ20:AQ22)</f>
        <v>0</v>
      </c>
      <c r="AR19" s="688">
        <f>SUM(AR20:AR22)</f>
        <v>0.01512</v>
      </c>
      <c r="AS19" s="688">
        <f>SUM(AS20:AS22)</f>
        <v>0.446359</v>
      </c>
      <c r="AT19" s="688">
        <f>SUM(AT20:AT22)</f>
        <v>0</v>
      </c>
      <c r="AU19" s="688">
        <f>SUM(AU20:AU22)</f>
        <v>0.165297</v>
      </c>
      <c r="AV19" s="688">
        <f>SUM(AV20:AV22)</f>
        <v>0.221589</v>
      </c>
      <c r="AW19" s="688">
        <f>SUM(AW20:AW22)</f>
        <v>1.560774</v>
      </c>
      <c r="AX19" s="688">
        <f>SUM(AX20:AX22)</f>
        <v>5.459851</v>
      </c>
      <c r="AY19" s="688">
        <f>SUM(AY20:AY22)</f>
        <v>0</v>
      </c>
      <c r="AZ19" s="688">
        <f>SUM(AZ20:AZ22)</f>
        <v>37.77161</v>
      </c>
      <c r="BA19" s="688">
        <f>SUM(BA20:BA22)</f>
        <v>10.46907</v>
      </c>
      <c r="BB19" s="688">
        <f>SUM(BB20:BB22)</f>
        <v>25.1102</v>
      </c>
      <c r="BC19" s="209"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BM19" s="506">
        <v>57</v>
      </c>
    </row>
    <row customHeight="1" ht="15" hidden="1">
      <c r="D20" s="510" t="s">
        <v>1415</v>
      </c>
      <c r="E20" s="689"/>
      <c r="F20" s="510"/>
      <c r="G20" s="510"/>
      <c r="H20" s="510"/>
      <c r="I20" s="1636"/>
      <c r="J20" s="1636"/>
      <c r="K20" s="1636"/>
      <c r="L20" s="1636"/>
      <c r="M20" s="1636"/>
      <c r="N20" s="1636"/>
      <c r="O20" s="1636"/>
      <c r="P20" s="1636"/>
      <c r="Q20" s="1636"/>
      <c r="R20" s="1636"/>
      <c r="S20" s="1636"/>
      <c r="T20" s="1636"/>
      <c r="U20" s="1636"/>
      <c r="V20" s="1636"/>
      <c r="W20" s="1636"/>
      <c r="X20" s="1636"/>
      <c r="Y20" s="1636"/>
      <c r="Z20" s="1636"/>
      <c r="AA20" s="1636"/>
      <c r="AB20" s="1636"/>
      <c r="AC20" s="1636"/>
      <c r="AD20" s="1636"/>
      <c r="AE20" s="1636"/>
      <c r="AF20" s="1636"/>
      <c r="AG20" s="1636"/>
      <c r="AH20" s="1636"/>
      <c r="AI20" s="1636"/>
      <c r="AJ20" s="1636"/>
      <c r="AK20" s="1636"/>
      <c r="AL20" s="1636"/>
      <c r="AM20" s="1636"/>
      <c r="AN20" s="1636"/>
      <c r="AO20" s="1636"/>
      <c r="AP20" s="1636"/>
      <c r="AQ20" s="1636"/>
      <c r="AR20" s="1636"/>
      <c r="AS20" s="1636"/>
      <c r="AT20" s="1636"/>
      <c r="AU20" s="1636"/>
      <c r="AV20" s="1636"/>
      <c r="AW20" s="1636"/>
      <c r="AX20" s="1636"/>
      <c r="AY20" s="1636"/>
      <c r="AZ20" s="1636"/>
      <c r="BA20" s="1636"/>
      <c r="BB20" s="1636"/>
      <c r="BC20" s="1764"/>
      <c r="BM20" s="506">
        <v>0</v>
      </c>
    </row>
    <row customHeight="1" ht="59.25">
      <c r="C21" s="452"/>
      <c r="D21" s="540" t="s">
        <v>568</v>
      </c>
      <c r="E21" s="671" t="s">
        <v>1416</v>
      </c>
      <c r="F21" s="1762" t="str">
        <f>IF(TEMPLATE_SPHERE="HEAT","Гкал/час","тыс. куб. м/сутки")</f>
        <v>тыс. куб. м/сутки</v>
      </c>
      <c r="G21" s="681"/>
      <c r="H21" s="681">
        <v>3.548119</v>
      </c>
      <c r="I21" s="681">
        <v>0.00381</v>
      </c>
      <c r="J21" s="681">
        <v>0</v>
      </c>
      <c r="K21" s="681">
        <v>0</v>
      </c>
      <c r="L21" s="681">
        <v>0.42123</v>
      </c>
      <c r="M21" s="681">
        <v>0</v>
      </c>
      <c r="N21" s="681">
        <v>0</v>
      </c>
      <c r="O21" s="681">
        <v>0</v>
      </c>
      <c r="P21" s="681">
        <v>0</v>
      </c>
      <c r="Q21" s="681">
        <v>0</v>
      </c>
      <c r="R21" s="681">
        <v>0</v>
      </c>
      <c r="S21" s="681">
        <v>0</v>
      </c>
      <c r="T21" s="681">
        <v>0</v>
      </c>
      <c r="U21" s="681">
        <v>0</v>
      </c>
      <c r="V21" s="681">
        <v>0</v>
      </c>
      <c r="W21" s="681">
        <v>0</v>
      </c>
      <c r="X21" s="681">
        <v>0</v>
      </c>
      <c r="Y21" s="681">
        <v>1.670005</v>
      </c>
      <c r="Z21" s="681">
        <v>4.134258</v>
      </c>
      <c r="AA21" s="681">
        <v>0.047114</v>
      </c>
      <c r="AB21" s="681">
        <v>0</v>
      </c>
      <c r="AC21" s="681">
        <v>0.025105</v>
      </c>
      <c r="AD21" s="681">
        <v>0.128105</v>
      </c>
      <c r="AE21" s="681">
        <v>0.103406</v>
      </c>
      <c r="AF21" s="681">
        <v>0.093112</v>
      </c>
      <c r="AG21" s="681">
        <v>0.035375</v>
      </c>
      <c r="AH21" s="681">
        <v>1.610337</v>
      </c>
      <c r="AI21" s="681">
        <v>0</v>
      </c>
      <c r="AJ21" s="681">
        <v>0.141866</v>
      </c>
      <c r="AK21" s="681">
        <v>0</v>
      </c>
      <c r="AL21" s="681">
        <v>0.059284</v>
      </c>
      <c r="AM21" s="681">
        <v>0.169156</v>
      </c>
      <c r="AN21" s="681">
        <v>2.076008</v>
      </c>
      <c r="AO21" s="681">
        <v>0.604177</v>
      </c>
      <c r="AP21" s="681">
        <v>0.164245</v>
      </c>
      <c r="AQ21" s="681">
        <v>0</v>
      </c>
      <c r="AR21" s="681">
        <v>0.01512</v>
      </c>
      <c r="AS21" s="681">
        <v>0.446359</v>
      </c>
      <c r="AT21" s="681">
        <v>0</v>
      </c>
      <c r="AU21" s="681">
        <v>0.165297</v>
      </c>
      <c r="AV21" s="681">
        <v>0.221589</v>
      </c>
      <c r="AW21" s="681">
        <v>1.560774</v>
      </c>
      <c r="AX21" s="681">
        <v>5.459851</v>
      </c>
      <c r="AY21" s="681">
        <v>0</v>
      </c>
      <c r="AZ21" s="681">
        <v>37.77161</v>
      </c>
      <c r="BA21" s="681">
        <v>10.46907</v>
      </c>
      <c r="BB21" s="681">
        <v>25.1102</v>
      </c>
      <c r="BC21" s="2170"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BM21" s="506">
        <v>28</v>
      </c>
    </row>
    <row customHeight="1" ht="15.75">
      <c r="A22" s="506"/>
      <c r="C22" s="506"/>
      <c r="D22" s="348"/>
      <c r="E22" s="581" t="s">
        <v>1417</v>
      </c>
      <c r="F22" s="573"/>
      <c r="G22" s="573"/>
      <c r="H22" s="573"/>
      <c r="I22" s="2641"/>
      <c r="J22" s="2641"/>
      <c r="K22" s="2641"/>
      <c r="L22" s="2641"/>
      <c r="M22" s="2641"/>
      <c r="N22" s="2641"/>
      <c r="O22" s="2641"/>
      <c r="P22" s="2641"/>
      <c r="Q22" s="2641"/>
      <c r="R22" s="2641"/>
      <c r="S22" s="2641"/>
      <c r="T22" s="2641"/>
      <c r="U22" s="2641"/>
      <c r="V22" s="2641"/>
      <c r="W22" s="2641"/>
      <c r="X22" s="2641"/>
      <c r="Y22" s="2641"/>
      <c r="Z22" s="2641"/>
      <c r="AA22" s="2641"/>
      <c r="AB22" s="2641"/>
      <c r="AC22" s="2641"/>
      <c r="AD22" s="2641"/>
      <c r="AE22" s="2641"/>
      <c r="AF22" s="2641"/>
      <c r="AG22" s="2641"/>
      <c r="AH22" s="2641"/>
      <c r="AI22" s="2641"/>
      <c r="AJ22" s="2641"/>
      <c r="AK22" s="2641"/>
      <c r="AL22" s="2641"/>
      <c r="AM22" s="2641"/>
      <c r="AN22" s="2641"/>
      <c r="AO22" s="2641"/>
      <c r="AP22" s="2641"/>
      <c r="AQ22" s="2641"/>
      <c r="AR22" s="2641"/>
      <c r="AS22" s="2641"/>
      <c r="AT22" s="2641"/>
      <c r="AU22" s="2641"/>
      <c r="AV22" s="2641"/>
      <c r="AW22" s="2641"/>
      <c r="AX22" s="2641"/>
      <c r="AY22" s="2641"/>
      <c r="AZ22" s="2641"/>
      <c r="BA22" s="2641"/>
      <c r="BB22" s="2641"/>
      <c r="BC22" s="2172"/>
      <c r="BL22" s="506"/>
      <c r="BM22" s="506">
        <v>15</v>
      </c>
    </row>
    <row customHeight="1" ht="22.5" hidden="1">
      <c r="A23" s="450" t="s">
        <v>81</v>
      </c>
      <c r="B23" s="506">
        <v>0</v>
      </c>
      <c r="C23" s="684">
        <v>4</v>
      </c>
      <c r="D23" s="506">
        <v>6</v>
      </c>
      <c r="E23" s="506">
        <v>36</v>
      </c>
      <c r="F23" s="506">
        <v>9</v>
      </c>
      <c r="G23" s="759">
        <v>0</v>
      </c>
      <c r="H23" s="506">
        <v>40</v>
      </c>
      <c r="I23" s="1636">
        <v>0</v>
      </c>
      <c r="J23" s="1636">
        <v>0</v>
      </c>
      <c r="K23" s="1636">
        <v>0</v>
      </c>
      <c r="L23" s="1636">
        <v>0</v>
      </c>
      <c r="M23" s="1636">
        <v>0</v>
      </c>
      <c r="N23" s="1636">
        <v>0</v>
      </c>
      <c r="O23" s="1636">
        <v>0</v>
      </c>
      <c r="P23" s="1636">
        <v>0</v>
      </c>
      <c r="Q23" s="1636">
        <v>0</v>
      </c>
      <c r="R23" s="1636">
        <v>0</v>
      </c>
      <c r="S23" s="1636">
        <v>0</v>
      </c>
      <c r="T23" s="1636">
        <v>0</v>
      </c>
      <c r="U23" s="1636">
        <v>0</v>
      </c>
      <c r="V23" s="1636">
        <v>0</v>
      </c>
      <c r="W23" s="1636">
        <v>0</v>
      </c>
      <c r="X23" s="1636">
        <v>0</v>
      </c>
      <c r="Y23" s="1636">
        <v>0</v>
      </c>
      <c r="Z23" s="1636">
        <v>0</v>
      </c>
      <c r="AA23" s="1636">
        <v>0</v>
      </c>
      <c r="AB23" s="1636">
        <v>0</v>
      </c>
      <c r="AC23" s="1636">
        <v>0</v>
      </c>
      <c r="AD23" s="1636">
        <v>0</v>
      </c>
      <c r="AE23" s="1636">
        <v>0</v>
      </c>
      <c r="AF23" s="1636">
        <v>0</v>
      </c>
      <c r="AG23" s="1636">
        <v>0</v>
      </c>
      <c r="AH23" s="1636">
        <v>0</v>
      </c>
      <c r="AI23" s="1636">
        <v>0</v>
      </c>
      <c r="AJ23" s="1636">
        <v>0</v>
      </c>
      <c r="AK23" s="1636">
        <v>0</v>
      </c>
      <c r="AL23" s="1636">
        <v>0</v>
      </c>
      <c r="AM23" s="1636">
        <v>0</v>
      </c>
      <c r="AN23" s="1636">
        <v>0</v>
      </c>
      <c r="AO23" s="1636">
        <v>0</v>
      </c>
      <c r="AP23" s="1636">
        <v>0</v>
      </c>
      <c r="AQ23" s="1636">
        <v>0</v>
      </c>
      <c r="AR23" s="1636">
        <v>0</v>
      </c>
      <c r="AS23" s="1636">
        <v>0</v>
      </c>
      <c r="AT23" s="1636">
        <v>0</v>
      </c>
      <c r="AU23" s="1636">
        <v>0</v>
      </c>
      <c r="AV23" s="1636">
        <v>0</v>
      </c>
      <c r="AW23" s="1636">
        <v>0</v>
      </c>
      <c r="AX23" s="1636">
        <v>0</v>
      </c>
      <c r="AY23" s="1636">
        <v>0</v>
      </c>
      <c r="AZ23" s="1636">
        <v>0</v>
      </c>
      <c r="BA23" s="1636">
        <v>0</v>
      </c>
      <c r="BB23" s="1636">
        <v>0</v>
      </c>
      <c r="BC23" s="418">
        <v>93</v>
      </c>
      <c r="BD23" s="506">
        <v>10</v>
      </c>
      <c r="BE23" s="506">
        <v>10</v>
      </c>
      <c r="BF23" s="506">
        <v>10</v>
      </c>
      <c r="BG23" s="506">
        <v>10</v>
      </c>
      <c r="BH23" s="506">
        <v>10</v>
      </c>
      <c r="BI23" s="506">
        <v>10</v>
      </c>
      <c r="BJ23" s="506">
        <v>10</v>
      </c>
      <c r="BK23" s="506">
        <v>10</v>
      </c>
      <c r="BL23" s="676">
        <v>10</v>
      </c>
      <c r="BM23" s="506">
        <v>23</v>
      </c>
    </row>
  </sheetData>
  <sheetProtection formatColumns="0" formatRows="0" autoFilter="0" sort="0" insertRows="0" insertColumns="1" deleteRows="0" deleteColumns="0"/>
  <mergeCells count="8">
    <mergeCell ref="BC21:BC22"/>
    <mergeCell ref="BC9:BC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BB2 G21:BB21">
      <formula1>-9.99999999999999E+23</formula1>
      <formula2>9.99999999999999E+23</formula2>
    </dataValidation>
    <dataValidation type="whole" allowBlank="1" showErrorMessage="1" errorTitle="Ошибка" error="Допускается ввод только неотрицательных целых чисел!" sqref="G15:BB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BB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16E2-AED4-4F02-DBFC-0.0F5DB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6"/>
      <c r="F5" s="2456"/>
      <c r="G5" s="2457"/>
      <c r="Q5" s="84">
        <v>28</v>
      </c>
    </row>
    <row s="1636" customFormat="1" customHeight="1" ht="18.75">
      <c r="A6" s="883"/>
      <c r="B6" s="418"/>
      <c r="C6" s="377"/>
      <c r="D6" s="2458" t="str">
        <f>IF(org=0,"Не определено",org)</f>
        <v>ГУП "Белоблводоканал"</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555</v>
      </c>
      <c r="E9" s="2210"/>
      <c r="F9" s="2210"/>
      <c r="G9" s="2390" t="s">
        <v>556</v>
      </c>
      <c r="Q9" s="84">
        <v>14</v>
      </c>
    </row>
    <row customHeight="1" ht="24">
      <c r="C10" s="97"/>
      <c r="D10" s="106" t="s">
        <v>87</v>
      </c>
      <c r="E10" s="109" t="s">
        <v>557</v>
      </c>
      <c r="F10" s="109" t="s">
        <v>645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9" t="s">
        <v>561</v>
      </c>
      <c r="G12" s="152"/>
      <c r="Q12" s="84">
        <v>62</v>
      </c>
    </row>
    <row customHeight="1" ht="24">
      <c r="A13" s="193"/>
      <c r="C13" s="97"/>
      <c r="D13" s="148" t="s">
        <v>1321</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561</v>
      </c>
      <c r="G13" s="152"/>
      <c r="Q13" s="84">
        <v>23</v>
      </c>
    </row>
    <row customHeight="1" ht="14.699999999999998">
      <c r="A14" s="193"/>
      <c r="C14" s="97"/>
      <c r="D14" s="148" t="s">
        <v>1357</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1418</v>
      </c>
      <c r="F15" s="202"/>
      <c r="G15" s="2172"/>
      <c r="Q15" s="84">
        <v>15</v>
      </c>
    </row>
    <row customHeight="1" ht="14.699999999999998">
      <c r="A16" s="193"/>
      <c r="C16" s="97"/>
      <c r="D16" s="148" t="s">
        <v>1323</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9" t="s">
        <v>561</v>
      </c>
      <c r="G16" s="338"/>
      <c r="Q16" s="84">
        <v>14</v>
      </c>
    </row>
    <row customHeight="1" ht="14.699999999999998">
      <c r="A17" s="193"/>
      <c r="C17" s="97"/>
      <c r="D17" s="148" t="s">
        <v>1365</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4">
        <v>14</v>
      </c>
    </row>
    <row s="1636" customFormat="1" customHeight="1" ht="22.049999999999997">
      <c r="A18" s="344"/>
      <c r="B18" s="147"/>
      <c r="C18" s="308"/>
      <c r="D18" s="348"/>
      <c r="E18" s="350" t="s">
        <v>1419</v>
      </c>
      <c r="F18" s="339"/>
      <c r="G18" s="2172"/>
      <c r="I18" s="351"/>
      <c r="J18" s="351"/>
      <c r="Q18" s="343">
        <v>21</v>
      </c>
    </row>
    <row s="1636" customFormat="1" customHeight="1" ht="256.5" hidden="1">
      <c r="A19" s="344"/>
      <c r="B19" s="418"/>
      <c r="C19" s="377"/>
      <c r="D19" s="885" t="s">
        <v>1325</v>
      </c>
      <c r="E19" s="884" t="s">
        <v>1420</v>
      </c>
      <c r="F19" s="386"/>
      <c r="G19" s="338" t="s">
        <v>1421</v>
      </c>
      <c r="I19" s="501"/>
      <c r="J19" s="501"/>
      <c r="Q19" s="759">
        <v>0</v>
      </c>
    </row>
    <row s="1636" customFormat="1" customHeight="1" ht="14.699999999999998">
      <c r="A20" s="344"/>
      <c r="B20" s="147"/>
      <c r="C20" s="308"/>
      <c r="D20" s="886">
        <v>2</v>
      </c>
      <c r="E20" s="331" t="s">
        <v>1422</v>
      </c>
      <c r="F20" s="199" t="s">
        <v>561</v>
      </c>
      <c r="G20" s="338"/>
      <c r="I20" s="351"/>
      <c r="J20" s="351"/>
      <c r="Q20" s="343">
        <v>14</v>
      </c>
    </row>
    <row s="1636" customFormat="1" customHeight="1" ht="18.75" hidden="1">
      <c r="A21" s="344"/>
      <c r="B21" s="147"/>
      <c r="C21" s="308"/>
      <c r="D21" s="334" t="s">
        <v>936</v>
      </c>
      <c r="E21" s="333"/>
      <c r="F21" s="332"/>
      <c r="G21" s="342"/>
      <c r="H21" s="335"/>
      <c r="I21" s="351"/>
      <c r="J21" s="351"/>
      <c r="Q21" s="343">
        <v>0</v>
      </c>
    </row>
    <row customHeight="1" ht="15.75">
      <c r="A22" s="193"/>
      <c r="C22" s="97"/>
      <c r="D22" s="110"/>
      <c r="E22" s="204" t="s">
        <v>577</v>
      </c>
      <c r="F22" s="339"/>
      <c r="G22" s="340"/>
      <c r="Q22" s="84">
        <v>15</v>
      </c>
    </row>
    <row s="1636" customFormat="1" customHeight="1" ht="22.5" hidden="1">
      <c r="A23" s="344"/>
      <c r="B23" s="1161"/>
      <c r="C23" s="377"/>
      <c r="D23" s="1674" t="s">
        <v>99</v>
      </c>
      <c r="E23" s="198" t="s">
        <v>1423</v>
      </c>
      <c r="F23" s="1671" t="s">
        <v>561</v>
      </c>
      <c r="G23" s="346"/>
      <c r="I23" s="1625"/>
      <c r="J23" s="1625"/>
      <c r="Q23" s="1632">
        <v>0</v>
      </c>
    </row>
    <row s="1636" customFormat="1" customHeight="1" ht="14.25" hidden="1">
      <c r="A24" s="344"/>
      <c r="B24" s="1161"/>
      <c r="C24" s="377"/>
      <c r="D24" s="1674" t="s">
        <v>1008</v>
      </c>
      <c r="E24" s="1673" t="s">
        <v>1424</v>
      </c>
      <c r="F24" s="1671" t="s">
        <v>561</v>
      </c>
      <c r="G24" s="338"/>
      <c r="I24" s="1625"/>
      <c r="J24" s="1625"/>
      <c r="Q24" s="1632">
        <v>0</v>
      </c>
    </row>
    <row s="1636" customFormat="1" customHeight="1" ht="14.25" hidden="1">
      <c r="A25" s="344"/>
      <c r="B25" s="1161"/>
      <c r="C25" s="377"/>
      <c r="D25" s="1674" t="s">
        <v>1011</v>
      </c>
      <c r="E25" s="196"/>
      <c r="F25" s="386"/>
      <c r="G25" s="2170" t="s">
        <v>1425</v>
      </c>
      <c r="I25" s="1625"/>
      <c r="J25" s="1625"/>
      <c r="Q25" s="1632">
        <v>0</v>
      </c>
    </row>
    <row s="1636" customFormat="1" customHeight="1" ht="22.5" hidden="1">
      <c r="A26" s="344"/>
      <c r="B26" s="1161"/>
      <c r="C26" s="377"/>
      <c r="D26" s="348"/>
      <c r="E26" s="350" t="s">
        <v>1426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0689A-61DC-E38C-FF73-0.8FDF91C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102</v>
      </c>
      <c r="D2" s="1674"/>
      <c r="E2" s="200"/>
      <c r="F2" s="1671"/>
      <c r="G2" s="1671" t="s">
        <v>561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102</v>
      </c>
      <c r="D4" s="1674"/>
      <c r="E4" s="206" t="s">
        <v>1427</v>
      </c>
      <c r="F4" s="1671"/>
      <c r="G4" s="258"/>
      <c r="H4" s="1671" t="s">
        <v>561</v>
      </c>
      <c r="K4" s="1625"/>
      <c r="L4" s="1625"/>
      <c r="M4" s="1632">
        <v>0</v>
      </c>
    </row>
    <row s="1636" customFormat="1" customHeight="1" ht="14.25" hidden="1">
      <c r="A5" s="1363"/>
      <c r="B5" s="1161"/>
      <c r="C5" s="345"/>
      <c r="K5" s="1625"/>
      <c r="L5" s="1625"/>
      <c r="M5" s="1632">
        <v>0</v>
      </c>
    </row>
    <row s="1636" customFormat="1" customHeight="1" ht="18.75" hidden="1">
      <c r="A6" s="1684"/>
      <c r="B6" s="1161"/>
      <c r="C6" s="1731" t="s">
        <v>102</v>
      </c>
      <c r="D6" s="1674"/>
      <c r="E6" s="207" t="s">
        <v>1428</v>
      </c>
      <c r="F6" s="1671"/>
      <c r="G6" s="258"/>
      <c r="H6" s="1671" t="s">
        <v>561</v>
      </c>
      <c r="K6" s="1625"/>
      <c r="L6" s="1625"/>
      <c r="M6" s="1632">
        <v>0</v>
      </c>
    </row>
    <row s="1636" customFormat="1" customHeight="1" ht="14.25" hidden="1">
      <c r="A7" s="1363"/>
      <c r="B7" s="1161"/>
      <c r="C7" s="345"/>
      <c r="K7" s="1625"/>
      <c r="L7" s="1625"/>
      <c r="M7" s="1632">
        <v>0</v>
      </c>
    </row>
    <row s="1636" customFormat="1" customHeight="1" ht="18.75" hidden="1">
      <c r="A8" s="1684"/>
      <c r="B8" s="1161"/>
      <c r="C8" s="1731" t="s">
        <v>102</v>
      </c>
      <c r="D8" s="1674"/>
      <c r="E8" s="207" t="s">
        <v>1429</v>
      </c>
      <c r="F8" s="1671"/>
      <c r="G8" s="258"/>
      <c r="H8" s="1671" t="s">
        <v>561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102</v>
      </c>
      <c r="D10" s="1674"/>
      <c r="E10" s="207" t="s">
        <v>1430</v>
      </c>
      <c r="F10" s="1671"/>
      <c r="G10" s="1675"/>
      <c r="H10" s="1671" t="s">
        <v>561</v>
      </c>
      <c r="K10" s="1625"/>
      <c r="L10" s="1625" t="s">
        <v>1431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6"/>
      <c r="F14" s="2456"/>
      <c r="G14" s="2456"/>
      <c r="H14" s="2457"/>
      <c r="J14" s="1632"/>
      <c r="M14" s="84">
        <v>28</v>
      </c>
    </row>
    <row s="1636" customFormat="1" customHeight="1" ht="14.699999999999998">
      <c r="A15" s="1363"/>
      <c r="B15" s="1161"/>
      <c r="C15" s="377"/>
      <c r="D15" s="2458" t="str">
        <f>IF(org=0,"Не определено",org)</f>
        <v>ГУП "Белоблводоканал"</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555</v>
      </c>
      <c r="E18" s="2210"/>
      <c r="F18" s="2210"/>
      <c r="G18" s="2210"/>
      <c r="H18" s="2210"/>
      <c r="I18" s="2390" t="s">
        <v>556</v>
      </c>
      <c r="M18" s="84">
        <v>21</v>
      </c>
    </row>
    <row customHeight="1" ht="22.049999999999997">
      <c r="C19" s="97"/>
      <c r="D19" s="106" t="s">
        <v>87</v>
      </c>
      <c r="E19" s="109" t="s">
        <v>557</v>
      </c>
      <c r="F19" s="109"/>
      <c r="G19" s="109" t="s">
        <v>558</v>
      </c>
      <c r="H19" s="109" t="s">
        <v>645</v>
      </c>
      <c r="I19" s="2390"/>
      <c r="M19" s="84">
        <v>21</v>
      </c>
    </row>
    <row customHeight="1" ht="12" hidden="1">
      <c r="C20" s="97"/>
      <c r="D20" s="88"/>
      <c r="E20" s="88"/>
      <c r="F20" s="88"/>
      <c r="G20" s="88"/>
      <c r="H20" s="88"/>
      <c r="I20" s="88"/>
      <c r="M20" s="84">
        <v>0</v>
      </c>
    </row>
    <row customHeight="1" ht="14.699999999999998">
      <c r="A21" s="1684"/>
      <c r="C21" s="97"/>
      <c r="D21" s="148">
        <v>1</v>
      </c>
      <c r="E21" s="2462" t="s">
        <v>1432</v>
      </c>
      <c r="F21" s="2462"/>
      <c r="G21" s="2462"/>
      <c r="H21" s="2462"/>
      <c r="I21" s="209"/>
      <c r="M21" s="84">
        <v>14</v>
      </c>
    </row>
    <row customHeight="1" ht="21">
      <c r="A22" s="1684"/>
      <c r="C22" s="97"/>
      <c r="D22" s="148" t="s">
        <v>1321</v>
      </c>
      <c r="E22" s="195" t="s">
        <v>1433</v>
      </c>
      <c r="F22" s="199"/>
      <c r="G22" s="1738"/>
      <c r="H22" s="199" t="s">
        <v>561</v>
      </c>
      <c r="I22" s="152" t="s">
        <v>1434</v>
      </c>
      <c r="M22" s="84">
        <v>20</v>
      </c>
    </row>
    <row customHeight="1" ht="60">
      <c r="A23" s="1684"/>
      <c r="C23" s="97"/>
      <c r="D23" s="148" t="s">
        <v>1323</v>
      </c>
      <c r="E23" s="195" t="s">
        <v>1435</v>
      </c>
      <c r="F23" s="199"/>
      <c r="G23" s="258"/>
      <c r="H23" s="214"/>
      <c r="I23" s="259" t="s">
        <v>1436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9"/>
      <c r="G24" s="199" t="s">
        <v>561</v>
      </c>
      <c r="H24" s="214"/>
      <c r="I24" s="260" t="s">
        <v>931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579</v>
      </c>
      <c r="E26" s="200"/>
      <c r="F26" s="199"/>
      <c r="G26" s="199" t="s">
        <v>561</v>
      </c>
      <c r="H26" s="214"/>
      <c r="I26" s="2170" t="s">
        <v>1437</v>
      </c>
      <c r="M26" s="84">
        <v>14</v>
      </c>
    </row>
    <row customHeight="1" ht="15.75">
      <c r="A27" s="1684" t="s">
        <v>328</v>
      </c>
      <c r="C27" s="97"/>
      <c r="D27" s="110"/>
      <c r="E27" s="204" t="s">
        <v>577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1"/>
      <c r="G28" s="2461"/>
      <c r="H28" s="2461"/>
      <c r="I28" s="257"/>
      <c r="M28" s="84">
        <v>38</v>
      </c>
    </row>
    <row customHeight="1" ht="21">
      <c r="A29" s="1684"/>
      <c r="C29" s="97"/>
      <c r="D29" s="148" t="s">
        <v>1053</v>
      </c>
      <c r="E29" s="206" t="s">
        <v>1427</v>
      </c>
      <c r="F29" s="199"/>
      <c r="G29" s="258"/>
      <c r="H29" s="199" t="s">
        <v>561</v>
      </c>
      <c r="I29" s="2170" t="s">
        <v>1438</v>
      </c>
      <c r="M29" s="84">
        <v>20</v>
      </c>
    </row>
    <row customHeight="1" ht="15.75">
      <c r="A30" s="1684" t="s">
        <v>99</v>
      </c>
      <c r="C30" s="97"/>
      <c r="D30" s="110"/>
      <c r="E30" s="204" t="s">
        <v>577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1"/>
      <c r="G31" s="2461"/>
      <c r="H31" s="2461"/>
      <c r="I31" s="257"/>
      <c r="M31" s="84">
        <v>30</v>
      </c>
    </row>
    <row customHeight="1" ht="27.299999999999997">
      <c r="A32" s="1684"/>
      <c r="C32" s="97"/>
      <c r="D32" s="148" t="s">
        <v>568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4"/>
      <c r="G32" s="2404"/>
      <c r="H32" s="2404"/>
      <c r="I32" s="257"/>
      <c r="M32" s="84">
        <v>26</v>
      </c>
    </row>
    <row customHeight="1" ht="14.699999999999998">
      <c r="A33" s="1684"/>
      <c r="C33" s="97"/>
      <c r="D33" s="148" t="s">
        <v>1439</v>
      </c>
      <c r="E33" s="207" t="s">
        <v>1428</v>
      </c>
      <c r="F33" s="199"/>
      <c r="G33" s="258"/>
      <c r="H33" s="199" t="s">
        <v>561</v>
      </c>
      <c r="I33" s="2170" t="s">
        <v>1440</v>
      </c>
      <c r="M33" s="84">
        <v>14</v>
      </c>
    </row>
    <row customHeight="1" ht="15.75">
      <c r="A34" s="1684" t="s">
        <v>89</v>
      </c>
      <c r="C34" s="97"/>
      <c r="D34" s="110"/>
      <c r="E34" s="205" t="s">
        <v>577</v>
      </c>
      <c r="F34" s="201"/>
      <c r="G34" s="201"/>
      <c r="H34" s="202"/>
      <c r="I34" s="2172"/>
      <c r="M34" s="84">
        <v>15</v>
      </c>
    </row>
    <row customHeight="1" ht="25.2">
      <c r="A35" s="1684"/>
      <c r="C35" s="97"/>
      <c r="D35" s="148" t="s">
        <v>1181</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4"/>
      <c r="G35" s="2404"/>
      <c r="H35" s="2404"/>
      <c r="I35" s="257"/>
      <c r="M35" s="84">
        <v>24</v>
      </c>
    </row>
    <row customHeight="1" ht="14.699999999999998">
      <c r="A36" s="1684"/>
      <c r="C36" s="97"/>
      <c r="D36" s="148" t="s">
        <v>1441</v>
      </c>
      <c r="E36" s="207" t="s">
        <v>1429</v>
      </c>
      <c r="F36" s="199"/>
      <c r="G36" s="258"/>
      <c r="H36" s="199" t="s">
        <v>561</v>
      </c>
      <c r="I36" s="2144" t="s">
        <v>1442</v>
      </c>
      <c r="M36" s="84">
        <v>14</v>
      </c>
    </row>
    <row customHeight="1" ht="15.75">
      <c r="A37" s="1684" t="s">
        <v>90</v>
      </c>
      <c r="C37" s="97"/>
      <c r="D37" s="110"/>
      <c r="E37" s="205" t="s">
        <v>577</v>
      </c>
      <c r="F37" s="201"/>
      <c r="G37" s="201"/>
      <c r="H37" s="202"/>
      <c r="I37" s="2144"/>
      <c r="M37" s="84">
        <v>15</v>
      </c>
    </row>
    <row customHeight="1" ht="27.299999999999997">
      <c r="A38" s="1684"/>
      <c r="C38" s="97"/>
      <c r="D38" s="148" t="s">
        <v>1182</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4"/>
      <c r="G38" s="2404"/>
      <c r="H38" s="2404"/>
      <c r="I38" s="257"/>
      <c r="M38" s="84">
        <v>26</v>
      </c>
    </row>
    <row customHeight="1" ht="14.699999999999998">
      <c r="A39" s="1684"/>
      <c r="C39" s="97"/>
      <c r="D39" s="148" t="s">
        <v>1183</v>
      </c>
      <c r="E39" s="207" t="s">
        <v>1430</v>
      </c>
      <c r="F39" s="199"/>
      <c r="G39" s="208"/>
      <c r="H39" s="199" t="s">
        <v>561</v>
      </c>
      <c r="I39" s="2170" t="s">
        <v>1443</v>
      </c>
      <c r="L39" s="156" t="s">
        <v>1431</v>
      </c>
      <c r="M39" s="84">
        <v>14</v>
      </c>
    </row>
    <row customHeight="1" ht="15.75">
      <c r="A40" s="1684" t="s">
        <v>105</v>
      </c>
      <c r="C40" s="97"/>
      <c r="D40" s="110"/>
      <c r="E40" s="205" t="s">
        <v>577</v>
      </c>
      <c r="F40" s="201"/>
      <c r="G40" s="201"/>
      <c r="H40" s="202"/>
      <c r="I40" s="2172"/>
      <c r="M40" s="84">
        <v>15</v>
      </c>
    </row>
    <row s="1824" customFormat="1" customHeight="1" ht="3">
      <c r="A41" s="1684"/>
      <c r="K41" s="197"/>
      <c r="L41" s="197"/>
      <c r="M41" s="141">
        <v>3</v>
      </c>
    </row>
    <row customHeight="1" ht="26.25">
      <c r="D42" s="1682" t="s">
        <v>1103</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791E2-469D-0555-6EFA-0.2061AE71}"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412</v>
      </c>
      <c r="B2" s="1781" t="s">
        <v>413</v>
      </c>
      <c r="C2" s="370"/>
      <c r="D2" s="345"/>
      <c r="E2" s="1032"/>
      <c r="F2" s="1032"/>
      <c r="G2" s="2428" t="str">
        <f>INDEX(PT_DIFFERENTIATION_NTAR,MATCH(B2,PT_DIFFERENTIATION_NTAR_ID,0))</f>
        <v/>
      </c>
      <c r="H2" s="1865"/>
      <c r="I2" s="1740"/>
      <c r="J2" s="1774"/>
      <c r="K2" s="1866"/>
      <c r="L2" s="1865" t="s">
        <v>561</v>
      </c>
      <c r="M2" s="1876"/>
      <c r="N2" s="335"/>
      <c r="O2" s="1625"/>
      <c r="P2" s="1625"/>
      <c r="AH2" s="1632">
        <v>0</v>
      </c>
    </row>
    <row s="1636" customFormat="1" customHeight="1" ht="18.75" hidden="1">
      <c r="A3" s="1781"/>
      <c r="B3" s="1781"/>
      <c r="C3" s="370" t="s">
        <v>1444</v>
      </c>
      <c r="D3" s="345"/>
      <c r="E3" s="1032"/>
      <c r="F3" s="1032"/>
      <c r="G3" s="2428"/>
      <c r="H3" s="1501"/>
      <c r="I3" s="652" t="s">
        <v>1445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412</v>
      </c>
      <c r="B5" s="1781" t="s">
        <v>413</v>
      </c>
      <c r="C5" s="370"/>
      <c r="D5" s="345"/>
      <c r="E5" s="1032"/>
      <c r="F5" s="1032"/>
      <c r="G5" s="2428" t="str">
        <f>INDEX(PT_DIFFERENTIATION_NTAR,MATCH(B5,PT_DIFFERENTIATION_NTAR_ID,0))</f>
        <v/>
      </c>
      <c r="H5" s="1865"/>
      <c r="I5" s="1740"/>
      <c r="J5" s="1774"/>
      <c r="K5" s="1779"/>
      <c r="L5" s="1865" t="s">
        <v>561</v>
      </c>
      <c r="M5" s="1876"/>
      <c r="N5" s="335"/>
      <c r="O5" s="1625"/>
      <c r="P5" s="1625"/>
      <c r="AH5" s="1632">
        <v>0</v>
      </c>
    </row>
    <row s="1636" customFormat="1" customHeight="1" ht="18.75" hidden="1">
      <c r="A6" s="1781"/>
      <c r="B6" s="1781"/>
      <c r="C6" s="370" t="s">
        <v>1446</v>
      </c>
      <c r="D6" s="345"/>
      <c r="E6" s="1032"/>
      <c r="F6" s="1032"/>
      <c r="G6" s="2428"/>
      <c r="H6" s="1501"/>
      <c r="I6" s="652" t="s">
        <v>1445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561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561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555</v>
      </c>
      <c r="F19" s="2210"/>
      <c r="G19" s="2210"/>
      <c r="H19" s="2210"/>
      <c r="I19" s="2210"/>
      <c r="J19" s="2210"/>
      <c r="K19" s="2210"/>
      <c r="L19" s="2210"/>
      <c r="M19" s="2390" t="s">
        <v>556</v>
      </c>
      <c r="AH19" s="375">
        <v>21</v>
      </c>
    </row>
    <row customHeight="1" ht="22.049999999999997">
      <c r="D20" s="377"/>
      <c r="E20" s="2278" t="s">
        <v>87</v>
      </c>
      <c r="F20" s="2225" t="s">
        <v>385</v>
      </c>
      <c r="G20" s="2225" t="s">
        <v>386</v>
      </c>
      <c r="H20" s="2387" t="s">
        <v>1447</v>
      </c>
      <c r="I20" s="2388"/>
      <c r="J20" s="2434"/>
      <c r="K20" s="2225" t="s">
        <v>558</v>
      </c>
      <c r="L20" s="2225" t="s">
        <v>645</v>
      </c>
      <c r="M20" s="2390"/>
      <c r="AH20" s="375">
        <v>21</v>
      </c>
    </row>
    <row customHeight="1" ht="22.049999999999997">
      <c r="D21" s="377"/>
      <c r="E21" s="2280"/>
      <c r="F21" s="2226"/>
      <c r="G21" s="2226"/>
      <c r="H21" s="2219" t="s">
        <v>1448</v>
      </c>
      <c r="I21" s="2221"/>
      <c r="J21" s="109" t="s">
        <v>1449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328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561</v>
      </c>
      <c r="L23" s="2462"/>
      <c r="M23" s="1770"/>
      <c r="N23" s="335"/>
      <c r="AH23" s="375">
        <v>19</v>
      </c>
    </row>
    <row customHeight="1" ht="60.75" hidden="1">
      <c r="A24" s="1781" t="s">
        <v>412</v>
      </c>
      <c r="B24" s="1781" t="s">
        <v>413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561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1444</v>
      </c>
      <c r="D25" s="2467"/>
      <c r="E25" s="2205"/>
      <c r="F25" s="2471"/>
      <c r="G25" s="2428"/>
      <c r="H25" s="1501"/>
      <c r="I25" s="652" t="s">
        <v>1445</v>
      </c>
      <c r="J25" s="572"/>
      <c r="K25" s="1501"/>
      <c r="L25" s="215"/>
      <c r="M25" s="2171"/>
      <c r="N25" s="335"/>
      <c r="O25" s="1625"/>
      <c r="P25" s="1625"/>
      <c r="AH25" s="1632">
        <v>0</v>
      </c>
    </row>
    <row customHeight="1" ht="0.75" hidden="1">
      <c r="A26" s="1781"/>
      <c r="B26" s="1781"/>
      <c r="C26" s="370" t="s">
        <v>1450</v>
      </c>
      <c r="D26" s="2467"/>
      <c r="E26" s="2205"/>
      <c r="F26" s="2384"/>
      <c r="G26" s="401"/>
      <c r="H26" s="1501"/>
      <c r="I26" s="396"/>
      <c r="J26" s="350"/>
      <c r="K26" s="1501"/>
      <c r="L26" s="202"/>
      <c r="M26" s="2171"/>
      <c r="N26" s="335"/>
      <c r="AH26" s="375">
        <v>0</v>
      </c>
    </row>
    <row s="1636" customFormat="1" customHeight="1" ht="45" hidden="1">
      <c r="A27" s="1781" t="s">
        <v>417</v>
      </c>
      <c r="B27" s="1781" t="s">
        <v>418</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561</v>
      </c>
      <c r="M27" s="2171"/>
      <c r="N27" s="335"/>
      <c r="O27" s="1625"/>
      <c r="P27" s="1625"/>
      <c r="AH27" s="1632">
        <v>0</v>
      </c>
    </row>
    <row s="1636" customFormat="1" customHeight="1" ht="18.75" hidden="1">
      <c r="A28" s="1781"/>
      <c r="B28" s="1781"/>
      <c r="C28" s="370" t="s">
        <v>1444</v>
      </c>
      <c r="D28" s="2463"/>
      <c r="E28" s="2464"/>
      <c r="F28" s="2465"/>
      <c r="G28" s="2428"/>
      <c r="H28" s="1501"/>
      <c r="I28" s="652" t="s">
        <v>1445</v>
      </c>
      <c r="J28" s="572"/>
      <c r="K28" s="1501"/>
      <c r="L28" s="215"/>
      <c r="M28" s="2171"/>
      <c r="N28" s="335"/>
      <c r="O28" s="1625"/>
      <c r="P28" s="1625"/>
      <c r="AH28" s="1632">
        <v>0</v>
      </c>
    </row>
    <row s="1636" customFormat="1" customHeight="1" ht="0.75" hidden="1">
      <c r="A29" s="1781"/>
      <c r="B29" s="1781"/>
      <c r="C29" s="370" t="s">
        <v>1450</v>
      </c>
      <c r="D29" s="2463"/>
      <c r="E29" s="2205"/>
      <c r="F29" s="2384"/>
      <c r="G29" s="401"/>
      <c r="H29" s="1501"/>
      <c r="I29" s="652"/>
      <c r="J29" s="572"/>
      <c r="K29" s="1501"/>
      <c r="L29" s="215"/>
      <c r="M29" s="2171"/>
      <c r="N29" s="335"/>
      <c r="O29" s="1625"/>
      <c r="P29" s="1625"/>
      <c r="AH29" s="1632">
        <v>0</v>
      </c>
    </row>
    <row s="1636" customFormat="1" customHeight="1" ht="45" hidden="1">
      <c r="A30" s="1781" t="s">
        <v>424</v>
      </c>
      <c r="B30" s="1781" t="s">
        <v>425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561</v>
      </c>
      <c r="M30" s="2171"/>
      <c r="N30" s="335"/>
      <c r="O30" s="1625"/>
      <c r="P30" s="1625"/>
      <c r="AH30" s="1632">
        <v>0</v>
      </c>
    </row>
    <row s="1636" customFormat="1" customHeight="1" ht="18.75" hidden="1">
      <c r="A31" s="1781"/>
      <c r="B31" s="1781"/>
      <c r="C31" s="370" t="s">
        <v>1444</v>
      </c>
      <c r="D31" s="2463"/>
      <c r="E31" s="2205"/>
      <c r="F31" s="2384"/>
      <c r="G31" s="2428"/>
      <c r="H31" s="1501"/>
      <c r="I31" s="652" t="s">
        <v>1445</v>
      </c>
      <c r="J31" s="572"/>
      <c r="K31" s="1501"/>
      <c r="L31" s="215"/>
      <c r="M31" s="2171"/>
      <c r="N31" s="335"/>
      <c r="O31" s="1625"/>
      <c r="P31" s="1625"/>
      <c r="AH31" s="1632">
        <v>0</v>
      </c>
    </row>
    <row s="1636" customFormat="1" customHeight="1" ht="0.75" hidden="1">
      <c r="A32" s="1781"/>
      <c r="B32" s="1781"/>
      <c r="C32" s="370" t="s">
        <v>1450</v>
      </c>
      <c r="D32" s="2463"/>
      <c r="E32" s="2205"/>
      <c r="F32" s="2384"/>
      <c r="G32" s="401"/>
      <c r="H32" s="1501"/>
      <c r="I32" s="652"/>
      <c r="J32" s="572"/>
      <c r="K32" s="1501"/>
      <c r="L32" s="215"/>
      <c r="M32" s="2171"/>
      <c r="N32" s="335"/>
      <c r="O32" s="1625"/>
      <c r="P32" s="1625"/>
      <c r="AH32" s="1632">
        <v>0</v>
      </c>
    </row>
    <row s="1636" customFormat="1" customHeight="1" ht="45" hidden="1">
      <c r="A33" s="1781" t="s">
        <v>430</v>
      </c>
      <c r="B33" s="1781" t="s">
        <v>431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561</v>
      </c>
      <c r="M33" s="2171"/>
      <c r="N33" s="335"/>
      <c r="O33" s="1625"/>
      <c r="P33" s="1625"/>
      <c r="AH33" s="1632">
        <v>0</v>
      </c>
    </row>
    <row s="1636" customFormat="1" customHeight="1" ht="18.75" hidden="1">
      <c r="A34" s="1781"/>
      <c r="B34" s="1781"/>
      <c r="C34" s="370" t="s">
        <v>1444</v>
      </c>
      <c r="D34" s="2463"/>
      <c r="E34" s="2205"/>
      <c r="F34" s="2384"/>
      <c r="G34" s="2428"/>
      <c r="H34" s="1501"/>
      <c r="I34" s="652" t="s">
        <v>1445</v>
      </c>
      <c r="J34" s="572"/>
      <c r="K34" s="1501"/>
      <c r="L34" s="215"/>
      <c r="M34" s="2171"/>
      <c r="N34" s="335"/>
      <c r="O34" s="1625"/>
      <c r="P34" s="1625"/>
      <c r="AH34" s="1632">
        <v>0</v>
      </c>
    </row>
    <row s="1636" customFormat="1" customHeight="1" ht="0.75" hidden="1">
      <c r="A35" s="1781"/>
      <c r="B35" s="1781"/>
      <c r="C35" s="370" t="s">
        <v>1450</v>
      </c>
      <c r="D35" s="2463"/>
      <c r="E35" s="2205"/>
      <c r="F35" s="2384"/>
      <c r="G35" s="401"/>
      <c r="H35" s="1501"/>
      <c r="I35" s="652"/>
      <c r="J35" s="572"/>
      <c r="K35" s="1501"/>
      <c r="L35" s="215"/>
      <c r="M35" s="2171"/>
      <c r="N35" s="335"/>
      <c r="O35" s="1625"/>
      <c r="P35" s="1625"/>
      <c r="AH35" s="1632">
        <v>0</v>
      </c>
    </row>
    <row s="1636" customFormat="1" customHeight="1" ht="18.75" hidden="1">
      <c r="A36" s="1781" t="s">
        <v>436</v>
      </c>
      <c r="B36" s="1781" t="s">
        <v>437</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561</v>
      </c>
      <c r="M36" s="2171"/>
      <c r="N36" s="335"/>
      <c r="O36" s="1625"/>
      <c r="P36" s="1625"/>
      <c r="AH36" s="1632">
        <v>0</v>
      </c>
    </row>
    <row s="1636" customFormat="1" customHeight="1" ht="18.75" hidden="1">
      <c r="A37" s="1781"/>
      <c r="B37" s="1781"/>
      <c r="C37" s="370" t="s">
        <v>1444</v>
      </c>
      <c r="D37" s="2463"/>
      <c r="E37" s="2205"/>
      <c r="F37" s="2384"/>
      <c r="G37" s="2428"/>
      <c r="H37" s="1501"/>
      <c r="I37" s="652" t="s">
        <v>1445</v>
      </c>
      <c r="J37" s="572"/>
      <c r="K37" s="1501"/>
      <c r="L37" s="215"/>
      <c r="M37" s="2171"/>
      <c r="N37" s="335"/>
      <c r="O37" s="1625"/>
      <c r="P37" s="1625"/>
      <c r="AH37" s="1632">
        <v>0</v>
      </c>
    </row>
    <row s="1636" customFormat="1" customHeight="1" ht="0.75" hidden="1">
      <c r="A38" s="1781"/>
      <c r="B38" s="1781"/>
      <c r="C38" s="370" t="s">
        <v>1450</v>
      </c>
      <c r="D38" s="2463"/>
      <c r="E38" s="2205"/>
      <c r="F38" s="2384"/>
      <c r="G38" s="401"/>
      <c r="H38" s="1501"/>
      <c r="I38" s="652"/>
      <c r="J38" s="572"/>
      <c r="K38" s="1501"/>
      <c r="L38" s="215"/>
      <c r="M38" s="2171"/>
      <c r="N38" s="335"/>
      <c r="O38" s="1625"/>
      <c r="P38" s="1625"/>
      <c r="AH38" s="1632">
        <v>0</v>
      </c>
    </row>
    <row s="1636" customFormat="1" customHeight="1" ht="18.75" hidden="1">
      <c r="A39" s="1781" t="s">
        <v>442</v>
      </c>
      <c r="B39" s="1781" t="s">
        <v>443</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561</v>
      </c>
      <c r="M39" s="2171"/>
      <c r="N39" s="335"/>
      <c r="O39" s="1625"/>
      <c r="P39" s="1625"/>
      <c r="AH39" s="1632">
        <v>0</v>
      </c>
    </row>
    <row s="1636" customFormat="1" customHeight="1" ht="18.75" hidden="1">
      <c r="A40" s="1781"/>
      <c r="B40" s="1781"/>
      <c r="C40" s="370" t="s">
        <v>1444</v>
      </c>
      <c r="D40" s="2463"/>
      <c r="E40" s="2205"/>
      <c r="F40" s="2384"/>
      <c r="G40" s="2428"/>
      <c r="H40" s="1501"/>
      <c r="I40" s="652" t="s">
        <v>1445</v>
      </c>
      <c r="J40" s="572"/>
      <c r="K40" s="1501"/>
      <c r="L40" s="215"/>
      <c r="M40" s="2171"/>
      <c r="N40" s="335"/>
      <c r="O40" s="1625"/>
      <c r="P40" s="1625"/>
      <c r="AH40" s="1632">
        <v>0</v>
      </c>
    </row>
    <row s="1636" customFormat="1" customHeight="1" ht="0.75" hidden="1">
      <c r="A41" s="1781"/>
      <c r="B41" s="1781"/>
      <c r="C41" s="370" t="s">
        <v>1450</v>
      </c>
      <c r="D41" s="2463"/>
      <c r="E41" s="2205"/>
      <c r="F41" s="2384"/>
      <c r="G41" s="401"/>
      <c r="H41" s="1501"/>
      <c r="I41" s="652"/>
      <c r="J41" s="572"/>
      <c r="K41" s="1501"/>
      <c r="L41" s="215"/>
      <c r="M41" s="2171"/>
      <c r="N41" s="335"/>
      <c r="O41" s="1625"/>
      <c r="P41" s="1625"/>
      <c r="AH41" s="1632">
        <v>0</v>
      </c>
    </row>
    <row s="1636" customFormat="1" customHeight="1" ht="18.75" hidden="1">
      <c r="A42" s="1781" t="s">
        <v>448</v>
      </c>
      <c r="B42" s="1781" t="s">
        <v>449</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561</v>
      </c>
      <c r="M42" s="2171"/>
      <c r="N42" s="335"/>
      <c r="O42" s="1625"/>
      <c r="P42" s="1625"/>
      <c r="AH42" s="1632">
        <v>0</v>
      </c>
    </row>
    <row s="1636" customFormat="1" customHeight="1" ht="18.75" hidden="1">
      <c r="A43" s="1781"/>
      <c r="B43" s="1781"/>
      <c r="C43" s="370" t="s">
        <v>1444</v>
      </c>
      <c r="D43" s="2463"/>
      <c r="E43" s="2205"/>
      <c r="F43" s="2384"/>
      <c r="G43" s="2428"/>
      <c r="H43" s="1501"/>
      <c r="I43" s="652" t="s">
        <v>1445</v>
      </c>
      <c r="J43" s="572"/>
      <c r="K43" s="1501"/>
      <c r="L43" s="215"/>
      <c r="M43" s="2171"/>
      <c r="N43" s="335"/>
      <c r="O43" s="1625"/>
      <c r="P43" s="1625"/>
      <c r="AH43" s="1632">
        <v>0</v>
      </c>
    </row>
    <row s="1636" customFormat="1" customHeight="1" ht="0.75" hidden="1">
      <c r="A44" s="1781"/>
      <c r="B44" s="1781"/>
      <c r="C44" s="370" t="s">
        <v>1450</v>
      </c>
      <c r="D44" s="2463"/>
      <c r="E44" s="2205"/>
      <c r="F44" s="2384"/>
      <c r="G44" s="401"/>
      <c r="H44" s="1501"/>
      <c r="I44" s="652"/>
      <c r="J44" s="572"/>
      <c r="K44" s="1501"/>
      <c r="L44" s="215"/>
      <c r="M44" s="2171"/>
      <c r="N44" s="335"/>
      <c r="O44" s="1625"/>
      <c r="P44" s="1625"/>
      <c r="AH44" s="1632">
        <v>0</v>
      </c>
    </row>
    <row s="1636" customFormat="1" customHeight="1" ht="18.75" hidden="1">
      <c r="A45" s="1781" t="s">
        <v>454</v>
      </c>
      <c r="B45" s="1781" t="s">
        <v>455</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561</v>
      </c>
      <c r="M45" s="2171"/>
      <c r="N45" s="335"/>
      <c r="O45" s="1625"/>
      <c r="P45" s="1625"/>
      <c r="AH45" s="1632">
        <v>0</v>
      </c>
    </row>
    <row s="1636" customFormat="1" customHeight="1" ht="18.75" hidden="1">
      <c r="A46" s="1781"/>
      <c r="B46" s="1781"/>
      <c r="C46" s="370" t="s">
        <v>1444</v>
      </c>
      <c r="D46" s="2463"/>
      <c r="E46" s="2205"/>
      <c r="F46" s="2384"/>
      <c r="G46" s="2428"/>
      <c r="H46" s="1501"/>
      <c r="I46" s="652" t="s">
        <v>1445</v>
      </c>
      <c r="J46" s="572"/>
      <c r="K46" s="1501"/>
      <c r="L46" s="215"/>
      <c r="M46" s="2171"/>
      <c r="N46" s="335"/>
      <c r="O46" s="1625"/>
      <c r="P46" s="1625"/>
      <c r="AH46" s="1632">
        <v>0</v>
      </c>
    </row>
    <row s="1636" customFormat="1" customHeight="1" ht="0.75" hidden="1">
      <c r="A47" s="1781"/>
      <c r="B47" s="1781"/>
      <c r="C47" s="370" t="s">
        <v>1450</v>
      </c>
      <c r="D47" s="2463"/>
      <c r="E47" s="2205"/>
      <c r="F47" s="2384"/>
      <c r="G47" s="401"/>
      <c r="H47" s="1501"/>
      <c r="I47" s="652"/>
      <c r="J47" s="572"/>
      <c r="K47" s="1501"/>
      <c r="L47" s="215"/>
      <c r="M47" s="2171"/>
      <c r="N47" s="335"/>
      <c r="O47" s="1625"/>
      <c r="P47" s="1625"/>
      <c r="AH47" s="1632">
        <v>0</v>
      </c>
    </row>
    <row s="1636" customFormat="1" customHeight="1" ht="18.75" hidden="1">
      <c r="A48" s="1781" t="s">
        <v>460</v>
      </c>
      <c r="B48" s="1781" t="s">
        <v>461</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561</v>
      </c>
      <c r="M48" s="2171"/>
      <c r="N48" s="335"/>
      <c r="O48" s="1625"/>
      <c r="P48" s="1625"/>
      <c r="AH48" s="1632">
        <v>0</v>
      </c>
    </row>
    <row s="1636" customFormat="1" customHeight="1" ht="18.75" hidden="1">
      <c r="A49" s="1781"/>
      <c r="B49" s="1781"/>
      <c r="C49" s="370" t="s">
        <v>1444</v>
      </c>
      <c r="D49" s="2463"/>
      <c r="E49" s="2205"/>
      <c r="F49" s="2384"/>
      <c r="G49" s="2428"/>
      <c r="H49" s="1501"/>
      <c r="I49" s="652" t="s">
        <v>1445</v>
      </c>
      <c r="J49" s="572"/>
      <c r="K49" s="1501"/>
      <c r="L49" s="215"/>
      <c r="M49" s="2171"/>
      <c r="N49" s="335"/>
      <c r="O49" s="1625"/>
      <c r="P49" s="1625"/>
      <c r="AH49" s="1632">
        <v>0</v>
      </c>
    </row>
    <row s="1636" customFormat="1" customHeight="1" ht="0.75" hidden="1">
      <c r="A50" s="1781"/>
      <c r="B50" s="1781"/>
      <c r="C50" s="370" t="s">
        <v>1450</v>
      </c>
      <c r="D50" s="2463"/>
      <c r="E50" s="2205"/>
      <c r="F50" s="2384"/>
      <c r="G50" s="401"/>
      <c r="H50" s="1501"/>
      <c r="I50" s="652"/>
      <c r="J50" s="572"/>
      <c r="K50" s="1501"/>
      <c r="L50" s="215"/>
      <c r="M50" s="2171"/>
      <c r="N50" s="335"/>
      <c r="O50" s="1625"/>
      <c r="P50" s="1625"/>
      <c r="AH50" s="1632">
        <v>0</v>
      </c>
    </row>
    <row s="1636" customFormat="1" customHeight="1" ht="18.75" hidden="1">
      <c r="A51" s="1781" t="s">
        <v>480</v>
      </c>
      <c r="B51" s="1781" t="s">
        <v>481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561</v>
      </c>
      <c r="M51" s="2171"/>
      <c r="N51" s="335"/>
      <c r="O51" s="1625"/>
      <c r="P51" s="1625"/>
      <c r="AH51" s="1632">
        <v>0</v>
      </c>
    </row>
    <row s="1636" customFormat="1" customHeight="1" ht="18.75" hidden="1">
      <c r="A52" s="1781"/>
      <c r="B52" s="1781"/>
      <c r="C52" s="370" t="s">
        <v>1444</v>
      </c>
      <c r="D52" s="2463"/>
      <c r="E52" s="2205"/>
      <c r="F52" s="2384"/>
      <c r="G52" s="2428"/>
      <c r="H52" s="1501"/>
      <c r="I52" s="652" t="s">
        <v>1445</v>
      </c>
      <c r="J52" s="572"/>
      <c r="K52" s="1501"/>
      <c r="L52" s="215"/>
      <c r="M52" s="2171"/>
      <c r="N52" s="335"/>
      <c r="O52" s="1625"/>
      <c r="P52" s="1625"/>
      <c r="AH52" s="1632">
        <v>0</v>
      </c>
    </row>
    <row s="1636" customFormat="1" customHeight="1" ht="0.75" hidden="1">
      <c r="A53" s="1781"/>
      <c r="B53" s="1781"/>
      <c r="C53" s="370" t="s">
        <v>1450</v>
      </c>
      <c r="D53" s="2463"/>
      <c r="E53" s="2205"/>
      <c r="F53" s="2384"/>
      <c r="G53" s="401"/>
      <c r="H53" s="1501"/>
      <c r="I53" s="652"/>
      <c r="J53" s="572"/>
      <c r="K53" s="1501"/>
      <c r="L53" s="215"/>
      <c r="M53" s="2171"/>
      <c r="N53" s="335"/>
      <c r="O53" s="1625"/>
      <c r="P53" s="1625"/>
      <c r="AH53" s="1632">
        <v>0</v>
      </c>
    </row>
    <row s="1636" customFormat="1" customHeight="1" ht="18.75" hidden="1">
      <c r="A54" s="1781" t="s">
        <v>485</v>
      </c>
      <c r="B54" s="1781" t="s">
        <v>486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561</v>
      </c>
      <c r="M54" s="2171"/>
      <c r="N54" s="335"/>
      <c r="O54" s="1625"/>
      <c r="P54" s="1625"/>
      <c r="AH54" s="1632">
        <v>0</v>
      </c>
    </row>
    <row s="1636" customFormat="1" customHeight="1" ht="18.75" hidden="1">
      <c r="A55" s="1781"/>
      <c r="B55" s="1781"/>
      <c r="C55" s="370" t="s">
        <v>1444</v>
      </c>
      <c r="D55" s="2463"/>
      <c r="E55" s="2205"/>
      <c r="F55" s="2384"/>
      <c r="G55" s="2428"/>
      <c r="H55" s="1501"/>
      <c r="I55" s="652" t="s">
        <v>1445</v>
      </c>
      <c r="J55" s="572"/>
      <c r="K55" s="1501"/>
      <c r="L55" s="215"/>
      <c r="M55" s="2171"/>
      <c r="N55" s="335"/>
      <c r="O55" s="1625"/>
      <c r="P55" s="1625"/>
      <c r="AH55" s="1632">
        <v>0</v>
      </c>
    </row>
    <row s="1636" customFormat="1" customHeight="1" ht="0.75" hidden="1">
      <c r="A56" s="1781"/>
      <c r="B56" s="1781"/>
      <c r="C56" s="370" t="s">
        <v>1450</v>
      </c>
      <c r="D56" s="2463"/>
      <c r="E56" s="2205"/>
      <c r="F56" s="2384"/>
      <c r="G56" s="401"/>
      <c r="H56" s="1501"/>
      <c r="I56" s="652"/>
      <c r="J56" s="572"/>
      <c r="K56" s="1501"/>
      <c r="L56" s="215"/>
      <c r="M56" s="2171"/>
      <c r="N56" s="335"/>
      <c r="O56" s="1625"/>
      <c r="P56" s="1625"/>
      <c r="AH56" s="1632">
        <v>0</v>
      </c>
    </row>
    <row s="1636" customFormat="1" customHeight="1" ht="18.75" hidden="1">
      <c r="A57" s="1781" t="s">
        <v>490</v>
      </c>
      <c r="B57" s="1781" t="s">
        <v>491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561</v>
      </c>
      <c r="M57" s="2171"/>
      <c r="N57" s="335"/>
      <c r="O57" s="1625"/>
      <c r="P57" s="1625"/>
      <c r="AH57" s="1632">
        <v>0</v>
      </c>
    </row>
    <row s="1636" customFormat="1" customHeight="1" ht="18.75" hidden="1">
      <c r="A58" s="1781"/>
      <c r="B58" s="1781"/>
      <c r="C58" s="370" t="s">
        <v>1444</v>
      </c>
      <c r="D58" s="2463"/>
      <c r="E58" s="2205"/>
      <c r="F58" s="2384"/>
      <c r="G58" s="2428"/>
      <c r="H58" s="1501"/>
      <c r="I58" s="652" t="s">
        <v>1445</v>
      </c>
      <c r="J58" s="572"/>
      <c r="K58" s="1501"/>
      <c r="L58" s="215"/>
      <c r="M58" s="2171"/>
      <c r="N58" s="335"/>
      <c r="O58" s="1625"/>
      <c r="P58" s="1625"/>
      <c r="AH58" s="1632">
        <v>0</v>
      </c>
    </row>
    <row s="1636" customFormat="1" customHeight="1" ht="0.75" hidden="1">
      <c r="A59" s="1781"/>
      <c r="B59" s="1781"/>
      <c r="C59" s="370" t="s">
        <v>1450</v>
      </c>
      <c r="D59" s="2463"/>
      <c r="E59" s="2205"/>
      <c r="F59" s="2384"/>
      <c r="G59" s="401"/>
      <c r="H59" s="1501"/>
      <c r="I59" s="652"/>
      <c r="J59" s="572"/>
      <c r="K59" s="1501"/>
      <c r="L59" s="215"/>
      <c r="M59" s="2171"/>
      <c r="N59" s="335"/>
      <c r="O59" s="1625"/>
      <c r="P59" s="1625"/>
      <c r="AH59" s="1632">
        <v>0</v>
      </c>
    </row>
    <row s="1636" customFormat="1" customHeight="1" ht="18.75" hidden="1">
      <c r="A60" s="1781" t="s">
        <v>495</v>
      </c>
      <c r="B60" s="1781" t="s">
        <v>496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561</v>
      </c>
      <c r="M60" s="2171"/>
      <c r="N60" s="335"/>
      <c r="O60" s="1625"/>
      <c r="P60" s="1625"/>
      <c r="AH60" s="1632">
        <v>0</v>
      </c>
    </row>
    <row s="1636" customFormat="1" customHeight="1" ht="18.75" hidden="1">
      <c r="A61" s="1781"/>
      <c r="B61" s="1781"/>
      <c r="C61" s="370" t="s">
        <v>1444</v>
      </c>
      <c r="D61" s="2463"/>
      <c r="E61" s="2205"/>
      <c r="F61" s="2384"/>
      <c r="G61" s="2428"/>
      <c r="H61" s="1501"/>
      <c r="I61" s="652" t="s">
        <v>1445</v>
      </c>
      <c r="J61" s="572"/>
      <c r="K61" s="1501"/>
      <c r="L61" s="215"/>
      <c r="M61" s="2171"/>
      <c r="N61" s="335"/>
      <c r="O61" s="1625"/>
      <c r="P61" s="1625"/>
      <c r="AH61" s="1632">
        <v>0</v>
      </c>
    </row>
    <row s="1636" customFormat="1" customHeight="1" ht="0.75" hidden="1">
      <c r="A62" s="1781"/>
      <c r="B62" s="1781"/>
      <c r="C62" s="370" t="s">
        <v>1450</v>
      </c>
      <c r="D62" s="2463"/>
      <c r="E62" s="2205"/>
      <c r="F62" s="2384"/>
      <c r="G62" s="401"/>
      <c r="H62" s="1501"/>
      <c r="I62" s="652"/>
      <c r="J62" s="572"/>
      <c r="K62" s="1501"/>
      <c r="L62" s="215"/>
      <c r="M62" s="2171"/>
      <c r="N62" s="335"/>
      <c r="O62" s="1625"/>
      <c r="P62" s="1625"/>
      <c r="AH62" s="1632">
        <v>0</v>
      </c>
    </row>
    <row s="1636" customFormat="1" customHeight="1" ht="18.75" hidden="1">
      <c r="A63" s="1781" t="s">
        <v>500</v>
      </c>
      <c r="B63" s="1781" t="s">
        <v>501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561</v>
      </c>
      <c r="M63" s="2171"/>
      <c r="N63" s="335"/>
      <c r="O63" s="1625"/>
      <c r="P63" s="1625"/>
      <c r="AH63" s="1632">
        <v>0</v>
      </c>
    </row>
    <row s="1636" customFormat="1" customHeight="1" ht="18.75" hidden="1">
      <c r="A64" s="1781"/>
      <c r="B64" s="1781"/>
      <c r="C64" s="370" t="s">
        <v>1444</v>
      </c>
      <c r="D64" s="2463"/>
      <c r="E64" s="2205"/>
      <c r="F64" s="2384"/>
      <c r="G64" s="2428"/>
      <c r="H64" s="1501"/>
      <c r="I64" s="652" t="s">
        <v>1445</v>
      </c>
      <c r="J64" s="572"/>
      <c r="K64" s="1501"/>
      <c r="L64" s="215"/>
      <c r="M64" s="2171"/>
      <c r="N64" s="335"/>
      <c r="O64" s="1625"/>
      <c r="P64" s="1625"/>
      <c r="AH64" s="1632">
        <v>0</v>
      </c>
    </row>
    <row s="1636" customFormat="1" customHeight="1" ht="0.75" hidden="1">
      <c r="A65" s="1781"/>
      <c r="B65" s="1781"/>
      <c r="C65" s="370" t="s">
        <v>1450</v>
      </c>
      <c r="D65" s="2463"/>
      <c r="E65" s="2205"/>
      <c r="F65" s="2384"/>
      <c r="G65" s="401"/>
      <c r="H65" s="1501"/>
      <c r="I65" s="652"/>
      <c r="J65" s="572"/>
      <c r="K65" s="1501"/>
      <c r="L65" s="215"/>
      <c r="M65" s="2171"/>
      <c r="N65" s="335"/>
      <c r="O65" s="1625"/>
      <c r="P65" s="1625"/>
      <c r="AH65" s="1632">
        <v>0</v>
      </c>
    </row>
    <row s="1636" customFormat="1" customHeight="1" ht="18.75" hidden="1">
      <c r="A66" s="1781" t="s">
        <v>505</v>
      </c>
      <c r="B66" s="1781" t="s">
        <v>506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561</v>
      </c>
      <c r="M66" s="2171"/>
      <c r="N66" s="335"/>
      <c r="O66" s="1625"/>
      <c r="P66" s="1625"/>
      <c r="AH66" s="1632">
        <v>0</v>
      </c>
    </row>
    <row s="1636" customFormat="1" customHeight="1" ht="18.75" hidden="1">
      <c r="A67" s="1781"/>
      <c r="B67" s="1781"/>
      <c r="C67" s="370" t="s">
        <v>1444</v>
      </c>
      <c r="D67" s="2463"/>
      <c r="E67" s="2205"/>
      <c r="F67" s="2384"/>
      <c r="G67" s="2428"/>
      <c r="H67" s="1501"/>
      <c r="I67" s="652" t="s">
        <v>1445</v>
      </c>
      <c r="J67" s="572"/>
      <c r="K67" s="1501"/>
      <c r="L67" s="215"/>
      <c r="M67" s="2171"/>
      <c r="N67" s="335"/>
      <c r="O67" s="1625"/>
      <c r="P67" s="1625"/>
      <c r="AH67" s="1632">
        <v>0</v>
      </c>
    </row>
    <row s="1636" customFormat="1" customHeight="1" ht="0.75" hidden="1">
      <c r="A68" s="1781"/>
      <c r="B68" s="1781"/>
      <c r="C68" s="370" t="s">
        <v>1450</v>
      </c>
      <c r="D68" s="2463"/>
      <c r="E68" s="2205"/>
      <c r="F68" s="2384"/>
      <c r="G68" s="401"/>
      <c r="H68" s="1501"/>
      <c r="I68" s="652"/>
      <c r="J68" s="572"/>
      <c r="K68" s="1501"/>
      <c r="L68" s="215"/>
      <c r="M68" s="2171"/>
      <c r="N68" s="335"/>
      <c r="O68" s="1625"/>
      <c r="P68" s="1625"/>
      <c r="AH68" s="1632">
        <v>0</v>
      </c>
    </row>
    <row s="1636" customFormat="1" customHeight="1" ht="18.75" hidden="1">
      <c r="A69" s="1781" t="s">
        <v>510</v>
      </c>
      <c r="B69" s="1781" t="s">
        <v>511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561</v>
      </c>
      <c r="M69" s="2171"/>
      <c r="N69" s="335"/>
      <c r="O69" s="1625"/>
      <c r="P69" s="1625"/>
      <c r="AH69" s="1632">
        <v>0</v>
      </c>
    </row>
    <row s="1636" customFormat="1" customHeight="1" ht="18.75" hidden="1">
      <c r="A70" s="1781"/>
      <c r="B70" s="1781"/>
      <c r="C70" s="370" t="s">
        <v>1444</v>
      </c>
      <c r="D70" s="2463"/>
      <c r="E70" s="2205"/>
      <c r="F70" s="2384"/>
      <c r="G70" s="2428"/>
      <c r="H70" s="1501"/>
      <c r="I70" s="652" t="s">
        <v>1445</v>
      </c>
      <c r="J70" s="572"/>
      <c r="K70" s="1501"/>
      <c r="L70" s="215"/>
      <c r="M70" s="2171"/>
      <c r="N70" s="335"/>
      <c r="O70" s="1625"/>
      <c r="P70" s="1625"/>
      <c r="AH70" s="1632">
        <v>0</v>
      </c>
    </row>
    <row s="1636" customFormat="1" customHeight="1" ht="0.75" hidden="1">
      <c r="A71" s="1781"/>
      <c r="B71" s="1781"/>
      <c r="C71" s="370" t="s">
        <v>1450</v>
      </c>
      <c r="D71" s="2463"/>
      <c r="E71" s="2205"/>
      <c r="F71" s="2384"/>
      <c r="G71" s="401"/>
      <c r="H71" s="1501"/>
      <c r="I71" s="652"/>
      <c r="J71" s="572"/>
      <c r="K71" s="1501"/>
      <c r="L71" s="215"/>
      <c r="M71" s="2171"/>
      <c r="N71" s="335"/>
      <c r="O71" s="1625"/>
      <c r="P71" s="1625"/>
      <c r="AH71" s="1632">
        <v>0</v>
      </c>
    </row>
    <row s="1636" customFormat="1" customHeight="1" ht="18.75" hidden="1">
      <c r="A72" s="1781" t="s">
        <v>515</v>
      </c>
      <c r="B72" s="1781" t="s">
        <v>516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561</v>
      </c>
      <c r="M72" s="2171"/>
      <c r="N72" s="335"/>
      <c r="O72" s="1625"/>
      <c r="P72" s="1625"/>
      <c r="AH72" s="1632">
        <v>0</v>
      </c>
    </row>
    <row s="1636" customFormat="1" customHeight="1" ht="18.75" hidden="1">
      <c r="A73" s="1781"/>
      <c r="B73" s="1781"/>
      <c r="C73" s="370" t="s">
        <v>1444</v>
      </c>
      <c r="D73" s="2463"/>
      <c r="E73" s="2205"/>
      <c r="F73" s="2384"/>
      <c r="G73" s="2428"/>
      <c r="H73" s="1501"/>
      <c r="I73" s="652" t="s">
        <v>1445</v>
      </c>
      <c r="J73" s="572"/>
      <c r="K73" s="1501"/>
      <c r="L73" s="215"/>
      <c r="M73" s="2171"/>
      <c r="N73" s="335"/>
      <c r="O73" s="1625"/>
      <c r="P73" s="1625"/>
      <c r="AH73" s="1632">
        <v>0</v>
      </c>
    </row>
    <row s="1636" customFormat="1" customHeight="1" ht="0.75" hidden="1">
      <c r="A74" s="1781"/>
      <c r="B74" s="1781"/>
      <c r="C74" s="370" t="s">
        <v>1450</v>
      </c>
      <c r="D74" s="2463"/>
      <c r="E74" s="2205"/>
      <c r="F74" s="2384"/>
      <c r="G74" s="401"/>
      <c r="H74" s="1501"/>
      <c r="I74" s="652"/>
      <c r="J74" s="572"/>
      <c r="K74" s="1501"/>
      <c r="L74" s="215"/>
      <c r="M74" s="2171"/>
      <c r="N74" s="335"/>
      <c r="O74" s="1625"/>
      <c r="P74" s="1625"/>
      <c r="AH74" s="1632">
        <v>0</v>
      </c>
    </row>
    <row s="1636" customFormat="1" customHeight="1" ht="18.75" hidden="1">
      <c r="A75" s="1781" t="s">
        <v>520</v>
      </c>
      <c r="B75" s="1781" t="s">
        <v>521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561</v>
      </c>
      <c r="M75" s="2171"/>
      <c r="N75" s="335"/>
      <c r="O75" s="1625"/>
      <c r="P75" s="1625"/>
      <c r="AH75" s="1632">
        <v>0</v>
      </c>
    </row>
    <row s="1636" customFormat="1" customHeight="1" ht="18.75" hidden="1">
      <c r="A76" s="1781"/>
      <c r="B76" s="1781"/>
      <c r="C76" s="370" t="s">
        <v>1444</v>
      </c>
      <c r="D76" s="2463"/>
      <c r="E76" s="2205"/>
      <c r="F76" s="2384"/>
      <c r="G76" s="2428"/>
      <c r="H76" s="1501"/>
      <c r="I76" s="652" t="s">
        <v>1445</v>
      </c>
      <c r="J76" s="572"/>
      <c r="K76" s="1501"/>
      <c r="L76" s="215"/>
      <c r="M76" s="2171"/>
      <c r="N76" s="335"/>
      <c r="O76" s="1625"/>
      <c r="P76" s="1625"/>
      <c r="AH76" s="1632">
        <v>0</v>
      </c>
    </row>
    <row s="1636" customFormat="1" customHeight="1" ht="0.75" hidden="1">
      <c r="A77" s="1781"/>
      <c r="B77" s="1781"/>
      <c r="C77" s="370" t="s">
        <v>1450</v>
      </c>
      <c r="D77" s="2463"/>
      <c r="E77" s="2205"/>
      <c r="F77" s="2384"/>
      <c r="G77" s="401"/>
      <c r="H77" s="1501"/>
      <c r="I77" s="652"/>
      <c r="J77" s="572"/>
      <c r="K77" s="1501"/>
      <c r="L77" s="215"/>
      <c r="M77" s="2171"/>
      <c r="N77" s="335"/>
      <c r="O77" s="1625"/>
      <c r="P77" s="1625"/>
      <c r="AH77" s="1632">
        <v>0</v>
      </c>
    </row>
    <row s="1636" customFormat="1" customHeight="1" ht="18.75" hidden="1">
      <c r="A78" s="1781" t="s">
        <v>525</v>
      </c>
      <c r="B78" s="1781" t="s">
        <v>526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561</v>
      </c>
      <c r="M78" s="2171"/>
      <c r="N78" s="335"/>
      <c r="O78" s="1625"/>
      <c r="P78" s="1625"/>
      <c r="AH78" s="1632">
        <v>0</v>
      </c>
    </row>
    <row s="1636" customFormat="1" customHeight="1" ht="18.75" hidden="1">
      <c r="A79" s="1781"/>
      <c r="B79" s="1781"/>
      <c r="C79" s="370" t="s">
        <v>1444</v>
      </c>
      <c r="D79" s="2463"/>
      <c r="E79" s="2205"/>
      <c r="F79" s="2384"/>
      <c r="G79" s="2428"/>
      <c r="H79" s="1501"/>
      <c r="I79" s="652" t="s">
        <v>1445</v>
      </c>
      <c r="J79" s="572"/>
      <c r="K79" s="1501"/>
      <c r="L79" s="215"/>
      <c r="M79" s="2171"/>
      <c r="N79" s="335"/>
      <c r="O79" s="1625"/>
      <c r="P79" s="1625"/>
      <c r="AH79" s="1632">
        <v>0</v>
      </c>
    </row>
    <row s="1636" customFormat="1" customHeight="1" ht="0.75" hidden="1">
      <c r="A80" s="1781"/>
      <c r="B80" s="1781"/>
      <c r="C80" s="370" t="s">
        <v>1450</v>
      </c>
      <c r="D80" s="2463"/>
      <c r="E80" s="2205"/>
      <c r="F80" s="2384"/>
      <c r="G80" s="401"/>
      <c r="H80" s="1501"/>
      <c r="I80" s="652"/>
      <c r="J80" s="572"/>
      <c r="K80" s="1501"/>
      <c r="L80" s="215"/>
      <c r="M80" s="2171"/>
      <c r="N80" s="335"/>
      <c r="O80" s="1625"/>
      <c r="P80" s="1625"/>
      <c r="AH80" s="1632">
        <v>0</v>
      </c>
    </row>
    <row s="1636" customFormat="1" customHeight="1" ht="18.75" hidden="1">
      <c r="A81" s="1781" t="s">
        <v>530</v>
      </c>
      <c r="B81" s="1781" t="s">
        <v>531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561</v>
      </c>
      <c r="M81" s="2171"/>
      <c r="N81" s="335"/>
      <c r="O81" s="1625"/>
      <c r="P81" s="1625"/>
      <c r="AH81" s="1632">
        <v>0</v>
      </c>
    </row>
    <row s="1636" customFormat="1" customHeight="1" ht="18.75" hidden="1">
      <c r="A82" s="1781"/>
      <c r="B82" s="1781"/>
      <c r="C82" s="370" t="s">
        <v>1444</v>
      </c>
      <c r="D82" s="2463"/>
      <c r="E82" s="2205"/>
      <c r="F82" s="2384"/>
      <c r="G82" s="2428"/>
      <c r="H82" s="1501"/>
      <c r="I82" s="652" t="s">
        <v>1445</v>
      </c>
      <c r="J82" s="572"/>
      <c r="K82" s="1501"/>
      <c r="L82" s="215"/>
      <c r="M82" s="2171"/>
      <c r="N82" s="335"/>
      <c r="O82" s="1625"/>
      <c r="P82" s="1625"/>
      <c r="AH82" s="1632">
        <v>0</v>
      </c>
    </row>
    <row s="1636" customFormat="1" customHeight="1" ht="1.05">
      <c r="A83" s="1781"/>
      <c r="B83" s="1781"/>
      <c r="C83" s="370" t="s">
        <v>1450</v>
      </c>
      <c r="D83" s="2463"/>
      <c r="E83" s="2205"/>
      <c r="F83" s="2384"/>
      <c r="G83" s="401"/>
      <c r="H83" s="1501"/>
      <c r="I83" s="652"/>
      <c r="J83" s="572"/>
      <c r="K83" s="1501"/>
      <c r="L83" s="215"/>
      <c r="M83" s="2171"/>
      <c r="N83" s="335"/>
      <c r="O83" s="1625"/>
      <c r="P83" s="1625"/>
      <c r="AH83" s="1632">
        <v>1</v>
      </c>
    </row>
    <row customHeight="1" ht="19.95">
      <c r="A84" s="1781"/>
      <c r="B84" s="1781"/>
      <c r="D84" s="377"/>
      <c r="E84" s="148" t="s">
        <v>99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1"/>
      <c r="H84" s="2461"/>
      <c r="I84" s="2461"/>
      <c r="J84" s="2461"/>
      <c r="K84" s="2461"/>
      <c r="L84" s="2461"/>
      <c r="M84" s="298"/>
      <c r="N84" s="335"/>
      <c r="AH84" s="375">
        <v>19</v>
      </c>
    </row>
    <row customHeight="1" ht="35.699999999999996">
      <c r="A85" s="1781"/>
      <c r="B85" s="1781"/>
      <c r="D85" s="377"/>
      <c r="E85" s="400"/>
      <c r="F85" s="199" t="s">
        <v>561</v>
      </c>
      <c r="G85" s="199" t="s">
        <v>561</v>
      </c>
      <c r="H85" s="2219" t="s">
        <v>561</v>
      </c>
      <c r="I85" s="2221"/>
      <c r="J85" s="199" t="s">
        <v>561</v>
      </c>
      <c r="K85" s="199" t="s">
        <v>561</v>
      </c>
      <c r="L85" s="402"/>
      <c r="M85" s="346" t="s">
        <v>1451</v>
      </c>
      <c r="N85" s="335"/>
      <c r="AH85" s="375">
        <v>34</v>
      </c>
    </row>
    <row customHeight="1" ht="19.95">
      <c r="A86" s="1781"/>
      <c r="B86" s="1781"/>
      <c r="D86" s="377"/>
      <c r="E86" s="148" t="s">
        <v>89</v>
      </c>
      <c r="F86" s="2461" t="s">
        <v>1452</v>
      </c>
      <c r="G86" s="2461"/>
      <c r="H86" s="2461"/>
      <c r="I86" s="2461"/>
      <c r="J86" s="2461"/>
      <c r="K86" s="2461"/>
      <c r="L86" s="2461"/>
      <c r="M86" s="298"/>
      <c r="N86" s="335"/>
      <c r="AH86" s="375">
        <v>19</v>
      </c>
    </row>
    <row s="1636" customFormat="1" customHeight="1" ht="60.75" hidden="1">
      <c r="A87" s="1781" t="s">
        <v>412</v>
      </c>
      <c r="B87" s="1781" t="s">
        <v>413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561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1446</v>
      </c>
      <c r="D88" s="2463"/>
      <c r="E88" s="2205"/>
      <c r="F88" s="2384"/>
      <c r="G88" s="2428"/>
      <c r="H88" s="1501"/>
      <c r="I88" s="652" t="s">
        <v>1445</v>
      </c>
      <c r="J88" s="572"/>
      <c r="K88" s="1501"/>
      <c r="L88" s="215"/>
      <c r="M88" s="2171"/>
      <c r="N88" s="335"/>
      <c r="O88" s="1625"/>
      <c r="P88" s="1625"/>
      <c r="AH88" s="1632">
        <v>0</v>
      </c>
    </row>
    <row s="1636" customFormat="1" customHeight="1" ht="0.75" hidden="1">
      <c r="A89" s="1781"/>
      <c r="B89" s="1781"/>
      <c r="C89" s="370" t="s">
        <v>1453</v>
      </c>
      <c r="D89" s="2463"/>
      <c r="E89" s="2205"/>
      <c r="F89" s="2384"/>
      <c r="G89" s="401"/>
      <c r="H89" s="1501"/>
      <c r="I89" s="652"/>
      <c r="J89" s="572"/>
      <c r="K89" s="1501"/>
      <c r="L89" s="215"/>
      <c r="M89" s="2171"/>
      <c r="N89" s="335"/>
      <c r="O89" s="1625"/>
      <c r="P89" s="1625"/>
      <c r="AH89" s="1632">
        <v>0</v>
      </c>
    </row>
    <row s="1636" customFormat="1" customHeight="1" ht="45" hidden="1">
      <c r="A90" s="1781" t="s">
        <v>417</v>
      </c>
      <c r="B90" s="1781" t="s">
        <v>418</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561</v>
      </c>
      <c r="M90" s="2172"/>
      <c r="N90" s="335"/>
      <c r="O90" s="1625"/>
      <c r="P90" s="1625"/>
      <c r="AH90" s="1632">
        <v>0</v>
      </c>
    </row>
    <row s="1636" customFormat="1" customHeight="1" ht="18.75" hidden="1">
      <c r="A91" s="1781"/>
      <c r="B91" s="1781"/>
      <c r="C91" s="370" t="s">
        <v>1446</v>
      </c>
      <c r="D91" s="2463"/>
      <c r="E91" s="2205"/>
      <c r="F91" s="2384"/>
      <c r="G91" s="2428"/>
      <c r="H91" s="1501"/>
      <c r="I91" s="652" t="s">
        <v>1445</v>
      </c>
      <c r="J91" s="572"/>
      <c r="K91" s="1501"/>
      <c r="L91" s="215"/>
      <c r="M91" s="1862"/>
      <c r="N91" s="335"/>
      <c r="O91" s="1625"/>
      <c r="P91" s="1625"/>
      <c r="AH91" s="1632">
        <v>0</v>
      </c>
    </row>
    <row s="1636" customFormat="1" customHeight="1" ht="0.75" hidden="1">
      <c r="A92" s="1781"/>
      <c r="B92" s="1781"/>
      <c r="C92" s="370" t="s">
        <v>1453</v>
      </c>
      <c r="D92" s="2463"/>
      <c r="E92" s="2205"/>
      <c r="F92" s="2384"/>
      <c r="G92" s="401"/>
      <c r="H92" s="1501"/>
      <c r="I92" s="652"/>
      <c r="J92" s="572"/>
      <c r="K92" s="1501"/>
      <c r="L92" s="215"/>
      <c r="M92" s="342"/>
      <c r="N92" s="335"/>
      <c r="O92" s="1625"/>
      <c r="P92" s="1625"/>
      <c r="AH92" s="1632">
        <v>0</v>
      </c>
    </row>
    <row s="1636" customFormat="1" customHeight="1" ht="45" hidden="1">
      <c r="A93" s="1781" t="s">
        <v>424</v>
      </c>
      <c r="B93" s="1781" t="s">
        <v>425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561</v>
      </c>
      <c r="M93" s="342"/>
      <c r="N93" s="335"/>
      <c r="O93" s="1625"/>
      <c r="P93" s="1625"/>
      <c r="AH93" s="1632">
        <v>0</v>
      </c>
    </row>
    <row s="1636" customFormat="1" customHeight="1" ht="18.75" hidden="1">
      <c r="A94" s="1781"/>
      <c r="B94" s="1781"/>
      <c r="C94" s="370" t="s">
        <v>1446</v>
      </c>
      <c r="D94" s="2463"/>
      <c r="E94" s="2205"/>
      <c r="F94" s="2384"/>
      <c r="G94" s="2428"/>
      <c r="H94" s="1501"/>
      <c r="I94" s="652" t="s">
        <v>1445</v>
      </c>
      <c r="J94" s="572"/>
      <c r="K94" s="1501"/>
      <c r="L94" s="215"/>
      <c r="M94" s="342"/>
      <c r="N94" s="335"/>
      <c r="O94" s="1625"/>
      <c r="P94" s="1625"/>
      <c r="AH94" s="1632">
        <v>0</v>
      </c>
    </row>
    <row s="1636" customFormat="1" customHeight="1" ht="0.75" hidden="1">
      <c r="A95" s="1781"/>
      <c r="B95" s="1781"/>
      <c r="C95" s="370" t="s">
        <v>1453</v>
      </c>
      <c r="D95" s="2463"/>
      <c r="E95" s="2205"/>
      <c r="F95" s="2384"/>
      <c r="G95" s="401"/>
      <c r="H95" s="1501"/>
      <c r="I95" s="652"/>
      <c r="J95" s="572"/>
      <c r="K95" s="1501"/>
      <c r="L95" s="215"/>
      <c r="M95" s="342"/>
      <c r="N95" s="335"/>
      <c r="O95" s="1625"/>
      <c r="P95" s="1625"/>
      <c r="AH95" s="1632">
        <v>0</v>
      </c>
    </row>
    <row s="1636" customFormat="1" customHeight="1" ht="45" hidden="1">
      <c r="A96" s="1781" t="s">
        <v>430</v>
      </c>
      <c r="B96" s="1781" t="s">
        <v>431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561</v>
      </c>
      <c r="M96" s="342"/>
      <c r="N96" s="335"/>
      <c r="O96" s="1625"/>
      <c r="P96" s="1625"/>
      <c r="AH96" s="1632">
        <v>0</v>
      </c>
    </row>
    <row s="1636" customFormat="1" customHeight="1" ht="18.75" hidden="1">
      <c r="A97" s="1781"/>
      <c r="B97" s="1781"/>
      <c r="C97" s="370" t="s">
        <v>1446</v>
      </c>
      <c r="D97" s="2463"/>
      <c r="E97" s="2205"/>
      <c r="F97" s="2384"/>
      <c r="G97" s="2428"/>
      <c r="H97" s="1501"/>
      <c r="I97" s="652" t="s">
        <v>1445</v>
      </c>
      <c r="J97" s="572"/>
      <c r="K97" s="1501"/>
      <c r="L97" s="215"/>
      <c r="M97" s="342"/>
      <c r="N97" s="335"/>
      <c r="O97" s="1625"/>
      <c r="P97" s="1625"/>
      <c r="AH97" s="1632">
        <v>0</v>
      </c>
    </row>
    <row s="1636" customFormat="1" customHeight="1" ht="0.75" hidden="1">
      <c r="A98" s="1781"/>
      <c r="B98" s="1781"/>
      <c r="C98" s="370" t="s">
        <v>1453</v>
      </c>
      <c r="D98" s="2463"/>
      <c r="E98" s="2205"/>
      <c r="F98" s="2384"/>
      <c r="G98" s="401"/>
      <c r="H98" s="1501"/>
      <c r="I98" s="652"/>
      <c r="J98" s="572"/>
      <c r="K98" s="1501"/>
      <c r="L98" s="215"/>
      <c r="M98" s="342"/>
      <c r="N98" s="335"/>
      <c r="O98" s="1625"/>
      <c r="P98" s="1625"/>
      <c r="AH98" s="1632">
        <v>0</v>
      </c>
    </row>
    <row s="1636" customFormat="1" customHeight="1" ht="18.75" hidden="1">
      <c r="A99" s="1781" t="s">
        <v>436</v>
      </c>
      <c r="B99" s="1781" t="s">
        <v>437</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561</v>
      </c>
      <c r="M99" s="342"/>
      <c r="N99" s="335"/>
      <c r="O99" s="1625"/>
      <c r="P99" s="1625"/>
      <c r="AH99" s="1632">
        <v>0</v>
      </c>
    </row>
    <row s="1636" customFormat="1" customHeight="1" ht="18.75" hidden="1">
      <c r="A100" s="1781"/>
      <c r="B100" s="1781"/>
      <c r="C100" s="370" t="s">
        <v>1446</v>
      </c>
      <c r="D100" s="2463"/>
      <c r="E100" s="2205"/>
      <c r="F100" s="2384"/>
      <c r="G100" s="2428"/>
      <c r="H100" s="1501"/>
      <c r="I100" s="652" t="s">
        <v>1445</v>
      </c>
      <c r="J100" s="572"/>
      <c r="K100" s="1501"/>
      <c r="L100" s="215"/>
      <c r="M100" s="342"/>
      <c r="N100" s="335"/>
      <c r="O100" s="1625"/>
      <c r="P100" s="1625"/>
      <c r="AH100" s="1632">
        <v>0</v>
      </c>
    </row>
    <row s="1636" customFormat="1" customHeight="1" ht="0.75" hidden="1">
      <c r="A101" s="1781"/>
      <c r="B101" s="1781"/>
      <c r="C101" s="370" t="s">
        <v>1453</v>
      </c>
      <c r="D101" s="2463"/>
      <c r="E101" s="2205"/>
      <c r="F101" s="2384"/>
      <c r="G101" s="401"/>
      <c r="H101" s="1501"/>
      <c r="I101" s="652"/>
      <c r="J101" s="572"/>
      <c r="K101" s="1501"/>
      <c r="L101" s="215"/>
      <c r="M101" s="342"/>
      <c r="N101" s="335"/>
      <c r="O101" s="1625"/>
      <c r="P101" s="1625"/>
      <c r="AH101" s="1632">
        <v>0</v>
      </c>
    </row>
    <row s="1636" customFormat="1" customHeight="1" ht="18.75" hidden="1">
      <c r="A102" s="1781" t="s">
        <v>442</v>
      </c>
      <c r="B102" s="1781" t="s">
        <v>443</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561</v>
      </c>
      <c r="M102" s="342"/>
      <c r="N102" s="335"/>
      <c r="O102" s="1625"/>
      <c r="P102" s="1625"/>
      <c r="AH102" s="1632">
        <v>0</v>
      </c>
    </row>
    <row s="1636" customFormat="1" customHeight="1" ht="18.75" hidden="1">
      <c r="A103" s="1781"/>
      <c r="B103" s="1781"/>
      <c r="C103" s="370" t="s">
        <v>1446</v>
      </c>
      <c r="D103" s="2463"/>
      <c r="E103" s="2205"/>
      <c r="F103" s="2384"/>
      <c r="G103" s="2428"/>
      <c r="H103" s="1501"/>
      <c r="I103" s="652" t="s">
        <v>1445</v>
      </c>
      <c r="J103" s="572"/>
      <c r="K103" s="1501"/>
      <c r="L103" s="215"/>
      <c r="M103" s="342"/>
      <c r="N103" s="335"/>
      <c r="O103" s="1625"/>
      <c r="P103" s="1625"/>
      <c r="AH103" s="1632">
        <v>0</v>
      </c>
    </row>
    <row s="1636" customFormat="1" customHeight="1" ht="0.75" hidden="1">
      <c r="A104" s="1781"/>
      <c r="B104" s="1781"/>
      <c r="C104" s="370" t="s">
        <v>1453</v>
      </c>
      <c r="D104" s="2463"/>
      <c r="E104" s="2205"/>
      <c r="F104" s="2384"/>
      <c r="G104" s="401"/>
      <c r="H104" s="1501"/>
      <c r="I104" s="652"/>
      <c r="J104" s="572"/>
      <c r="K104" s="1501"/>
      <c r="L104" s="215"/>
      <c r="M104" s="342"/>
      <c r="N104" s="335"/>
      <c r="O104" s="1625"/>
      <c r="P104" s="1625"/>
      <c r="AH104" s="1632">
        <v>0</v>
      </c>
    </row>
    <row s="1636" customFormat="1" customHeight="1" ht="18.75" hidden="1">
      <c r="A105" s="1781" t="s">
        <v>448</v>
      </c>
      <c r="B105" s="1781" t="s">
        <v>449</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561</v>
      </c>
      <c r="M105" s="342"/>
      <c r="N105" s="335"/>
      <c r="O105" s="1625"/>
      <c r="P105" s="1625"/>
      <c r="AH105" s="1632">
        <v>0</v>
      </c>
    </row>
    <row s="1636" customFormat="1" customHeight="1" ht="18.75" hidden="1">
      <c r="A106" s="1781"/>
      <c r="B106" s="1781"/>
      <c r="C106" s="370" t="s">
        <v>1446</v>
      </c>
      <c r="D106" s="2463"/>
      <c r="E106" s="2205"/>
      <c r="F106" s="2384"/>
      <c r="G106" s="2428"/>
      <c r="H106" s="1501"/>
      <c r="I106" s="652" t="s">
        <v>1445</v>
      </c>
      <c r="J106" s="572"/>
      <c r="K106" s="1501"/>
      <c r="L106" s="215"/>
      <c r="M106" s="342"/>
      <c r="N106" s="335"/>
      <c r="O106" s="1625"/>
      <c r="P106" s="1625"/>
      <c r="AH106" s="1632">
        <v>0</v>
      </c>
    </row>
    <row s="1636" customFormat="1" customHeight="1" ht="0.75" hidden="1">
      <c r="A107" s="1781"/>
      <c r="B107" s="1781"/>
      <c r="C107" s="370" t="s">
        <v>1453</v>
      </c>
      <c r="D107" s="2463"/>
      <c r="E107" s="2205"/>
      <c r="F107" s="2384"/>
      <c r="G107" s="401"/>
      <c r="H107" s="1501"/>
      <c r="I107" s="652"/>
      <c r="J107" s="572"/>
      <c r="K107" s="1501"/>
      <c r="L107" s="215"/>
      <c r="M107" s="342"/>
      <c r="N107" s="335"/>
      <c r="O107" s="1625"/>
      <c r="P107" s="1625"/>
      <c r="AH107" s="1632">
        <v>0</v>
      </c>
    </row>
    <row s="1636" customFormat="1" customHeight="1" ht="18.75" hidden="1">
      <c r="A108" s="1781" t="s">
        <v>454</v>
      </c>
      <c r="B108" s="1781" t="s">
        <v>455</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561</v>
      </c>
      <c r="M108" s="342"/>
      <c r="N108" s="335"/>
      <c r="O108" s="1625"/>
      <c r="P108" s="1625"/>
      <c r="AH108" s="1632">
        <v>0</v>
      </c>
    </row>
    <row s="1636" customFormat="1" customHeight="1" ht="18.75" hidden="1">
      <c r="A109" s="1781"/>
      <c r="B109" s="1781"/>
      <c r="C109" s="370" t="s">
        <v>1446</v>
      </c>
      <c r="D109" s="2463"/>
      <c r="E109" s="2205"/>
      <c r="F109" s="2384"/>
      <c r="G109" s="2428"/>
      <c r="H109" s="1501"/>
      <c r="I109" s="652" t="s">
        <v>1445</v>
      </c>
      <c r="J109" s="572"/>
      <c r="K109" s="1501"/>
      <c r="L109" s="215"/>
      <c r="M109" s="342"/>
      <c r="N109" s="335"/>
      <c r="O109" s="1625"/>
      <c r="P109" s="1625"/>
      <c r="AH109" s="1632">
        <v>0</v>
      </c>
    </row>
    <row s="1636" customFormat="1" customHeight="1" ht="0.75" hidden="1">
      <c r="A110" s="1781"/>
      <c r="B110" s="1781"/>
      <c r="C110" s="370" t="s">
        <v>1453</v>
      </c>
      <c r="D110" s="2463"/>
      <c r="E110" s="2205"/>
      <c r="F110" s="2384"/>
      <c r="G110" s="401"/>
      <c r="H110" s="1501"/>
      <c r="I110" s="652"/>
      <c r="J110" s="572"/>
      <c r="K110" s="1501"/>
      <c r="L110" s="215"/>
      <c r="M110" s="342"/>
      <c r="N110" s="335"/>
      <c r="O110" s="1625"/>
      <c r="P110" s="1625"/>
      <c r="AH110" s="1632">
        <v>0</v>
      </c>
    </row>
    <row s="1636" customFormat="1" customHeight="1" ht="18.75" hidden="1">
      <c r="A111" s="1781" t="s">
        <v>460</v>
      </c>
      <c r="B111" s="1781" t="s">
        <v>461</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561</v>
      </c>
      <c r="M111" s="342"/>
      <c r="N111" s="335"/>
      <c r="O111" s="1625"/>
      <c r="P111" s="1625"/>
      <c r="AH111" s="1632">
        <v>0</v>
      </c>
    </row>
    <row s="1636" customFormat="1" customHeight="1" ht="18.75" hidden="1">
      <c r="A112" s="1781"/>
      <c r="B112" s="1781"/>
      <c r="C112" s="370" t="s">
        <v>1446</v>
      </c>
      <c r="D112" s="2463"/>
      <c r="E112" s="2205"/>
      <c r="F112" s="2384"/>
      <c r="G112" s="2428"/>
      <c r="H112" s="1501"/>
      <c r="I112" s="652" t="s">
        <v>1445</v>
      </c>
      <c r="J112" s="572"/>
      <c r="K112" s="1501"/>
      <c r="L112" s="215"/>
      <c r="M112" s="342"/>
      <c r="N112" s="335"/>
      <c r="O112" s="1625"/>
      <c r="P112" s="1625"/>
      <c r="AH112" s="1632">
        <v>0</v>
      </c>
    </row>
    <row s="1636" customFormat="1" customHeight="1" ht="0.75" hidden="1">
      <c r="A113" s="1781"/>
      <c r="B113" s="1781"/>
      <c r="C113" s="370" t="s">
        <v>1453</v>
      </c>
      <c r="D113" s="2463"/>
      <c r="E113" s="2205"/>
      <c r="F113" s="2384"/>
      <c r="G113" s="401"/>
      <c r="H113" s="1501"/>
      <c r="I113" s="652"/>
      <c r="J113" s="572"/>
      <c r="K113" s="1501"/>
      <c r="L113" s="215"/>
      <c r="M113" s="342"/>
      <c r="N113" s="335"/>
      <c r="O113" s="1625"/>
      <c r="P113" s="1625"/>
      <c r="AH113" s="1632">
        <v>0</v>
      </c>
    </row>
    <row s="1636" customFormat="1" customHeight="1" ht="18.75" hidden="1">
      <c r="A114" s="1781" t="s">
        <v>480</v>
      </c>
      <c r="B114" s="1781" t="s">
        <v>481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561</v>
      </c>
      <c r="M114" s="342"/>
      <c r="N114" s="335"/>
      <c r="O114" s="1625"/>
      <c r="P114" s="1625"/>
      <c r="AH114" s="1632">
        <v>0</v>
      </c>
    </row>
    <row s="1636" customFormat="1" customHeight="1" ht="18.75" hidden="1">
      <c r="A115" s="1781"/>
      <c r="B115" s="1781"/>
      <c r="C115" s="370" t="s">
        <v>1446</v>
      </c>
      <c r="D115" s="2463"/>
      <c r="E115" s="2205"/>
      <c r="F115" s="2384"/>
      <c r="G115" s="2428"/>
      <c r="H115" s="1501"/>
      <c r="I115" s="652" t="s">
        <v>1445</v>
      </c>
      <c r="J115" s="572"/>
      <c r="K115" s="1501"/>
      <c r="L115" s="215"/>
      <c r="M115" s="342"/>
      <c r="N115" s="335"/>
      <c r="O115" s="1625"/>
      <c r="P115" s="1625"/>
      <c r="AH115" s="1632">
        <v>0</v>
      </c>
    </row>
    <row s="1636" customFormat="1" customHeight="1" ht="0.75" hidden="1">
      <c r="A116" s="1781"/>
      <c r="B116" s="1781"/>
      <c r="C116" s="370" t="s">
        <v>1453</v>
      </c>
      <c r="D116" s="2463"/>
      <c r="E116" s="2205"/>
      <c r="F116" s="2384"/>
      <c r="G116" s="401"/>
      <c r="H116" s="1501"/>
      <c r="I116" s="652"/>
      <c r="J116" s="572"/>
      <c r="K116" s="1501"/>
      <c r="L116" s="215"/>
      <c r="M116" s="342"/>
      <c r="N116" s="335"/>
      <c r="O116" s="1625"/>
      <c r="P116" s="1625"/>
      <c r="AH116" s="1632">
        <v>0</v>
      </c>
    </row>
    <row s="1636" customFormat="1" customHeight="1" ht="18.75" hidden="1">
      <c r="A117" s="1781" t="s">
        <v>485</v>
      </c>
      <c r="B117" s="1781" t="s">
        <v>486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561</v>
      </c>
      <c r="M117" s="342"/>
      <c r="N117" s="335"/>
      <c r="O117" s="1625"/>
      <c r="P117" s="1625"/>
      <c r="AH117" s="1632">
        <v>0</v>
      </c>
    </row>
    <row s="1636" customFormat="1" customHeight="1" ht="18.75" hidden="1">
      <c r="A118" s="1781"/>
      <c r="B118" s="1781"/>
      <c r="C118" s="370" t="s">
        <v>1446</v>
      </c>
      <c r="D118" s="2463"/>
      <c r="E118" s="2205"/>
      <c r="F118" s="2384"/>
      <c r="G118" s="2428"/>
      <c r="H118" s="1501"/>
      <c r="I118" s="652" t="s">
        <v>1445</v>
      </c>
      <c r="J118" s="572"/>
      <c r="K118" s="1501"/>
      <c r="L118" s="215"/>
      <c r="M118" s="342"/>
      <c r="N118" s="335"/>
      <c r="O118" s="1625"/>
      <c r="P118" s="1625"/>
      <c r="AH118" s="1632">
        <v>0</v>
      </c>
    </row>
    <row s="1636" customFormat="1" customHeight="1" ht="0.75" hidden="1">
      <c r="A119" s="1781"/>
      <c r="B119" s="1781"/>
      <c r="C119" s="370" t="s">
        <v>1453</v>
      </c>
      <c r="D119" s="2463"/>
      <c r="E119" s="2205"/>
      <c r="F119" s="2384"/>
      <c r="G119" s="401"/>
      <c r="H119" s="1501"/>
      <c r="I119" s="652"/>
      <c r="J119" s="572"/>
      <c r="K119" s="1501"/>
      <c r="L119" s="215"/>
      <c r="M119" s="342"/>
      <c r="N119" s="335"/>
      <c r="O119" s="1625"/>
      <c r="P119" s="1625"/>
      <c r="AH119" s="1632">
        <v>0</v>
      </c>
    </row>
    <row s="1636" customFormat="1" customHeight="1" ht="18.75" hidden="1">
      <c r="A120" s="1781" t="s">
        <v>490</v>
      </c>
      <c r="B120" s="1781" t="s">
        <v>491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561</v>
      </c>
      <c r="M120" s="342"/>
      <c r="N120" s="335"/>
      <c r="O120" s="1625"/>
      <c r="P120" s="1625"/>
      <c r="AH120" s="1632">
        <v>0</v>
      </c>
    </row>
    <row s="1636" customFormat="1" customHeight="1" ht="18.75" hidden="1">
      <c r="A121" s="1781"/>
      <c r="B121" s="1781"/>
      <c r="C121" s="370" t="s">
        <v>1446</v>
      </c>
      <c r="D121" s="2463"/>
      <c r="E121" s="2205"/>
      <c r="F121" s="2384"/>
      <c r="G121" s="2428"/>
      <c r="H121" s="1501"/>
      <c r="I121" s="652" t="s">
        <v>1445</v>
      </c>
      <c r="J121" s="572"/>
      <c r="K121" s="1501"/>
      <c r="L121" s="215"/>
      <c r="M121" s="342"/>
      <c r="N121" s="335"/>
      <c r="O121" s="1625"/>
      <c r="P121" s="1625"/>
      <c r="AH121" s="1632">
        <v>0</v>
      </c>
    </row>
    <row s="1636" customFormat="1" customHeight="1" ht="0.75" hidden="1">
      <c r="A122" s="1781"/>
      <c r="B122" s="1781"/>
      <c r="C122" s="370" t="s">
        <v>1453</v>
      </c>
      <c r="D122" s="2463"/>
      <c r="E122" s="2205"/>
      <c r="F122" s="2384"/>
      <c r="G122" s="401"/>
      <c r="H122" s="1501"/>
      <c r="I122" s="652"/>
      <c r="J122" s="572"/>
      <c r="K122" s="1501"/>
      <c r="L122" s="215"/>
      <c r="M122" s="342"/>
      <c r="N122" s="335"/>
      <c r="O122" s="1625"/>
      <c r="P122" s="1625"/>
      <c r="AH122" s="1632">
        <v>0</v>
      </c>
    </row>
    <row s="1636" customFormat="1" customHeight="1" ht="18.75" hidden="1">
      <c r="A123" s="1781" t="s">
        <v>495</v>
      </c>
      <c r="B123" s="1781" t="s">
        <v>496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561</v>
      </c>
      <c r="M123" s="342"/>
      <c r="N123" s="335"/>
      <c r="O123" s="1625"/>
      <c r="P123" s="1625"/>
      <c r="AH123" s="1632">
        <v>0</v>
      </c>
    </row>
    <row s="1636" customFormat="1" customHeight="1" ht="18.75" hidden="1">
      <c r="A124" s="1781"/>
      <c r="B124" s="1781"/>
      <c r="C124" s="370" t="s">
        <v>1446</v>
      </c>
      <c r="D124" s="2463"/>
      <c r="E124" s="2205"/>
      <c r="F124" s="2384"/>
      <c r="G124" s="2428"/>
      <c r="H124" s="1501"/>
      <c r="I124" s="652" t="s">
        <v>1445</v>
      </c>
      <c r="J124" s="572"/>
      <c r="K124" s="1501"/>
      <c r="L124" s="215"/>
      <c r="M124" s="342"/>
      <c r="N124" s="335"/>
      <c r="O124" s="1625"/>
      <c r="P124" s="1625"/>
      <c r="AH124" s="1632">
        <v>0</v>
      </c>
    </row>
    <row s="1636" customFormat="1" customHeight="1" ht="0.75" hidden="1">
      <c r="A125" s="1781"/>
      <c r="B125" s="1781"/>
      <c r="C125" s="370" t="s">
        <v>1453</v>
      </c>
      <c r="D125" s="2463"/>
      <c r="E125" s="2205"/>
      <c r="F125" s="2384"/>
      <c r="G125" s="401"/>
      <c r="H125" s="1501"/>
      <c r="I125" s="652"/>
      <c r="J125" s="572"/>
      <c r="K125" s="1501"/>
      <c r="L125" s="215"/>
      <c r="M125" s="342"/>
      <c r="N125" s="335"/>
      <c r="O125" s="1625"/>
      <c r="P125" s="1625"/>
      <c r="AH125" s="1632">
        <v>0</v>
      </c>
    </row>
    <row s="1636" customFormat="1" customHeight="1" ht="18.75" hidden="1">
      <c r="A126" s="1781" t="s">
        <v>500</v>
      </c>
      <c r="B126" s="1781" t="s">
        <v>501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561</v>
      </c>
      <c r="M126" s="342"/>
      <c r="N126" s="335"/>
      <c r="O126" s="1625"/>
      <c r="P126" s="1625"/>
      <c r="AH126" s="1632">
        <v>0</v>
      </c>
    </row>
    <row s="1636" customFormat="1" customHeight="1" ht="18.75" hidden="1">
      <c r="A127" s="1781"/>
      <c r="B127" s="1781"/>
      <c r="C127" s="370" t="s">
        <v>1446</v>
      </c>
      <c r="D127" s="2463"/>
      <c r="E127" s="2205"/>
      <c r="F127" s="2384"/>
      <c r="G127" s="2428"/>
      <c r="H127" s="1501"/>
      <c r="I127" s="652" t="s">
        <v>1445</v>
      </c>
      <c r="J127" s="572"/>
      <c r="K127" s="1501"/>
      <c r="L127" s="215"/>
      <c r="M127" s="342"/>
      <c r="N127" s="335"/>
      <c r="O127" s="1625"/>
      <c r="P127" s="1625"/>
      <c r="AH127" s="1632">
        <v>0</v>
      </c>
    </row>
    <row s="1636" customFormat="1" customHeight="1" ht="0.75" hidden="1">
      <c r="A128" s="1781"/>
      <c r="B128" s="1781"/>
      <c r="C128" s="370" t="s">
        <v>1453</v>
      </c>
      <c r="D128" s="2463"/>
      <c r="E128" s="2205"/>
      <c r="F128" s="2384"/>
      <c r="G128" s="401"/>
      <c r="H128" s="1501"/>
      <c r="I128" s="652"/>
      <c r="J128" s="572"/>
      <c r="K128" s="1501"/>
      <c r="L128" s="215"/>
      <c r="M128" s="342"/>
      <c r="N128" s="335"/>
      <c r="O128" s="1625"/>
      <c r="P128" s="1625"/>
      <c r="AH128" s="1632">
        <v>0</v>
      </c>
    </row>
    <row s="1636" customFormat="1" customHeight="1" ht="18.75" hidden="1">
      <c r="A129" s="1781" t="s">
        <v>505</v>
      </c>
      <c r="B129" s="1781" t="s">
        <v>506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561</v>
      </c>
      <c r="M129" s="342"/>
      <c r="N129" s="335"/>
      <c r="O129" s="1625"/>
      <c r="P129" s="1625"/>
      <c r="AH129" s="1632">
        <v>0</v>
      </c>
    </row>
    <row s="1636" customFormat="1" customHeight="1" ht="18.75" hidden="1">
      <c r="A130" s="1781"/>
      <c r="B130" s="1781"/>
      <c r="C130" s="370" t="s">
        <v>1446</v>
      </c>
      <c r="D130" s="2463"/>
      <c r="E130" s="2205"/>
      <c r="F130" s="2384"/>
      <c r="G130" s="2428"/>
      <c r="H130" s="1501"/>
      <c r="I130" s="652" t="s">
        <v>1445</v>
      </c>
      <c r="J130" s="572"/>
      <c r="K130" s="1501"/>
      <c r="L130" s="215"/>
      <c r="M130" s="342"/>
      <c r="N130" s="335"/>
      <c r="O130" s="1625"/>
      <c r="P130" s="1625"/>
      <c r="AH130" s="1632">
        <v>0</v>
      </c>
    </row>
    <row s="1636" customFormat="1" customHeight="1" ht="0.75" hidden="1">
      <c r="A131" s="1781"/>
      <c r="B131" s="1781"/>
      <c r="C131" s="370" t="s">
        <v>1453</v>
      </c>
      <c r="D131" s="2463"/>
      <c r="E131" s="2205"/>
      <c r="F131" s="2384"/>
      <c r="G131" s="401"/>
      <c r="H131" s="1501"/>
      <c r="I131" s="652"/>
      <c r="J131" s="572"/>
      <c r="K131" s="1501"/>
      <c r="L131" s="215"/>
      <c r="M131" s="342"/>
      <c r="N131" s="335"/>
      <c r="O131" s="1625"/>
      <c r="P131" s="1625"/>
      <c r="AH131" s="1632">
        <v>0</v>
      </c>
    </row>
    <row s="1636" customFormat="1" customHeight="1" ht="18.75" hidden="1">
      <c r="A132" s="1781" t="s">
        <v>510</v>
      </c>
      <c r="B132" s="1781" t="s">
        <v>511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561</v>
      </c>
      <c r="M132" s="342"/>
      <c r="N132" s="335"/>
      <c r="O132" s="1625"/>
      <c r="P132" s="1625"/>
      <c r="AH132" s="1632">
        <v>0</v>
      </c>
    </row>
    <row s="1636" customFormat="1" customHeight="1" ht="18.75" hidden="1">
      <c r="A133" s="1781"/>
      <c r="B133" s="1781"/>
      <c r="C133" s="370" t="s">
        <v>1446</v>
      </c>
      <c r="D133" s="2463"/>
      <c r="E133" s="2205"/>
      <c r="F133" s="2384"/>
      <c r="G133" s="2428"/>
      <c r="H133" s="1501"/>
      <c r="I133" s="652" t="s">
        <v>1445</v>
      </c>
      <c r="J133" s="572"/>
      <c r="K133" s="1501"/>
      <c r="L133" s="215"/>
      <c r="M133" s="342"/>
      <c r="N133" s="335"/>
      <c r="O133" s="1625"/>
      <c r="P133" s="1625"/>
      <c r="AH133" s="1632">
        <v>0</v>
      </c>
    </row>
    <row s="1636" customFormat="1" customHeight="1" ht="0.75" hidden="1">
      <c r="A134" s="1781"/>
      <c r="B134" s="1781"/>
      <c r="C134" s="370" t="s">
        <v>1453</v>
      </c>
      <c r="D134" s="2463"/>
      <c r="E134" s="2205"/>
      <c r="F134" s="2384"/>
      <c r="G134" s="401"/>
      <c r="H134" s="1501"/>
      <c r="I134" s="652"/>
      <c r="J134" s="572"/>
      <c r="K134" s="1501"/>
      <c r="L134" s="215"/>
      <c r="M134" s="342"/>
      <c r="N134" s="335"/>
      <c r="O134" s="1625"/>
      <c r="P134" s="1625"/>
      <c r="AH134" s="1632">
        <v>0</v>
      </c>
    </row>
    <row s="1636" customFormat="1" customHeight="1" ht="18.75" hidden="1">
      <c r="A135" s="1781" t="s">
        <v>515</v>
      </c>
      <c r="B135" s="1781" t="s">
        <v>516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561</v>
      </c>
      <c r="M135" s="342"/>
      <c r="N135" s="335"/>
      <c r="O135" s="1625"/>
      <c r="P135" s="1625"/>
      <c r="AH135" s="1632">
        <v>0</v>
      </c>
    </row>
    <row s="1636" customFormat="1" customHeight="1" ht="18.75" hidden="1">
      <c r="A136" s="1781"/>
      <c r="B136" s="1781"/>
      <c r="C136" s="370" t="s">
        <v>1446</v>
      </c>
      <c r="D136" s="2463"/>
      <c r="E136" s="2205"/>
      <c r="F136" s="2384"/>
      <c r="G136" s="2428"/>
      <c r="H136" s="1501"/>
      <c r="I136" s="652" t="s">
        <v>1445</v>
      </c>
      <c r="J136" s="572"/>
      <c r="K136" s="1501"/>
      <c r="L136" s="215"/>
      <c r="M136" s="342"/>
      <c r="N136" s="335"/>
      <c r="O136" s="1625"/>
      <c r="P136" s="1625"/>
      <c r="AH136" s="1632">
        <v>0</v>
      </c>
    </row>
    <row s="1636" customFormat="1" customHeight="1" ht="0.75" hidden="1">
      <c r="A137" s="1781"/>
      <c r="B137" s="1781"/>
      <c r="C137" s="370" t="s">
        <v>1453</v>
      </c>
      <c r="D137" s="2463"/>
      <c r="E137" s="2205"/>
      <c r="F137" s="2384"/>
      <c r="G137" s="401"/>
      <c r="H137" s="1501"/>
      <c r="I137" s="652"/>
      <c r="J137" s="572"/>
      <c r="K137" s="1501"/>
      <c r="L137" s="215"/>
      <c r="M137" s="342"/>
      <c r="N137" s="335"/>
      <c r="O137" s="1625"/>
      <c r="P137" s="1625"/>
      <c r="AH137" s="1632">
        <v>0</v>
      </c>
    </row>
    <row s="1636" customFormat="1" customHeight="1" ht="18.75" hidden="1">
      <c r="A138" s="1781" t="s">
        <v>520</v>
      </c>
      <c r="B138" s="1781" t="s">
        <v>521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561</v>
      </c>
      <c r="M138" s="342"/>
      <c r="N138" s="335"/>
      <c r="O138" s="1625"/>
      <c r="P138" s="1625"/>
      <c r="AH138" s="1632">
        <v>0</v>
      </c>
    </row>
    <row s="1636" customFormat="1" customHeight="1" ht="18.75" hidden="1">
      <c r="A139" s="1781"/>
      <c r="B139" s="1781"/>
      <c r="C139" s="370" t="s">
        <v>1446</v>
      </c>
      <c r="D139" s="2463"/>
      <c r="E139" s="2205"/>
      <c r="F139" s="2384"/>
      <c r="G139" s="2428"/>
      <c r="H139" s="1501"/>
      <c r="I139" s="652" t="s">
        <v>1445</v>
      </c>
      <c r="J139" s="572"/>
      <c r="K139" s="1501"/>
      <c r="L139" s="215"/>
      <c r="M139" s="342"/>
      <c r="N139" s="335"/>
      <c r="O139" s="1625"/>
      <c r="P139" s="1625"/>
      <c r="AH139" s="1632">
        <v>0</v>
      </c>
    </row>
    <row s="1636" customFormat="1" customHeight="1" ht="0.75" hidden="1">
      <c r="A140" s="1781"/>
      <c r="B140" s="1781"/>
      <c r="C140" s="370" t="s">
        <v>1453</v>
      </c>
      <c r="D140" s="2463"/>
      <c r="E140" s="2205"/>
      <c r="F140" s="2384"/>
      <c r="G140" s="401"/>
      <c r="H140" s="1501"/>
      <c r="I140" s="652"/>
      <c r="J140" s="572"/>
      <c r="K140" s="1501"/>
      <c r="L140" s="215"/>
      <c r="M140" s="342"/>
      <c r="N140" s="335"/>
      <c r="O140" s="1625"/>
      <c r="P140" s="1625"/>
      <c r="AH140" s="1632">
        <v>0</v>
      </c>
    </row>
    <row s="1636" customFormat="1" customHeight="1" ht="18.75" hidden="1">
      <c r="A141" s="1781" t="s">
        <v>525</v>
      </c>
      <c r="B141" s="1781" t="s">
        <v>526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561</v>
      </c>
      <c r="M141" s="342"/>
      <c r="N141" s="335"/>
      <c r="O141" s="1625"/>
      <c r="P141" s="1625"/>
      <c r="AH141" s="1632">
        <v>0</v>
      </c>
    </row>
    <row s="1636" customFormat="1" customHeight="1" ht="18.75" hidden="1">
      <c r="A142" s="1781"/>
      <c r="B142" s="1781"/>
      <c r="C142" s="370" t="s">
        <v>1446</v>
      </c>
      <c r="D142" s="2463"/>
      <c r="E142" s="2205"/>
      <c r="F142" s="2384"/>
      <c r="G142" s="2428"/>
      <c r="H142" s="1501"/>
      <c r="I142" s="652" t="s">
        <v>1445</v>
      </c>
      <c r="J142" s="572"/>
      <c r="K142" s="1501"/>
      <c r="L142" s="215"/>
      <c r="M142" s="342"/>
      <c r="N142" s="335"/>
      <c r="O142" s="1625"/>
      <c r="P142" s="1625"/>
      <c r="AH142" s="1632">
        <v>0</v>
      </c>
    </row>
    <row s="1636" customFormat="1" customHeight="1" ht="0.75" hidden="1">
      <c r="A143" s="1781"/>
      <c r="B143" s="1781"/>
      <c r="C143" s="370" t="s">
        <v>1453</v>
      </c>
      <c r="D143" s="2463"/>
      <c r="E143" s="2205"/>
      <c r="F143" s="2384"/>
      <c r="G143" s="401"/>
      <c r="H143" s="1501"/>
      <c r="I143" s="652"/>
      <c r="J143" s="572"/>
      <c r="K143" s="1501"/>
      <c r="L143" s="215"/>
      <c r="M143" s="342"/>
      <c r="N143" s="335"/>
      <c r="O143" s="1625"/>
      <c r="P143" s="1625"/>
      <c r="AH143" s="1632">
        <v>0</v>
      </c>
    </row>
    <row s="1636" customFormat="1" customHeight="1" ht="18.75" hidden="1">
      <c r="A144" s="1781" t="s">
        <v>530</v>
      </c>
      <c r="B144" s="1781" t="s">
        <v>531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561</v>
      </c>
      <c r="M144" s="342"/>
      <c r="N144" s="335"/>
      <c r="O144" s="1625"/>
      <c r="P144" s="1625"/>
      <c r="AH144" s="1632">
        <v>0</v>
      </c>
    </row>
    <row s="1636" customFormat="1" customHeight="1" ht="18.75" hidden="1">
      <c r="A145" s="1781"/>
      <c r="B145" s="1781"/>
      <c r="C145" s="370" t="s">
        <v>1446</v>
      </c>
      <c r="D145" s="2463"/>
      <c r="E145" s="2205"/>
      <c r="F145" s="2384"/>
      <c r="G145" s="2428"/>
      <c r="H145" s="1501"/>
      <c r="I145" s="652" t="s">
        <v>1445</v>
      </c>
      <c r="J145" s="572"/>
      <c r="K145" s="1501"/>
      <c r="L145" s="215"/>
      <c r="M145" s="342"/>
      <c r="N145" s="335"/>
      <c r="O145" s="1625"/>
      <c r="P145" s="1625"/>
      <c r="AH145" s="1632">
        <v>0</v>
      </c>
    </row>
    <row s="1636" customFormat="1" customHeight="1" ht="1.05">
      <c r="A146" s="1781"/>
      <c r="B146" s="1781"/>
      <c r="C146" s="370" t="s">
        <v>1453</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1"/>
      <c r="H147" s="2461"/>
      <c r="I147" s="2461"/>
      <c r="J147" s="2461"/>
      <c r="K147" s="2461"/>
      <c r="L147" s="2461"/>
      <c r="M147" s="298"/>
      <c r="N147" s="335"/>
      <c r="AH147" s="375">
        <v>19</v>
      </c>
    </row>
    <row s="1636" customFormat="1" customHeight="1" ht="60.75" hidden="1">
      <c r="A148" s="1781" t="s">
        <v>412</v>
      </c>
      <c r="B148" s="1781" t="s">
        <v>413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561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1446</v>
      </c>
      <c r="D149" s="2463"/>
      <c r="E149" s="2205"/>
      <c r="F149" s="2384"/>
      <c r="G149" s="2428"/>
      <c r="H149" s="1501"/>
      <c r="I149" s="652" t="s">
        <v>1445</v>
      </c>
      <c r="J149" s="572"/>
      <c r="K149" s="1501"/>
      <c r="L149" s="215"/>
      <c r="M149" s="2171"/>
      <c r="N149" s="335"/>
      <c r="O149" s="1625"/>
      <c r="P149" s="1625"/>
      <c r="AH149" s="1632">
        <v>0</v>
      </c>
    </row>
    <row s="1636" customFormat="1" customHeight="1" ht="0.75" hidden="1">
      <c r="A150" s="1781"/>
      <c r="B150" s="1781"/>
      <c r="C150" s="370" t="s">
        <v>1453</v>
      </c>
      <c r="D150" s="2463"/>
      <c r="E150" s="2205"/>
      <c r="F150" s="2384"/>
      <c r="G150" s="401"/>
      <c r="H150" s="1501"/>
      <c r="I150" s="652"/>
      <c r="J150" s="572"/>
      <c r="K150" s="1501"/>
      <c r="L150" s="215"/>
      <c r="M150" s="2171"/>
      <c r="N150" s="335"/>
      <c r="O150" s="1625"/>
      <c r="P150" s="1625"/>
      <c r="AH150" s="1632">
        <v>0</v>
      </c>
    </row>
    <row s="1636" customFormat="1" customHeight="1" ht="45" hidden="1">
      <c r="A151" s="1781" t="s">
        <v>417</v>
      </c>
      <c r="B151" s="1781" t="s">
        <v>418</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561</v>
      </c>
      <c r="M151" s="2172"/>
      <c r="N151" s="335"/>
      <c r="O151" s="1625"/>
      <c r="P151" s="1625"/>
      <c r="AH151" s="1632">
        <v>0</v>
      </c>
    </row>
    <row s="1636" customFormat="1" customHeight="1" ht="18.75" hidden="1">
      <c r="A152" s="1781"/>
      <c r="B152" s="1781"/>
      <c r="C152" s="370" t="s">
        <v>1446</v>
      </c>
      <c r="D152" s="2463"/>
      <c r="E152" s="2205"/>
      <c r="F152" s="2384"/>
      <c r="G152" s="2428"/>
      <c r="H152" s="1501"/>
      <c r="I152" s="652" t="s">
        <v>1445</v>
      </c>
      <c r="J152" s="572"/>
      <c r="K152" s="1501"/>
      <c r="L152" s="215"/>
      <c r="M152" s="1862"/>
      <c r="N152" s="335"/>
      <c r="O152" s="1625"/>
      <c r="P152" s="1625"/>
      <c r="AH152" s="1632">
        <v>0</v>
      </c>
    </row>
    <row s="1636" customFormat="1" customHeight="1" ht="0.75" hidden="1">
      <c r="A153" s="1781"/>
      <c r="B153" s="1781"/>
      <c r="C153" s="370" t="s">
        <v>1453</v>
      </c>
      <c r="D153" s="2463"/>
      <c r="E153" s="2205"/>
      <c r="F153" s="2384"/>
      <c r="G153" s="401"/>
      <c r="H153" s="1501"/>
      <c r="I153" s="652"/>
      <c r="J153" s="572"/>
      <c r="K153" s="1501"/>
      <c r="L153" s="215"/>
      <c r="M153" s="342"/>
      <c r="N153" s="335"/>
      <c r="O153" s="1625"/>
      <c r="P153" s="1625"/>
      <c r="AH153" s="1632">
        <v>0</v>
      </c>
    </row>
    <row s="1636" customFormat="1" customHeight="1" ht="45" hidden="1">
      <c r="A154" s="1781" t="s">
        <v>424</v>
      </c>
      <c r="B154" s="1781" t="s">
        <v>425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561</v>
      </c>
      <c r="M154" s="342"/>
      <c r="N154" s="335"/>
      <c r="O154" s="1625"/>
      <c r="P154" s="1625"/>
      <c r="AH154" s="1632">
        <v>0</v>
      </c>
    </row>
    <row s="1636" customFormat="1" customHeight="1" ht="18.75" hidden="1">
      <c r="A155" s="1781"/>
      <c r="B155" s="1781"/>
      <c r="C155" s="370" t="s">
        <v>1446</v>
      </c>
      <c r="D155" s="2463"/>
      <c r="E155" s="2205"/>
      <c r="F155" s="2384"/>
      <c r="G155" s="2428"/>
      <c r="H155" s="1501"/>
      <c r="I155" s="652" t="s">
        <v>1445</v>
      </c>
      <c r="J155" s="572"/>
      <c r="K155" s="1501"/>
      <c r="L155" s="215"/>
      <c r="M155" s="342"/>
      <c r="N155" s="335"/>
      <c r="O155" s="1625"/>
      <c r="P155" s="1625"/>
      <c r="AH155" s="1632">
        <v>0</v>
      </c>
    </row>
    <row s="1636" customFormat="1" customHeight="1" ht="0.75" hidden="1">
      <c r="A156" s="1781"/>
      <c r="B156" s="1781"/>
      <c r="C156" s="370" t="s">
        <v>1453</v>
      </c>
      <c r="D156" s="2463"/>
      <c r="E156" s="2205"/>
      <c r="F156" s="2384"/>
      <c r="G156" s="401"/>
      <c r="H156" s="1501"/>
      <c r="I156" s="652"/>
      <c r="J156" s="572"/>
      <c r="K156" s="1501"/>
      <c r="L156" s="215"/>
      <c r="M156" s="342"/>
      <c r="N156" s="335"/>
      <c r="O156" s="1625"/>
      <c r="P156" s="1625"/>
      <c r="AH156" s="1632">
        <v>0</v>
      </c>
    </row>
    <row s="1636" customFormat="1" customHeight="1" ht="45" hidden="1">
      <c r="A157" s="1781" t="s">
        <v>430</v>
      </c>
      <c r="B157" s="1781" t="s">
        <v>431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561</v>
      </c>
      <c r="M157" s="342"/>
      <c r="N157" s="335"/>
      <c r="O157" s="1625"/>
      <c r="P157" s="1625"/>
      <c r="AH157" s="1632">
        <v>0</v>
      </c>
    </row>
    <row s="1636" customFormat="1" customHeight="1" ht="18.75" hidden="1">
      <c r="A158" s="1781"/>
      <c r="B158" s="1781"/>
      <c r="C158" s="370" t="s">
        <v>1446</v>
      </c>
      <c r="D158" s="2463"/>
      <c r="E158" s="2205"/>
      <c r="F158" s="2384"/>
      <c r="G158" s="2428"/>
      <c r="H158" s="1501"/>
      <c r="I158" s="652" t="s">
        <v>1445</v>
      </c>
      <c r="J158" s="572"/>
      <c r="K158" s="1501"/>
      <c r="L158" s="215"/>
      <c r="M158" s="342"/>
      <c r="N158" s="335"/>
      <c r="O158" s="1625"/>
      <c r="P158" s="1625"/>
      <c r="AH158" s="1632">
        <v>0</v>
      </c>
    </row>
    <row s="1636" customFormat="1" customHeight="1" ht="0.75" hidden="1">
      <c r="A159" s="1781"/>
      <c r="B159" s="1781"/>
      <c r="C159" s="370" t="s">
        <v>1453</v>
      </c>
      <c r="D159" s="2463"/>
      <c r="E159" s="2205"/>
      <c r="F159" s="2384"/>
      <c r="G159" s="401"/>
      <c r="H159" s="1501"/>
      <c r="I159" s="652"/>
      <c r="J159" s="572"/>
      <c r="K159" s="1501"/>
      <c r="L159" s="215"/>
      <c r="M159" s="342"/>
      <c r="N159" s="335"/>
      <c r="O159" s="1625"/>
      <c r="P159" s="1625"/>
      <c r="AH159" s="1632">
        <v>0</v>
      </c>
    </row>
    <row s="1636" customFormat="1" customHeight="1" ht="18.75" hidden="1">
      <c r="A160" s="1781" t="s">
        <v>436</v>
      </c>
      <c r="B160" s="1781" t="s">
        <v>437</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561</v>
      </c>
      <c r="M160" s="342"/>
      <c r="N160" s="335"/>
      <c r="O160" s="1625"/>
      <c r="P160" s="1625"/>
      <c r="AH160" s="1632">
        <v>0</v>
      </c>
    </row>
    <row s="1636" customFormat="1" customHeight="1" ht="18.75" hidden="1">
      <c r="A161" s="1781"/>
      <c r="B161" s="1781"/>
      <c r="C161" s="370" t="s">
        <v>1446</v>
      </c>
      <c r="D161" s="2463"/>
      <c r="E161" s="2205"/>
      <c r="F161" s="2384"/>
      <c r="G161" s="2428"/>
      <c r="H161" s="1501"/>
      <c r="I161" s="652" t="s">
        <v>1445</v>
      </c>
      <c r="J161" s="572"/>
      <c r="K161" s="1501"/>
      <c r="L161" s="215"/>
      <c r="M161" s="342"/>
      <c r="N161" s="335"/>
      <c r="O161" s="1625"/>
      <c r="P161" s="1625"/>
      <c r="AH161" s="1632">
        <v>0</v>
      </c>
    </row>
    <row s="1636" customFormat="1" customHeight="1" ht="0.75" hidden="1">
      <c r="A162" s="1781"/>
      <c r="B162" s="1781"/>
      <c r="C162" s="370" t="s">
        <v>1453</v>
      </c>
      <c r="D162" s="2463"/>
      <c r="E162" s="2205"/>
      <c r="F162" s="2384"/>
      <c r="G162" s="401"/>
      <c r="H162" s="1501"/>
      <c r="I162" s="652"/>
      <c r="J162" s="572"/>
      <c r="K162" s="1501"/>
      <c r="L162" s="215"/>
      <c r="M162" s="342"/>
      <c r="N162" s="335"/>
      <c r="O162" s="1625"/>
      <c r="P162" s="1625"/>
      <c r="AH162" s="1632">
        <v>0</v>
      </c>
    </row>
    <row s="1636" customFormat="1" customHeight="1" ht="18.75" hidden="1">
      <c r="A163" s="1781" t="s">
        <v>442</v>
      </c>
      <c r="B163" s="1781" t="s">
        <v>443</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561</v>
      </c>
      <c r="M163" s="342"/>
      <c r="N163" s="335"/>
      <c r="O163" s="1625"/>
      <c r="P163" s="1625"/>
      <c r="AH163" s="1632">
        <v>0</v>
      </c>
    </row>
    <row s="1636" customFormat="1" customHeight="1" ht="18.75" hidden="1">
      <c r="A164" s="1781"/>
      <c r="B164" s="1781"/>
      <c r="C164" s="370" t="s">
        <v>1446</v>
      </c>
      <c r="D164" s="2463"/>
      <c r="E164" s="2205"/>
      <c r="F164" s="2384"/>
      <c r="G164" s="2428"/>
      <c r="H164" s="1501"/>
      <c r="I164" s="652" t="s">
        <v>1445</v>
      </c>
      <c r="J164" s="572"/>
      <c r="K164" s="1501"/>
      <c r="L164" s="215"/>
      <c r="M164" s="342"/>
      <c r="N164" s="335"/>
      <c r="O164" s="1625"/>
      <c r="P164" s="1625"/>
      <c r="AH164" s="1632">
        <v>0</v>
      </c>
    </row>
    <row s="1636" customFormat="1" customHeight="1" ht="0.75" hidden="1">
      <c r="A165" s="1781"/>
      <c r="B165" s="1781"/>
      <c r="C165" s="370" t="s">
        <v>1453</v>
      </c>
      <c r="D165" s="2463"/>
      <c r="E165" s="2205"/>
      <c r="F165" s="2384"/>
      <c r="G165" s="401"/>
      <c r="H165" s="1501"/>
      <c r="I165" s="652"/>
      <c r="J165" s="572"/>
      <c r="K165" s="1501"/>
      <c r="L165" s="215"/>
      <c r="M165" s="342"/>
      <c r="N165" s="335"/>
      <c r="O165" s="1625"/>
      <c r="P165" s="1625"/>
      <c r="AH165" s="1632">
        <v>0</v>
      </c>
    </row>
    <row s="1636" customFormat="1" customHeight="1" ht="18.75" hidden="1">
      <c r="A166" s="1781" t="s">
        <v>448</v>
      </c>
      <c r="B166" s="1781" t="s">
        <v>449</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561</v>
      </c>
      <c r="M166" s="342"/>
      <c r="N166" s="335"/>
      <c r="O166" s="1625"/>
      <c r="P166" s="1625"/>
      <c r="AH166" s="1632">
        <v>0</v>
      </c>
    </row>
    <row s="1636" customFormat="1" customHeight="1" ht="18.75" hidden="1">
      <c r="A167" s="1781"/>
      <c r="B167" s="1781"/>
      <c r="C167" s="370" t="s">
        <v>1446</v>
      </c>
      <c r="D167" s="2463"/>
      <c r="E167" s="2205"/>
      <c r="F167" s="2384"/>
      <c r="G167" s="2428"/>
      <c r="H167" s="1501"/>
      <c r="I167" s="652" t="s">
        <v>1445</v>
      </c>
      <c r="J167" s="572"/>
      <c r="K167" s="1501"/>
      <c r="L167" s="215"/>
      <c r="M167" s="342"/>
      <c r="N167" s="335"/>
      <c r="O167" s="1625"/>
      <c r="P167" s="1625"/>
      <c r="AH167" s="1632">
        <v>0</v>
      </c>
    </row>
    <row s="1636" customFormat="1" customHeight="1" ht="0.75" hidden="1">
      <c r="A168" s="1781"/>
      <c r="B168" s="1781"/>
      <c r="C168" s="370" t="s">
        <v>1453</v>
      </c>
      <c r="D168" s="2463"/>
      <c r="E168" s="2205"/>
      <c r="F168" s="2384"/>
      <c r="G168" s="401"/>
      <c r="H168" s="1501"/>
      <c r="I168" s="652"/>
      <c r="J168" s="572"/>
      <c r="K168" s="1501"/>
      <c r="L168" s="215"/>
      <c r="M168" s="342"/>
      <c r="N168" s="335"/>
      <c r="O168" s="1625"/>
      <c r="P168" s="1625"/>
      <c r="AH168" s="1632">
        <v>0</v>
      </c>
    </row>
    <row s="1636" customFormat="1" customHeight="1" ht="18.75" hidden="1">
      <c r="A169" s="1781" t="s">
        <v>454</v>
      </c>
      <c r="B169" s="1781" t="s">
        <v>455</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561</v>
      </c>
      <c r="M169" s="342"/>
      <c r="N169" s="335"/>
      <c r="O169" s="1625"/>
      <c r="P169" s="1625"/>
      <c r="AH169" s="1632">
        <v>0</v>
      </c>
    </row>
    <row s="1636" customFormat="1" customHeight="1" ht="18.75" hidden="1">
      <c r="A170" s="1781"/>
      <c r="B170" s="1781"/>
      <c r="C170" s="370" t="s">
        <v>1446</v>
      </c>
      <c r="D170" s="2463"/>
      <c r="E170" s="2205"/>
      <c r="F170" s="2384"/>
      <c r="G170" s="2428"/>
      <c r="H170" s="1501"/>
      <c r="I170" s="652" t="s">
        <v>1445</v>
      </c>
      <c r="J170" s="572"/>
      <c r="K170" s="1501"/>
      <c r="L170" s="215"/>
      <c r="M170" s="342"/>
      <c r="N170" s="335"/>
      <c r="O170" s="1625"/>
      <c r="P170" s="1625"/>
      <c r="AH170" s="1632">
        <v>0</v>
      </c>
    </row>
    <row s="1636" customFormat="1" customHeight="1" ht="0.75" hidden="1">
      <c r="A171" s="1781"/>
      <c r="B171" s="1781"/>
      <c r="C171" s="370" t="s">
        <v>1453</v>
      </c>
      <c r="D171" s="2463"/>
      <c r="E171" s="2205"/>
      <c r="F171" s="2384"/>
      <c r="G171" s="401"/>
      <c r="H171" s="1501"/>
      <c r="I171" s="652"/>
      <c r="J171" s="572"/>
      <c r="K171" s="1501"/>
      <c r="L171" s="215"/>
      <c r="M171" s="342"/>
      <c r="N171" s="335"/>
      <c r="O171" s="1625"/>
      <c r="P171" s="1625"/>
      <c r="AH171" s="1632">
        <v>0</v>
      </c>
    </row>
    <row s="1636" customFormat="1" customHeight="1" ht="18.75" hidden="1">
      <c r="A172" s="1781" t="s">
        <v>460</v>
      </c>
      <c r="B172" s="1781" t="s">
        <v>461</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561</v>
      </c>
      <c r="M172" s="342"/>
      <c r="N172" s="335"/>
      <c r="O172" s="1625"/>
      <c r="P172" s="1625"/>
      <c r="AH172" s="1632">
        <v>0</v>
      </c>
    </row>
    <row s="1636" customFormat="1" customHeight="1" ht="18.75" hidden="1">
      <c r="A173" s="1781"/>
      <c r="B173" s="1781"/>
      <c r="C173" s="370" t="s">
        <v>1446</v>
      </c>
      <c r="D173" s="2463"/>
      <c r="E173" s="2205"/>
      <c r="F173" s="2384"/>
      <c r="G173" s="2428"/>
      <c r="H173" s="1501"/>
      <c r="I173" s="652" t="s">
        <v>1445</v>
      </c>
      <c r="J173" s="572"/>
      <c r="K173" s="1501"/>
      <c r="L173" s="215"/>
      <c r="M173" s="342"/>
      <c r="N173" s="335"/>
      <c r="O173" s="1625"/>
      <c r="P173" s="1625"/>
      <c r="AH173" s="1632">
        <v>0</v>
      </c>
    </row>
    <row s="1636" customFormat="1" customHeight="1" ht="0.75" hidden="1">
      <c r="A174" s="1781"/>
      <c r="B174" s="1781"/>
      <c r="C174" s="370" t="s">
        <v>1453</v>
      </c>
      <c r="D174" s="2463"/>
      <c r="E174" s="2205"/>
      <c r="F174" s="2384"/>
      <c r="G174" s="401"/>
      <c r="H174" s="1501"/>
      <c r="I174" s="652"/>
      <c r="J174" s="572"/>
      <c r="K174" s="1501"/>
      <c r="L174" s="215"/>
      <c r="M174" s="342"/>
      <c r="N174" s="335"/>
      <c r="O174" s="1625"/>
      <c r="P174" s="1625"/>
      <c r="AH174" s="1632">
        <v>0</v>
      </c>
    </row>
    <row s="1636" customFormat="1" customHeight="1" ht="18.75" hidden="1">
      <c r="A175" s="1781" t="s">
        <v>480</v>
      </c>
      <c r="B175" s="1781" t="s">
        <v>481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561</v>
      </c>
      <c r="M175" s="342"/>
      <c r="N175" s="335"/>
      <c r="O175" s="1625"/>
      <c r="P175" s="1625"/>
      <c r="AH175" s="1632">
        <v>0</v>
      </c>
    </row>
    <row s="1636" customFormat="1" customHeight="1" ht="18.75" hidden="1">
      <c r="A176" s="1781"/>
      <c r="B176" s="1781"/>
      <c r="C176" s="370" t="s">
        <v>1446</v>
      </c>
      <c r="D176" s="2463"/>
      <c r="E176" s="2205"/>
      <c r="F176" s="2384"/>
      <c r="G176" s="2428"/>
      <c r="H176" s="1501"/>
      <c r="I176" s="652" t="s">
        <v>1445</v>
      </c>
      <c r="J176" s="572"/>
      <c r="K176" s="1501"/>
      <c r="L176" s="215"/>
      <c r="M176" s="342"/>
      <c r="N176" s="335"/>
      <c r="O176" s="1625"/>
      <c r="P176" s="1625"/>
      <c r="AH176" s="1632">
        <v>0</v>
      </c>
    </row>
    <row s="1636" customFormat="1" customHeight="1" ht="0.75" hidden="1">
      <c r="A177" s="1781"/>
      <c r="B177" s="1781"/>
      <c r="C177" s="370" t="s">
        <v>1453</v>
      </c>
      <c r="D177" s="2463"/>
      <c r="E177" s="2205"/>
      <c r="F177" s="2384"/>
      <c r="G177" s="401"/>
      <c r="H177" s="1501"/>
      <c r="I177" s="652"/>
      <c r="J177" s="572"/>
      <c r="K177" s="1501"/>
      <c r="L177" s="215"/>
      <c r="M177" s="342"/>
      <c r="N177" s="335"/>
      <c r="O177" s="1625"/>
      <c r="P177" s="1625"/>
      <c r="AH177" s="1632">
        <v>0</v>
      </c>
    </row>
    <row s="1636" customFormat="1" customHeight="1" ht="18.75" hidden="1">
      <c r="A178" s="1781" t="s">
        <v>485</v>
      </c>
      <c r="B178" s="1781" t="s">
        <v>486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561</v>
      </c>
      <c r="M178" s="342"/>
      <c r="N178" s="335"/>
      <c r="O178" s="1625"/>
      <c r="P178" s="1625"/>
      <c r="AH178" s="1632">
        <v>0</v>
      </c>
    </row>
    <row s="1636" customFormat="1" customHeight="1" ht="18.75" hidden="1">
      <c r="A179" s="1781"/>
      <c r="B179" s="1781"/>
      <c r="C179" s="370" t="s">
        <v>1446</v>
      </c>
      <c r="D179" s="2463"/>
      <c r="E179" s="2205"/>
      <c r="F179" s="2384"/>
      <c r="G179" s="2428"/>
      <c r="H179" s="1501"/>
      <c r="I179" s="652" t="s">
        <v>1445</v>
      </c>
      <c r="J179" s="572"/>
      <c r="K179" s="1501"/>
      <c r="L179" s="215"/>
      <c r="M179" s="342"/>
      <c r="N179" s="335"/>
      <c r="O179" s="1625"/>
      <c r="P179" s="1625"/>
      <c r="AH179" s="1632">
        <v>0</v>
      </c>
    </row>
    <row s="1636" customFormat="1" customHeight="1" ht="0.75" hidden="1">
      <c r="A180" s="1781"/>
      <c r="B180" s="1781"/>
      <c r="C180" s="370" t="s">
        <v>1453</v>
      </c>
      <c r="D180" s="2463"/>
      <c r="E180" s="2205"/>
      <c r="F180" s="2384"/>
      <c r="G180" s="401"/>
      <c r="H180" s="1501"/>
      <c r="I180" s="652"/>
      <c r="J180" s="572"/>
      <c r="K180" s="1501"/>
      <c r="L180" s="215"/>
      <c r="M180" s="342"/>
      <c r="N180" s="335"/>
      <c r="O180" s="1625"/>
      <c r="P180" s="1625"/>
      <c r="AH180" s="1632">
        <v>0</v>
      </c>
    </row>
    <row s="1636" customFormat="1" customHeight="1" ht="18.75" hidden="1">
      <c r="A181" s="1781" t="s">
        <v>490</v>
      </c>
      <c r="B181" s="1781" t="s">
        <v>491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561</v>
      </c>
      <c r="M181" s="342"/>
      <c r="N181" s="335"/>
      <c r="O181" s="1625"/>
      <c r="P181" s="1625"/>
      <c r="AH181" s="1632">
        <v>0</v>
      </c>
    </row>
    <row s="1636" customFormat="1" customHeight="1" ht="18.75" hidden="1">
      <c r="A182" s="1781"/>
      <c r="B182" s="1781"/>
      <c r="C182" s="370" t="s">
        <v>1446</v>
      </c>
      <c r="D182" s="2463"/>
      <c r="E182" s="2205"/>
      <c r="F182" s="2384"/>
      <c r="G182" s="2428"/>
      <c r="H182" s="1501"/>
      <c r="I182" s="652" t="s">
        <v>1445</v>
      </c>
      <c r="J182" s="572"/>
      <c r="K182" s="1501"/>
      <c r="L182" s="215"/>
      <c r="M182" s="342"/>
      <c r="N182" s="335"/>
      <c r="O182" s="1625"/>
      <c r="P182" s="1625"/>
      <c r="AH182" s="1632">
        <v>0</v>
      </c>
    </row>
    <row s="1636" customFormat="1" customHeight="1" ht="0.75" hidden="1">
      <c r="A183" s="1781"/>
      <c r="B183" s="1781"/>
      <c r="C183" s="370" t="s">
        <v>1453</v>
      </c>
      <c r="D183" s="2463"/>
      <c r="E183" s="2205"/>
      <c r="F183" s="2384"/>
      <c r="G183" s="401"/>
      <c r="H183" s="1501"/>
      <c r="I183" s="652"/>
      <c r="J183" s="572"/>
      <c r="K183" s="1501"/>
      <c r="L183" s="215"/>
      <c r="M183" s="342"/>
      <c r="N183" s="335"/>
      <c r="O183" s="1625"/>
      <c r="P183" s="1625"/>
      <c r="AH183" s="1632">
        <v>0</v>
      </c>
    </row>
    <row s="1636" customFormat="1" customHeight="1" ht="18.75" hidden="1">
      <c r="A184" s="1781" t="s">
        <v>495</v>
      </c>
      <c r="B184" s="1781" t="s">
        <v>496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561</v>
      </c>
      <c r="M184" s="342"/>
      <c r="N184" s="335"/>
      <c r="O184" s="1625"/>
      <c r="P184" s="1625"/>
      <c r="AH184" s="1632">
        <v>0</v>
      </c>
    </row>
    <row s="1636" customFormat="1" customHeight="1" ht="18.75" hidden="1">
      <c r="A185" s="1781"/>
      <c r="B185" s="1781"/>
      <c r="C185" s="370" t="s">
        <v>1446</v>
      </c>
      <c r="D185" s="2463"/>
      <c r="E185" s="2205"/>
      <c r="F185" s="2384"/>
      <c r="G185" s="2428"/>
      <c r="H185" s="1501"/>
      <c r="I185" s="652" t="s">
        <v>1445</v>
      </c>
      <c r="J185" s="572"/>
      <c r="K185" s="1501"/>
      <c r="L185" s="215"/>
      <c r="M185" s="342"/>
      <c r="N185" s="335"/>
      <c r="O185" s="1625"/>
      <c r="P185" s="1625"/>
      <c r="AH185" s="1632">
        <v>0</v>
      </c>
    </row>
    <row s="1636" customFormat="1" customHeight="1" ht="0.75" hidden="1">
      <c r="A186" s="1781"/>
      <c r="B186" s="1781"/>
      <c r="C186" s="370" t="s">
        <v>1453</v>
      </c>
      <c r="D186" s="2463"/>
      <c r="E186" s="2205"/>
      <c r="F186" s="2384"/>
      <c r="G186" s="401"/>
      <c r="H186" s="1501"/>
      <c r="I186" s="652"/>
      <c r="J186" s="572"/>
      <c r="K186" s="1501"/>
      <c r="L186" s="215"/>
      <c r="M186" s="342"/>
      <c r="N186" s="335"/>
      <c r="O186" s="1625"/>
      <c r="P186" s="1625"/>
      <c r="AH186" s="1632">
        <v>0</v>
      </c>
    </row>
    <row s="1636" customFormat="1" customHeight="1" ht="18.75" hidden="1">
      <c r="A187" s="1781" t="s">
        <v>500</v>
      </c>
      <c r="B187" s="1781" t="s">
        <v>501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561</v>
      </c>
      <c r="M187" s="342"/>
      <c r="N187" s="335"/>
      <c r="O187" s="1625"/>
      <c r="P187" s="1625"/>
      <c r="AH187" s="1632">
        <v>0</v>
      </c>
    </row>
    <row s="1636" customFormat="1" customHeight="1" ht="18.75" hidden="1">
      <c r="A188" s="1781"/>
      <c r="B188" s="1781"/>
      <c r="C188" s="370" t="s">
        <v>1446</v>
      </c>
      <c r="D188" s="2463"/>
      <c r="E188" s="2205"/>
      <c r="F188" s="2384"/>
      <c r="G188" s="2428"/>
      <c r="H188" s="1501"/>
      <c r="I188" s="652" t="s">
        <v>1445</v>
      </c>
      <c r="J188" s="572"/>
      <c r="K188" s="1501"/>
      <c r="L188" s="215"/>
      <c r="M188" s="342"/>
      <c r="N188" s="335"/>
      <c r="O188" s="1625"/>
      <c r="P188" s="1625"/>
      <c r="AH188" s="1632">
        <v>0</v>
      </c>
    </row>
    <row s="1636" customFormat="1" customHeight="1" ht="0.75" hidden="1">
      <c r="A189" s="1781"/>
      <c r="B189" s="1781"/>
      <c r="C189" s="370" t="s">
        <v>1453</v>
      </c>
      <c r="D189" s="2463"/>
      <c r="E189" s="2205"/>
      <c r="F189" s="2384"/>
      <c r="G189" s="401"/>
      <c r="H189" s="1501"/>
      <c r="I189" s="652"/>
      <c r="J189" s="572"/>
      <c r="K189" s="1501"/>
      <c r="L189" s="215"/>
      <c r="M189" s="342"/>
      <c r="N189" s="335"/>
      <c r="O189" s="1625"/>
      <c r="P189" s="1625"/>
      <c r="AH189" s="1632">
        <v>0</v>
      </c>
    </row>
    <row s="1636" customFormat="1" customHeight="1" ht="18.75" hidden="1">
      <c r="A190" s="1781" t="s">
        <v>505</v>
      </c>
      <c r="B190" s="1781" t="s">
        <v>506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561</v>
      </c>
      <c r="M190" s="342"/>
      <c r="N190" s="335"/>
      <c r="O190" s="1625"/>
      <c r="P190" s="1625"/>
      <c r="AH190" s="1632">
        <v>0</v>
      </c>
    </row>
    <row s="1636" customFormat="1" customHeight="1" ht="18.75" hidden="1">
      <c r="A191" s="1781"/>
      <c r="B191" s="1781"/>
      <c r="C191" s="370" t="s">
        <v>1446</v>
      </c>
      <c r="D191" s="2463"/>
      <c r="E191" s="2205"/>
      <c r="F191" s="2384"/>
      <c r="G191" s="2428"/>
      <c r="H191" s="1501"/>
      <c r="I191" s="652" t="s">
        <v>1445</v>
      </c>
      <c r="J191" s="572"/>
      <c r="K191" s="1501"/>
      <c r="L191" s="215"/>
      <c r="M191" s="342"/>
      <c r="N191" s="335"/>
      <c r="O191" s="1625"/>
      <c r="P191" s="1625"/>
      <c r="AH191" s="1632">
        <v>0</v>
      </c>
    </row>
    <row s="1636" customFormat="1" customHeight="1" ht="0.75" hidden="1">
      <c r="A192" s="1781"/>
      <c r="B192" s="1781"/>
      <c r="C192" s="370" t="s">
        <v>1453</v>
      </c>
      <c r="D192" s="2463"/>
      <c r="E192" s="2205"/>
      <c r="F192" s="2384"/>
      <c r="G192" s="401"/>
      <c r="H192" s="1501"/>
      <c r="I192" s="652"/>
      <c r="J192" s="572"/>
      <c r="K192" s="1501"/>
      <c r="L192" s="215"/>
      <c r="M192" s="342"/>
      <c r="N192" s="335"/>
      <c r="O192" s="1625"/>
      <c r="P192" s="1625"/>
      <c r="AH192" s="1632">
        <v>0</v>
      </c>
    </row>
    <row s="1636" customFormat="1" customHeight="1" ht="18.75" hidden="1">
      <c r="A193" s="1781" t="s">
        <v>510</v>
      </c>
      <c r="B193" s="1781" t="s">
        <v>511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561</v>
      </c>
      <c r="M193" s="342"/>
      <c r="N193" s="335"/>
      <c r="O193" s="1625"/>
      <c r="P193" s="1625"/>
      <c r="AH193" s="1632">
        <v>0</v>
      </c>
    </row>
    <row s="1636" customFormat="1" customHeight="1" ht="18.75" hidden="1">
      <c r="A194" s="1781"/>
      <c r="B194" s="1781"/>
      <c r="C194" s="370" t="s">
        <v>1446</v>
      </c>
      <c r="D194" s="2463"/>
      <c r="E194" s="2205"/>
      <c r="F194" s="2384"/>
      <c r="G194" s="2428"/>
      <c r="H194" s="1501"/>
      <c r="I194" s="652" t="s">
        <v>1445</v>
      </c>
      <c r="J194" s="572"/>
      <c r="K194" s="1501"/>
      <c r="L194" s="215"/>
      <c r="M194" s="342"/>
      <c r="N194" s="335"/>
      <c r="O194" s="1625"/>
      <c r="P194" s="1625"/>
      <c r="AH194" s="1632">
        <v>0</v>
      </c>
    </row>
    <row s="1636" customFormat="1" customHeight="1" ht="0.75" hidden="1">
      <c r="A195" s="1781"/>
      <c r="B195" s="1781"/>
      <c r="C195" s="370" t="s">
        <v>1453</v>
      </c>
      <c r="D195" s="2463"/>
      <c r="E195" s="2205"/>
      <c r="F195" s="2384"/>
      <c r="G195" s="401"/>
      <c r="H195" s="1501"/>
      <c r="I195" s="652"/>
      <c r="J195" s="572"/>
      <c r="K195" s="1501"/>
      <c r="L195" s="215"/>
      <c r="M195" s="342"/>
      <c r="N195" s="335"/>
      <c r="O195" s="1625"/>
      <c r="P195" s="1625"/>
      <c r="AH195" s="1632">
        <v>0</v>
      </c>
    </row>
    <row s="1636" customFormat="1" customHeight="1" ht="18.75" hidden="1">
      <c r="A196" s="1781" t="s">
        <v>515</v>
      </c>
      <c r="B196" s="1781" t="s">
        <v>516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561</v>
      </c>
      <c r="M196" s="342"/>
      <c r="N196" s="335"/>
      <c r="O196" s="1625"/>
      <c r="P196" s="1625"/>
      <c r="AH196" s="1632">
        <v>0</v>
      </c>
    </row>
    <row s="1636" customFormat="1" customHeight="1" ht="18.75" hidden="1">
      <c r="A197" s="1781"/>
      <c r="B197" s="1781"/>
      <c r="C197" s="370" t="s">
        <v>1446</v>
      </c>
      <c r="D197" s="2463"/>
      <c r="E197" s="2205"/>
      <c r="F197" s="2384"/>
      <c r="G197" s="2428"/>
      <c r="H197" s="1501"/>
      <c r="I197" s="652" t="s">
        <v>1445</v>
      </c>
      <c r="J197" s="572"/>
      <c r="K197" s="1501"/>
      <c r="L197" s="215"/>
      <c r="M197" s="342"/>
      <c r="N197" s="335"/>
      <c r="O197" s="1625"/>
      <c r="P197" s="1625"/>
      <c r="AH197" s="1632">
        <v>0</v>
      </c>
    </row>
    <row s="1636" customFormat="1" customHeight="1" ht="0.75" hidden="1">
      <c r="A198" s="1781"/>
      <c r="B198" s="1781"/>
      <c r="C198" s="370" t="s">
        <v>1453</v>
      </c>
      <c r="D198" s="2463"/>
      <c r="E198" s="2205"/>
      <c r="F198" s="2384"/>
      <c r="G198" s="401"/>
      <c r="H198" s="1501"/>
      <c r="I198" s="652"/>
      <c r="J198" s="572"/>
      <c r="K198" s="1501"/>
      <c r="L198" s="215"/>
      <c r="M198" s="342"/>
      <c r="N198" s="335"/>
      <c r="O198" s="1625"/>
      <c r="P198" s="1625"/>
      <c r="AH198" s="1632">
        <v>0</v>
      </c>
    </row>
    <row s="1636" customFormat="1" customHeight="1" ht="18.75" hidden="1">
      <c r="A199" s="1781" t="s">
        <v>520</v>
      </c>
      <c r="B199" s="1781" t="s">
        <v>521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561</v>
      </c>
      <c r="M199" s="342"/>
      <c r="N199" s="335"/>
      <c r="O199" s="1625"/>
      <c r="P199" s="1625"/>
      <c r="AH199" s="1632">
        <v>0</v>
      </c>
    </row>
    <row s="1636" customFormat="1" customHeight="1" ht="18.75" hidden="1">
      <c r="A200" s="1781"/>
      <c r="B200" s="1781"/>
      <c r="C200" s="370" t="s">
        <v>1446</v>
      </c>
      <c r="D200" s="2463"/>
      <c r="E200" s="2205"/>
      <c r="F200" s="2384"/>
      <c r="G200" s="2428"/>
      <c r="H200" s="1501"/>
      <c r="I200" s="652" t="s">
        <v>1445</v>
      </c>
      <c r="J200" s="572"/>
      <c r="K200" s="1501"/>
      <c r="L200" s="215"/>
      <c r="M200" s="342"/>
      <c r="N200" s="335"/>
      <c r="O200" s="1625"/>
      <c r="P200" s="1625"/>
      <c r="AH200" s="1632">
        <v>0</v>
      </c>
    </row>
    <row s="1636" customFormat="1" customHeight="1" ht="0.75" hidden="1">
      <c r="A201" s="1781"/>
      <c r="B201" s="1781"/>
      <c r="C201" s="370" t="s">
        <v>1453</v>
      </c>
      <c r="D201" s="2463"/>
      <c r="E201" s="2205"/>
      <c r="F201" s="2384"/>
      <c r="G201" s="401"/>
      <c r="H201" s="1501"/>
      <c r="I201" s="652"/>
      <c r="J201" s="572"/>
      <c r="K201" s="1501"/>
      <c r="L201" s="215"/>
      <c r="M201" s="342"/>
      <c r="N201" s="335"/>
      <c r="O201" s="1625"/>
      <c r="P201" s="1625"/>
      <c r="AH201" s="1632">
        <v>0</v>
      </c>
    </row>
    <row s="1636" customFormat="1" customHeight="1" ht="18.75" hidden="1">
      <c r="A202" s="1781" t="s">
        <v>525</v>
      </c>
      <c r="B202" s="1781" t="s">
        <v>526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561</v>
      </c>
      <c r="M202" s="342"/>
      <c r="N202" s="335"/>
      <c r="O202" s="1625"/>
      <c r="P202" s="1625"/>
      <c r="AH202" s="1632">
        <v>0</v>
      </c>
    </row>
    <row s="1636" customFormat="1" customHeight="1" ht="18.75" hidden="1">
      <c r="A203" s="1781"/>
      <c r="B203" s="1781"/>
      <c r="C203" s="370" t="s">
        <v>1446</v>
      </c>
      <c r="D203" s="2463"/>
      <c r="E203" s="2205"/>
      <c r="F203" s="2384"/>
      <c r="G203" s="2428"/>
      <c r="H203" s="1501"/>
      <c r="I203" s="652" t="s">
        <v>1445</v>
      </c>
      <c r="J203" s="572"/>
      <c r="K203" s="1501"/>
      <c r="L203" s="215"/>
      <c r="M203" s="342"/>
      <c r="N203" s="335"/>
      <c r="O203" s="1625"/>
      <c r="P203" s="1625"/>
      <c r="AH203" s="1632">
        <v>0</v>
      </c>
    </row>
    <row s="1636" customFormat="1" customHeight="1" ht="0.75" hidden="1">
      <c r="A204" s="1781"/>
      <c r="B204" s="1781"/>
      <c r="C204" s="370" t="s">
        <v>1453</v>
      </c>
      <c r="D204" s="2463"/>
      <c r="E204" s="2205"/>
      <c r="F204" s="2384"/>
      <c r="G204" s="401"/>
      <c r="H204" s="1501"/>
      <c r="I204" s="652"/>
      <c r="J204" s="572"/>
      <c r="K204" s="1501"/>
      <c r="L204" s="215"/>
      <c r="M204" s="342"/>
      <c r="N204" s="335"/>
      <c r="O204" s="1625"/>
      <c r="P204" s="1625"/>
      <c r="AH204" s="1632">
        <v>0</v>
      </c>
    </row>
    <row s="1636" customFormat="1" customHeight="1" ht="18.75" hidden="1">
      <c r="A205" s="1781" t="s">
        <v>530</v>
      </c>
      <c r="B205" s="1781" t="s">
        <v>531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561</v>
      </c>
      <c r="M205" s="342"/>
      <c r="N205" s="335"/>
      <c r="O205" s="1625"/>
      <c r="P205" s="1625"/>
      <c r="AH205" s="1632">
        <v>0</v>
      </c>
    </row>
    <row s="1636" customFormat="1" customHeight="1" ht="18.75" hidden="1">
      <c r="A206" s="1781"/>
      <c r="B206" s="1781"/>
      <c r="C206" s="370" t="s">
        <v>1446</v>
      </c>
      <c r="D206" s="2463"/>
      <c r="E206" s="2205"/>
      <c r="F206" s="2384"/>
      <c r="G206" s="2428"/>
      <c r="H206" s="1501"/>
      <c r="I206" s="652" t="s">
        <v>1445</v>
      </c>
      <c r="J206" s="572"/>
      <c r="K206" s="1501"/>
      <c r="L206" s="215"/>
      <c r="M206" s="342"/>
      <c r="N206" s="335"/>
      <c r="O206" s="1625"/>
      <c r="P206" s="1625"/>
      <c r="AH206" s="1632">
        <v>0</v>
      </c>
    </row>
    <row s="1636" customFormat="1" customHeight="1" ht="1.05">
      <c r="A207" s="1781"/>
      <c r="B207" s="1781"/>
      <c r="C207" s="370" t="s">
        <v>1453</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105</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412</v>
      </c>
      <c r="B209" s="1781" t="s">
        <v>413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561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1446</v>
      </c>
      <c r="D210" s="2463"/>
      <c r="E210" s="2205"/>
      <c r="F210" s="2384"/>
      <c r="G210" s="2428"/>
      <c r="H210" s="1501"/>
      <c r="I210" s="652" t="s">
        <v>1445</v>
      </c>
      <c r="J210" s="572"/>
      <c r="K210" s="1501"/>
      <c r="L210" s="215"/>
      <c r="M210" s="2171"/>
      <c r="N210" s="335"/>
      <c r="O210" s="1625"/>
      <c r="P210" s="1625"/>
      <c r="AH210" s="1632">
        <v>0</v>
      </c>
    </row>
    <row s="1636" customFormat="1" customHeight="1" ht="0.75" hidden="1">
      <c r="A211" s="1781"/>
      <c r="B211" s="1781"/>
      <c r="C211" s="370" t="s">
        <v>1453</v>
      </c>
      <c r="D211" s="2463"/>
      <c r="E211" s="2205"/>
      <c r="F211" s="2384"/>
      <c r="G211" s="401"/>
      <c r="H211" s="1501"/>
      <c r="I211" s="652"/>
      <c r="J211" s="572"/>
      <c r="K211" s="1501"/>
      <c r="L211" s="215"/>
      <c r="M211" s="2171"/>
      <c r="N211" s="335"/>
      <c r="O211" s="1625"/>
      <c r="P211" s="1625"/>
      <c r="AH211" s="1632">
        <v>0</v>
      </c>
    </row>
    <row s="1636" customFormat="1" customHeight="1" ht="45" hidden="1">
      <c r="A212" s="1781" t="s">
        <v>417</v>
      </c>
      <c r="B212" s="1781" t="s">
        <v>418</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561</v>
      </c>
      <c r="M212" s="2172"/>
      <c r="N212" s="335"/>
      <c r="O212" s="1625"/>
      <c r="P212" s="1625"/>
      <c r="AH212" s="1632">
        <v>0</v>
      </c>
    </row>
    <row s="1636" customFormat="1" customHeight="1" ht="18.75" hidden="1">
      <c r="A213" s="1781"/>
      <c r="B213" s="1781"/>
      <c r="C213" s="370" t="s">
        <v>1446</v>
      </c>
      <c r="D213" s="2463"/>
      <c r="E213" s="2205"/>
      <c r="F213" s="2384"/>
      <c r="G213" s="2428"/>
      <c r="H213" s="1501"/>
      <c r="I213" s="652" t="s">
        <v>1445</v>
      </c>
      <c r="J213" s="572"/>
      <c r="K213" s="1501"/>
      <c r="L213" s="215"/>
      <c r="M213" s="1862"/>
      <c r="N213" s="335"/>
      <c r="O213" s="1625"/>
      <c r="P213" s="1625"/>
      <c r="AH213" s="1632">
        <v>0</v>
      </c>
    </row>
    <row s="1636" customFormat="1" customHeight="1" ht="0.75" hidden="1">
      <c r="A214" s="1781"/>
      <c r="B214" s="1781"/>
      <c r="C214" s="370" t="s">
        <v>1453</v>
      </c>
      <c r="D214" s="2463"/>
      <c r="E214" s="2205"/>
      <c r="F214" s="2384"/>
      <c r="G214" s="401"/>
      <c r="H214" s="1501"/>
      <c r="I214" s="652"/>
      <c r="J214" s="572"/>
      <c r="K214" s="1501"/>
      <c r="L214" s="215"/>
      <c r="M214" s="342"/>
      <c r="N214" s="335"/>
      <c r="O214" s="1625"/>
      <c r="P214" s="1625"/>
      <c r="AH214" s="1632">
        <v>0</v>
      </c>
    </row>
    <row s="1636" customFormat="1" customHeight="1" ht="45" hidden="1">
      <c r="A215" s="1781" t="s">
        <v>424</v>
      </c>
      <c r="B215" s="1781" t="s">
        <v>425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561</v>
      </c>
      <c r="M215" s="342"/>
      <c r="N215" s="335"/>
      <c r="O215" s="1625"/>
      <c r="P215" s="1625"/>
      <c r="AH215" s="1632">
        <v>0</v>
      </c>
    </row>
    <row s="1636" customFormat="1" customHeight="1" ht="18.75" hidden="1">
      <c r="A216" s="1781"/>
      <c r="B216" s="1781"/>
      <c r="C216" s="370" t="s">
        <v>1446</v>
      </c>
      <c r="D216" s="2463"/>
      <c r="E216" s="2205"/>
      <c r="F216" s="2384"/>
      <c r="G216" s="2428"/>
      <c r="H216" s="1501"/>
      <c r="I216" s="652" t="s">
        <v>1445</v>
      </c>
      <c r="J216" s="572"/>
      <c r="K216" s="1501"/>
      <c r="L216" s="215"/>
      <c r="M216" s="342"/>
      <c r="N216" s="335"/>
      <c r="O216" s="1625"/>
      <c r="P216" s="1625"/>
      <c r="AH216" s="1632">
        <v>0</v>
      </c>
    </row>
    <row s="1636" customFormat="1" customHeight="1" ht="0.75" hidden="1">
      <c r="A217" s="1781"/>
      <c r="B217" s="1781"/>
      <c r="C217" s="370" t="s">
        <v>1453</v>
      </c>
      <c r="D217" s="2463"/>
      <c r="E217" s="2205"/>
      <c r="F217" s="2384"/>
      <c r="G217" s="401"/>
      <c r="H217" s="1501"/>
      <c r="I217" s="652"/>
      <c r="J217" s="572"/>
      <c r="K217" s="1501"/>
      <c r="L217" s="215"/>
      <c r="M217" s="342"/>
      <c r="N217" s="335"/>
      <c r="O217" s="1625"/>
      <c r="P217" s="1625"/>
      <c r="AH217" s="1632">
        <v>0</v>
      </c>
    </row>
    <row s="1636" customFormat="1" customHeight="1" ht="45" hidden="1">
      <c r="A218" s="1781" t="s">
        <v>430</v>
      </c>
      <c r="B218" s="1781" t="s">
        <v>431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561</v>
      </c>
      <c r="M218" s="342"/>
      <c r="N218" s="335"/>
      <c r="O218" s="1625"/>
      <c r="P218" s="1625"/>
      <c r="AH218" s="1632">
        <v>0</v>
      </c>
    </row>
    <row s="1636" customFormat="1" customHeight="1" ht="18.75" hidden="1">
      <c r="A219" s="1781"/>
      <c r="B219" s="1781"/>
      <c r="C219" s="370" t="s">
        <v>1446</v>
      </c>
      <c r="D219" s="2463"/>
      <c r="E219" s="2205"/>
      <c r="F219" s="2384"/>
      <c r="G219" s="2428"/>
      <c r="H219" s="1501"/>
      <c r="I219" s="652" t="s">
        <v>1445</v>
      </c>
      <c r="J219" s="572"/>
      <c r="K219" s="1501"/>
      <c r="L219" s="215"/>
      <c r="M219" s="342"/>
      <c r="N219" s="335"/>
      <c r="O219" s="1625"/>
      <c r="P219" s="1625"/>
      <c r="AH219" s="1632">
        <v>0</v>
      </c>
    </row>
    <row s="1636" customFormat="1" customHeight="1" ht="0.75" hidden="1">
      <c r="A220" s="1781"/>
      <c r="B220" s="1781"/>
      <c r="C220" s="370" t="s">
        <v>1453</v>
      </c>
      <c r="D220" s="2463"/>
      <c r="E220" s="2205"/>
      <c r="F220" s="2384"/>
      <c r="G220" s="401"/>
      <c r="H220" s="1501"/>
      <c r="I220" s="652"/>
      <c r="J220" s="572"/>
      <c r="K220" s="1501"/>
      <c r="L220" s="215"/>
      <c r="M220" s="342"/>
      <c r="N220" s="335"/>
      <c r="O220" s="1625"/>
      <c r="P220" s="1625"/>
      <c r="AH220" s="1632">
        <v>0</v>
      </c>
    </row>
    <row s="1636" customFormat="1" customHeight="1" ht="18.75" hidden="1">
      <c r="A221" s="1781" t="s">
        <v>436</v>
      </c>
      <c r="B221" s="1781" t="s">
        <v>437</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561</v>
      </c>
      <c r="M221" s="342"/>
      <c r="N221" s="335"/>
      <c r="O221" s="1625"/>
      <c r="P221" s="1625"/>
      <c r="AH221" s="1632">
        <v>0</v>
      </c>
    </row>
    <row s="1636" customFormat="1" customHeight="1" ht="18.75" hidden="1">
      <c r="A222" s="1781"/>
      <c r="B222" s="1781"/>
      <c r="C222" s="370" t="s">
        <v>1446</v>
      </c>
      <c r="D222" s="2463"/>
      <c r="E222" s="2205"/>
      <c r="F222" s="2384"/>
      <c r="G222" s="2428"/>
      <c r="H222" s="1501"/>
      <c r="I222" s="652" t="s">
        <v>1445</v>
      </c>
      <c r="J222" s="572"/>
      <c r="K222" s="1501"/>
      <c r="L222" s="215"/>
      <c r="M222" s="342"/>
      <c r="N222" s="335"/>
      <c r="O222" s="1625"/>
      <c r="P222" s="1625"/>
      <c r="AH222" s="1632">
        <v>0</v>
      </c>
    </row>
    <row s="1636" customFormat="1" customHeight="1" ht="0.75" hidden="1">
      <c r="A223" s="1781"/>
      <c r="B223" s="1781"/>
      <c r="C223" s="370" t="s">
        <v>1453</v>
      </c>
      <c r="D223" s="2463"/>
      <c r="E223" s="2205"/>
      <c r="F223" s="2384"/>
      <c r="G223" s="401"/>
      <c r="H223" s="1501"/>
      <c r="I223" s="652"/>
      <c r="J223" s="572"/>
      <c r="K223" s="1501"/>
      <c r="L223" s="215"/>
      <c r="M223" s="342"/>
      <c r="N223" s="335"/>
      <c r="O223" s="1625"/>
      <c r="P223" s="1625"/>
      <c r="AH223" s="1632">
        <v>0</v>
      </c>
    </row>
    <row s="1636" customFormat="1" customHeight="1" ht="18.75" hidden="1">
      <c r="A224" s="1781" t="s">
        <v>442</v>
      </c>
      <c r="B224" s="1781" t="s">
        <v>443</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561</v>
      </c>
      <c r="M224" s="342"/>
      <c r="N224" s="335"/>
      <c r="O224" s="1625"/>
      <c r="P224" s="1625"/>
      <c r="AH224" s="1632">
        <v>0</v>
      </c>
    </row>
    <row s="1636" customFormat="1" customHeight="1" ht="18.75" hidden="1">
      <c r="A225" s="1781"/>
      <c r="B225" s="1781"/>
      <c r="C225" s="370" t="s">
        <v>1446</v>
      </c>
      <c r="D225" s="2463"/>
      <c r="E225" s="2205"/>
      <c r="F225" s="2384"/>
      <c r="G225" s="2428"/>
      <c r="H225" s="1501"/>
      <c r="I225" s="652" t="s">
        <v>1445</v>
      </c>
      <c r="J225" s="572"/>
      <c r="K225" s="1501"/>
      <c r="L225" s="215"/>
      <c r="M225" s="342"/>
      <c r="N225" s="335"/>
      <c r="O225" s="1625"/>
      <c r="P225" s="1625"/>
      <c r="AH225" s="1632">
        <v>0</v>
      </c>
    </row>
    <row s="1636" customFormat="1" customHeight="1" ht="0.75" hidden="1">
      <c r="A226" s="1781"/>
      <c r="B226" s="1781"/>
      <c r="C226" s="370" t="s">
        <v>1453</v>
      </c>
      <c r="D226" s="2463"/>
      <c r="E226" s="2205"/>
      <c r="F226" s="2384"/>
      <c r="G226" s="401"/>
      <c r="H226" s="1501"/>
      <c r="I226" s="652"/>
      <c r="J226" s="572"/>
      <c r="K226" s="1501"/>
      <c r="L226" s="215"/>
      <c r="M226" s="342"/>
      <c r="N226" s="335"/>
      <c r="O226" s="1625"/>
      <c r="P226" s="1625"/>
      <c r="AH226" s="1632">
        <v>0</v>
      </c>
    </row>
    <row s="1636" customFormat="1" customHeight="1" ht="18.75" hidden="1">
      <c r="A227" s="1781" t="s">
        <v>448</v>
      </c>
      <c r="B227" s="1781" t="s">
        <v>449</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561</v>
      </c>
      <c r="M227" s="342"/>
      <c r="N227" s="335"/>
      <c r="O227" s="1625"/>
      <c r="P227" s="1625"/>
      <c r="AH227" s="1632">
        <v>0</v>
      </c>
    </row>
    <row s="1636" customFormat="1" customHeight="1" ht="18.75" hidden="1">
      <c r="A228" s="1781"/>
      <c r="B228" s="1781"/>
      <c r="C228" s="370" t="s">
        <v>1446</v>
      </c>
      <c r="D228" s="2463"/>
      <c r="E228" s="2205"/>
      <c r="F228" s="2384"/>
      <c r="G228" s="2428"/>
      <c r="H228" s="1501"/>
      <c r="I228" s="652" t="s">
        <v>1445</v>
      </c>
      <c r="J228" s="572"/>
      <c r="K228" s="1501"/>
      <c r="L228" s="215"/>
      <c r="M228" s="342"/>
      <c r="N228" s="335"/>
      <c r="O228" s="1625"/>
      <c r="P228" s="1625"/>
      <c r="AH228" s="1632">
        <v>0</v>
      </c>
    </row>
    <row s="1636" customFormat="1" customHeight="1" ht="0.75" hidden="1">
      <c r="A229" s="1781"/>
      <c r="B229" s="1781"/>
      <c r="C229" s="370" t="s">
        <v>1453</v>
      </c>
      <c r="D229" s="2463"/>
      <c r="E229" s="2205"/>
      <c r="F229" s="2384"/>
      <c r="G229" s="401"/>
      <c r="H229" s="1501"/>
      <c r="I229" s="652"/>
      <c r="J229" s="572"/>
      <c r="K229" s="1501"/>
      <c r="L229" s="215"/>
      <c r="M229" s="342"/>
      <c r="N229" s="335"/>
      <c r="O229" s="1625"/>
      <c r="P229" s="1625"/>
      <c r="AH229" s="1632">
        <v>0</v>
      </c>
    </row>
    <row s="1636" customFormat="1" customHeight="1" ht="18.75" hidden="1">
      <c r="A230" s="1781" t="s">
        <v>454</v>
      </c>
      <c r="B230" s="1781" t="s">
        <v>455</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561</v>
      </c>
      <c r="M230" s="342"/>
      <c r="N230" s="335"/>
      <c r="O230" s="1625"/>
      <c r="P230" s="1625"/>
      <c r="AH230" s="1632">
        <v>0</v>
      </c>
    </row>
    <row s="1636" customFormat="1" customHeight="1" ht="18.75" hidden="1">
      <c r="A231" s="1781"/>
      <c r="B231" s="1781"/>
      <c r="C231" s="370" t="s">
        <v>1446</v>
      </c>
      <c r="D231" s="2463"/>
      <c r="E231" s="2205"/>
      <c r="F231" s="2384"/>
      <c r="G231" s="2428"/>
      <c r="H231" s="1501"/>
      <c r="I231" s="652" t="s">
        <v>1445</v>
      </c>
      <c r="J231" s="572"/>
      <c r="K231" s="1501"/>
      <c r="L231" s="215"/>
      <c r="M231" s="342"/>
      <c r="N231" s="335"/>
      <c r="O231" s="1625"/>
      <c r="P231" s="1625"/>
      <c r="AH231" s="1632">
        <v>0</v>
      </c>
    </row>
    <row s="1636" customFormat="1" customHeight="1" ht="0.75" hidden="1">
      <c r="A232" s="1781"/>
      <c r="B232" s="1781"/>
      <c r="C232" s="370" t="s">
        <v>1453</v>
      </c>
      <c r="D232" s="2463"/>
      <c r="E232" s="2205"/>
      <c r="F232" s="2384"/>
      <c r="G232" s="401"/>
      <c r="H232" s="1501"/>
      <c r="I232" s="652"/>
      <c r="J232" s="572"/>
      <c r="K232" s="1501"/>
      <c r="L232" s="215"/>
      <c r="M232" s="342"/>
      <c r="N232" s="335"/>
      <c r="O232" s="1625"/>
      <c r="P232" s="1625"/>
      <c r="AH232" s="1632">
        <v>0</v>
      </c>
    </row>
    <row s="1636" customFormat="1" customHeight="1" ht="18.75" hidden="1">
      <c r="A233" s="1781" t="s">
        <v>460</v>
      </c>
      <c r="B233" s="1781" t="s">
        <v>461</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561</v>
      </c>
      <c r="M233" s="342"/>
      <c r="N233" s="335"/>
      <c r="O233" s="1625"/>
      <c r="P233" s="1625"/>
      <c r="AH233" s="1632">
        <v>0</v>
      </c>
    </row>
    <row s="1636" customFormat="1" customHeight="1" ht="18.75" hidden="1">
      <c r="A234" s="1781"/>
      <c r="B234" s="1781"/>
      <c r="C234" s="370" t="s">
        <v>1446</v>
      </c>
      <c r="D234" s="2463"/>
      <c r="E234" s="2205"/>
      <c r="F234" s="2384"/>
      <c r="G234" s="2428"/>
      <c r="H234" s="1501"/>
      <c r="I234" s="652" t="s">
        <v>1445</v>
      </c>
      <c r="J234" s="572"/>
      <c r="K234" s="1501"/>
      <c r="L234" s="215"/>
      <c r="M234" s="342"/>
      <c r="N234" s="335"/>
      <c r="O234" s="1625"/>
      <c r="P234" s="1625"/>
      <c r="AH234" s="1632">
        <v>0</v>
      </c>
    </row>
    <row s="1636" customFormat="1" customHeight="1" ht="0.75" hidden="1">
      <c r="A235" s="1781"/>
      <c r="B235" s="1781"/>
      <c r="C235" s="370" t="s">
        <v>1453</v>
      </c>
      <c r="D235" s="2463"/>
      <c r="E235" s="2205"/>
      <c r="F235" s="2384"/>
      <c r="G235" s="401"/>
      <c r="H235" s="1501"/>
      <c r="I235" s="652"/>
      <c r="J235" s="572"/>
      <c r="K235" s="1501"/>
      <c r="L235" s="215"/>
      <c r="M235" s="342"/>
      <c r="N235" s="335"/>
      <c r="O235" s="1625"/>
      <c r="P235" s="1625"/>
      <c r="AH235" s="1632">
        <v>0</v>
      </c>
    </row>
    <row s="1636" customFormat="1" customHeight="1" ht="18.75" hidden="1">
      <c r="A236" s="1781" t="s">
        <v>480</v>
      </c>
      <c r="B236" s="1781" t="s">
        <v>481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561</v>
      </c>
      <c r="M236" s="342"/>
      <c r="N236" s="335"/>
      <c r="O236" s="1625"/>
      <c r="P236" s="1625"/>
      <c r="AH236" s="1632">
        <v>0</v>
      </c>
    </row>
    <row s="1636" customFormat="1" customHeight="1" ht="18.75" hidden="1">
      <c r="A237" s="1781"/>
      <c r="B237" s="1781"/>
      <c r="C237" s="370" t="s">
        <v>1446</v>
      </c>
      <c r="D237" s="2463"/>
      <c r="E237" s="2205"/>
      <c r="F237" s="2384"/>
      <c r="G237" s="2428"/>
      <c r="H237" s="1501"/>
      <c r="I237" s="652" t="s">
        <v>1445</v>
      </c>
      <c r="J237" s="572"/>
      <c r="K237" s="1501"/>
      <c r="L237" s="215"/>
      <c r="M237" s="342"/>
      <c r="N237" s="335"/>
      <c r="O237" s="1625"/>
      <c r="P237" s="1625"/>
      <c r="AH237" s="1632">
        <v>0</v>
      </c>
    </row>
    <row s="1636" customFormat="1" customHeight="1" ht="0.75" hidden="1">
      <c r="A238" s="1781"/>
      <c r="B238" s="1781"/>
      <c r="C238" s="370" t="s">
        <v>1453</v>
      </c>
      <c r="D238" s="2463"/>
      <c r="E238" s="2205"/>
      <c r="F238" s="2384"/>
      <c r="G238" s="401"/>
      <c r="H238" s="1501"/>
      <c r="I238" s="652"/>
      <c r="J238" s="572"/>
      <c r="K238" s="1501"/>
      <c r="L238" s="215"/>
      <c r="M238" s="342"/>
      <c r="N238" s="335"/>
      <c r="O238" s="1625"/>
      <c r="P238" s="1625"/>
      <c r="AH238" s="1632">
        <v>0</v>
      </c>
    </row>
    <row s="1636" customFormat="1" customHeight="1" ht="18.75" hidden="1">
      <c r="A239" s="1781" t="s">
        <v>485</v>
      </c>
      <c r="B239" s="1781" t="s">
        <v>486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561</v>
      </c>
      <c r="M239" s="342"/>
      <c r="N239" s="335"/>
      <c r="O239" s="1625"/>
      <c r="P239" s="1625"/>
      <c r="AH239" s="1632">
        <v>0</v>
      </c>
    </row>
    <row s="1636" customFormat="1" customHeight="1" ht="18.75" hidden="1">
      <c r="A240" s="1781"/>
      <c r="B240" s="1781"/>
      <c r="C240" s="370" t="s">
        <v>1446</v>
      </c>
      <c r="D240" s="2463"/>
      <c r="E240" s="2205"/>
      <c r="F240" s="2384"/>
      <c r="G240" s="2428"/>
      <c r="H240" s="1501"/>
      <c r="I240" s="652" t="s">
        <v>1445</v>
      </c>
      <c r="J240" s="572"/>
      <c r="K240" s="1501"/>
      <c r="L240" s="215"/>
      <c r="M240" s="342"/>
      <c r="N240" s="335"/>
      <c r="O240" s="1625"/>
      <c r="P240" s="1625"/>
      <c r="AH240" s="1632">
        <v>0</v>
      </c>
    </row>
    <row s="1636" customFormat="1" customHeight="1" ht="0.75" hidden="1">
      <c r="A241" s="1781"/>
      <c r="B241" s="1781"/>
      <c r="C241" s="370" t="s">
        <v>1453</v>
      </c>
      <c r="D241" s="2463"/>
      <c r="E241" s="2205"/>
      <c r="F241" s="2384"/>
      <c r="G241" s="401"/>
      <c r="H241" s="1501"/>
      <c r="I241" s="652"/>
      <c r="J241" s="572"/>
      <c r="K241" s="1501"/>
      <c r="L241" s="215"/>
      <c r="M241" s="342"/>
      <c r="N241" s="335"/>
      <c r="O241" s="1625"/>
      <c r="P241" s="1625"/>
      <c r="AH241" s="1632">
        <v>0</v>
      </c>
    </row>
    <row s="1636" customFormat="1" customHeight="1" ht="18.75" hidden="1">
      <c r="A242" s="1781" t="s">
        <v>490</v>
      </c>
      <c r="B242" s="1781" t="s">
        <v>491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561</v>
      </c>
      <c r="M242" s="342"/>
      <c r="N242" s="335"/>
      <c r="O242" s="1625"/>
      <c r="P242" s="1625"/>
      <c r="AH242" s="1632">
        <v>0</v>
      </c>
    </row>
    <row s="1636" customFormat="1" customHeight="1" ht="18.75" hidden="1">
      <c r="A243" s="1781"/>
      <c r="B243" s="1781"/>
      <c r="C243" s="370" t="s">
        <v>1446</v>
      </c>
      <c r="D243" s="2463"/>
      <c r="E243" s="2205"/>
      <c r="F243" s="2384"/>
      <c r="G243" s="2428"/>
      <c r="H243" s="1501"/>
      <c r="I243" s="652" t="s">
        <v>1445</v>
      </c>
      <c r="J243" s="572"/>
      <c r="K243" s="1501"/>
      <c r="L243" s="215"/>
      <c r="M243" s="342"/>
      <c r="N243" s="335"/>
      <c r="O243" s="1625"/>
      <c r="P243" s="1625"/>
      <c r="AH243" s="1632">
        <v>0</v>
      </c>
    </row>
    <row s="1636" customFormat="1" customHeight="1" ht="0.75" hidden="1">
      <c r="A244" s="1781"/>
      <c r="B244" s="1781"/>
      <c r="C244" s="370" t="s">
        <v>1453</v>
      </c>
      <c r="D244" s="2463"/>
      <c r="E244" s="2205"/>
      <c r="F244" s="2384"/>
      <c r="G244" s="401"/>
      <c r="H244" s="1501"/>
      <c r="I244" s="652"/>
      <c r="J244" s="572"/>
      <c r="K244" s="1501"/>
      <c r="L244" s="215"/>
      <c r="M244" s="342"/>
      <c r="N244" s="335"/>
      <c r="O244" s="1625"/>
      <c r="P244" s="1625"/>
      <c r="AH244" s="1632">
        <v>0</v>
      </c>
    </row>
    <row s="1636" customFormat="1" customHeight="1" ht="18.75" hidden="1">
      <c r="A245" s="1781" t="s">
        <v>495</v>
      </c>
      <c r="B245" s="1781" t="s">
        <v>496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561</v>
      </c>
      <c r="M245" s="342"/>
      <c r="N245" s="335"/>
      <c r="O245" s="1625"/>
      <c r="P245" s="1625"/>
      <c r="AH245" s="1632">
        <v>0</v>
      </c>
    </row>
    <row s="1636" customFormat="1" customHeight="1" ht="18.75" hidden="1">
      <c r="A246" s="1781"/>
      <c r="B246" s="1781"/>
      <c r="C246" s="370" t="s">
        <v>1446</v>
      </c>
      <c r="D246" s="2463"/>
      <c r="E246" s="2205"/>
      <c r="F246" s="2384"/>
      <c r="G246" s="2428"/>
      <c r="H246" s="1501"/>
      <c r="I246" s="652" t="s">
        <v>1445</v>
      </c>
      <c r="J246" s="572"/>
      <c r="K246" s="1501"/>
      <c r="L246" s="215"/>
      <c r="M246" s="342"/>
      <c r="N246" s="335"/>
      <c r="O246" s="1625"/>
      <c r="P246" s="1625"/>
      <c r="AH246" s="1632">
        <v>0</v>
      </c>
    </row>
    <row s="1636" customFormat="1" customHeight="1" ht="0.75" hidden="1">
      <c r="A247" s="1781"/>
      <c r="B247" s="1781"/>
      <c r="C247" s="370" t="s">
        <v>1453</v>
      </c>
      <c r="D247" s="2463"/>
      <c r="E247" s="2205"/>
      <c r="F247" s="2384"/>
      <c r="G247" s="401"/>
      <c r="H247" s="1501"/>
      <c r="I247" s="652"/>
      <c r="J247" s="572"/>
      <c r="K247" s="1501"/>
      <c r="L247" s="215"/>
      <c r="M247" s="342"/>
      <c r="N247" s="335"/>
      <c r="O247" s="1625"/>
      <c r="P247" s="1625"/>
      <c r="AH247" s="1632">
        <v>0</v>
      </c>
    </row>
    <row s="1636" customFormat="1" customHeight="1" ht="18.75" hidden="1">
      <c r="A248" s="1781" t="s">
        <v>500</v>
      </c>
      <c r="B248" s="1781" t="s">
        <v>501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561</v>
      </c>
      <c r="M248" s="342"/>
      <c r="N248" s="335"/>
      <c r="O248" s="1625"/>
      <c r="P248" s="1625"/>
      <c r="AH248" s="1632">
        <v>0</v>
      </c>
    </row>
    <row s="1636" customFormat="1" customHeight="1" ht="18.75" hidden="1">
      <c r="A249" s="1781"/>
      <c r="B249" s="1781"/>
      <c r="C249" s="370" t="s">
        <v>1446</v>
      </c>
      <c r="D249" s="2463"/>
      <c r="E249" s="2205"/>
      <c r="F249" s="2384"/>
      <c r="G249" s="2428"/>
      <c r="H249" s="1501"/>
      <c r="I249" s="652" t="s">
        <v>1445</v>
      </c>
      <c r="J249" s="572"/>
      <c r="K249" s="1501"/>
      <c r="L249" s="215"/>
      <c r="M249" s="342"/>
      <c r="N249" s="335"/>
      <c r="O249" s="1625"/>
      <c r="P249" s="1625"/>
      <c r="AH249" s="1632">
        <v>0</v>
      </c>
    </row>
    <row s="1636" customFormat="1" customHeight="1" ht="0.75" hidden="1">
      <c r="A250" s="1781"/>
      <c r="B250" s="1781"/>
      <c r="C250" s="370" t="s">
        <v>1453</v>
      </c>
      <c r="D250" s="2463"/>
      <c r="E250" s="2205"/>
      <c r="F250" s="2384"/>
      <c r="G250" s="401"/>
      <c r="H250" s="1501"/>
      <c r="I250" s="652"/>
      <c r="J250" s="572"/>
      <c r="K250" s="1501"/>
      <c r="L250" s="215"/>
      <c r="M250" s="342"/>
      <c r="N250" s="335"/>
      <c r="O250" s="1625"/>
      <c r="P250" s="1625"/>
      <c r="AH250" s="1632">
        <v>0</v>
      </c>
    </row>
    <row s="1636" customFormat="1" customHeight="1" ht="18.75" hidden="1">
      <c r="A251" s="1781" t="s">
        <v>505</v>
      </c>
      <c r="B251" s="1781" t="s">
        <v>506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561</v>
      </c>
      <c r="M251" s="342"/>
      <c r="N251" s="335"/>
      <c r="O251" s="1625"/>
      <c r="P251" s="1625"/>
      <c r="AH251" s="1632">
        <v>0</v>
      </c>
    </row>
    <row s="1636" customFormat="1" customHeight="1" ht="18.75" hidden="1">
      <c r="A252" s="1781"/>
      <c r="B252" s="1781"/>
      <c r="C252" s="370" t="s">
        <v>1446</v>
      </c>
      <c r="D252" s="2463"/>
      <c r="E252" s="2205"/>
      <c r="F252" s="2384"/>
      <c r="G252" s="2428"/>
      <c r="H252" s="1501"/>
      <c r="I252" s="652" t="s">
        <v>1445</v>
      </c>
      <c r="J252" s="572"/>
      <c r="K252" s="1501"/>
      <c r="L252" s="215"/>
      <c r="M252" s="342"/>
      <c r="N252" s="335"/>
      <c r="O252" s="1625"/>
      <c r="P252" s="1625"/>
      <c r="AH252" s="1632">
        <v>0</v>
      </c>
    </row>
    <row s="1636" customFormat="1" customHeight="1" ht="0.75" hidden="1">
      <c r="A253" s="1781"/>
      <c r="B253" s="1781"/>
      <c r="C253" s="370" t="s">
        <v>1453</v>
      </c>
      <c r="D253" s="2463"/>
      <c r="E253" s="2205"/>
      <c r="F253" s="2384"/>
      <c r="G253" s="401"/>
      <c r="H253" s="1501"/>
      <c r="I253" s="652"/>
      <c r="J253" s="572"/>
      <c r="K253" s="1501"/>
      <c r="L253" s="215"/>
      <c r="M253" s="342"/>
      <c r="N253" s="335"/>
      <c r="O253" s="1625"/>
      <c r="P253" s="1625"/>
      <c r="AH253" s="1632">
        <v>0</v>
      </c>
    </row>
    <row s="1636" customFormat="1" customHeight="1" ht="18.75" hidden="1">
      <c r="A254" s="1781" t="s">
        <v>510</v>
      </c>
      <c r="B254" s="1781" t="s">
        <v>511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561</v>
      </c>
      <c r="M254" s="342"/>
      <c r="N254" s="335"/>
      <c r="O254" s="1625"/>
      <c r="P254" s="1625"/>
      <c r="AH254" s="1632">
        <v>0</v>
      </c>
    </row>
    <row s="1636" customFormat="1" customHeight="1" ht="18.75" hidden="1">
      <c r="A255" s="1781"/>
      <c r="B255" s="1781"/>
      <c r="C255" s="370" t="s">
        <v>1446</v>
      </c>
      <c r="D255" s="2463"/>
      <c r="E255" s="2205"/>
      <c r="F255" s="2384"/>
      <c r="G255" s="2428"/>
      <c r="H255" s="1501"/>
      <c r="I255" s="652" t="s">
        <v>1445</v>
      </c>
      <c r="J255" s="572"/>
      <c r="K255" s="1501"/>
      <c r="L255" s="215"/>
      <c r="M255" s="342"/>
      <c r="N255" s="335"/>
      <c r="O255" s="1625"/>
      <c r="P255" s="1625"/>
      <c r="AH255" s="1632">
        <v>0</v>
      </c>
    </row>
    <row s="1636" customFormat="1" customHeight="1" ht="0.75" hidden="1">
      <c r="A256" s="1781"/>
      <c r="B256" s="1781"/>
      <c r="C256" s="370" t="s">
        <v>1453</v>
      </c>
      <c r="D256" s="2463"/>
      <c r="E256" s="2205"/>
      <c r="F256" s="2384"/>
      <c r="G256" s="401"/>
      <c r="H256" s="1501"/>
      <c r="I256" s="652"/>
      <c r="J256" s="572"/>
      <c r="K256" s="1501"/>
      <c r="L256" s="215"/>
      <c r="M256" s="342"/>
      <c r="N256" s="335"/>
      <c r="O256" s="1625"/>
      <c r="P256" s="1625"/>
      <c r="AH256" s="1632">
        <v>0</v>
      </c>
    </row>
    <row s="1636" customFormat="1" customHeight="1" ht="18.75" hidden="1">
      <c r="A257" s="1781" t="s">
        <v>515</v>
      </c>
      <c r="B257" s="1781" t="s">
        <v>516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561</v>
      </c>
      <c r="M257" s="342"/>
      <c r="N257" s="335"/>
      <c r="O257" s="1625"/>
      <c r="P257" s="1625"/>
      <c r="AH257" s="1632">
        <v>0</v>
      </c>
    </row>
    <row s="1636" customFormat="1" customHeight="1" ht="18.75" hidden="1">
      <c r="A258" s="1781"/>
      <c r="B258" s="1781"/>
      <c r="C258" s="370" t="s">
        <v>1446</v>
      </c>
      <c r="D258" s="2463"/>
      <c r="E258" s="2205"/>
      <c r="F258" s="2384"/>
      <c r="G258" s="2428"/>
      <c r="H258" s="1501"/>
      <c r="I258" s="652" t="s">
        <v>1445</v>
      </c>
      <c r="J258" s="572"/>
      <c r="K258" s="1501"/>
      <c r="L258" s="215"/>
      <c r="M258" s="342"/>
      <c r="N258" s="335"/>
      <c r="O258" s="1625"/>
      <c r="P258" s="1625"/>
      <c r="AH258" s="1632">
        <v>0</v>
      </c>
    </row>
    <row s="1636" customFormat="1" customHeight="1" ht="0.75" hidden="1">
      <c r="A259" s="1781"/>
      <c r="B259" s="1781"/>
      <c r="C259" s="370" t="s">
        <v>1453</v>
      </c>
      <c r="D259" s="2463"/>
      <c r="E259" s="2205"/>
      <c r="F259" s="2384"/>
      <c r="G259" s="401"/>
      <c r="H259" s="1501"/>
      <c r="I259" s="652"/>
      <c r="J259" s="572"/>
      <c r="K259" s="1501"/>
      <c r="L259" s="215"/>
      <c r="M259" s="342"/>
      <c r="N259" s="335"/>
      <c r="O259" s="1625"/>
      <c r="P259" s="1625"/>
      <c r="AH259" s="1632">
        <v>0</v>
      </c>
    </row>
    <row s="1636" customFormat="1" customHeight="1" ht="18.75" hidden="1">
      <c r="A260" s="1781" t="s">
        <v>520</v>
      </c>
      <c r="B260" s="1781" t="s">
        <v>521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561</v>
      </c>
      <c r="M260" s="342"/>
      <c r="N260" s="335"/>
      <c r="O260" s="1625"/>
      <c r="P260" s="1625"/>
      <c r="AH260" s="1632">
        <v>0</v>
      </c>
    </row>
    <row s="1636" customFormat="1" customHeight="1" ht="18.75" hidden="1">
      <c r="A261" s="1781"/>
      <c r="B261" s="1781"/>
      <c r="C261" s="370" t="s">
        <v>1446</v>
      </c>
      <c r="D261" s="2463"/>
      <c r="E261" s="2205"/>
      <c r="F261" s="2384"/>
      <c r="G261" s="2428"/>
      <c r="H261" s="1501"/>
      <c r="I261" s="652" t="s">
        <v>1445</v>
      </c>
      <c r="J261" s="572"/>
      <c r="K261" s="1501"/>
      <c r="L261" s="215"/>
      <c r="M261" s="342"/>
      <c r="N261" s="335"/>
      <c r="O261" s="1625"/>
      <c r="P261" s="1625"/>
      <c r="AH261" s="1632">
        <v>0</v>
      </c>
    </row>
    <row s="1636" customFormat="1" customHeight="1" ht="0.75" hidden="1">
      <c r="A262" s="1781"/>
      <c r="B262" s="1781"/>
      <c r="C262" s="370" t="s">
        <v>1453</v>
      </c>
      <c r="D262" s="2463"/>
      <c r="E262" s="2205"/>
      <c r="F262" s="2384"/>
      <c r="G262" s="401"/>
      <c r="H262" s="1501"/>
      <c r="I262" s="652"/>
      <c r="J262" s="572"/>
      <c r="K262" s="1501"/>
      <c r="L262" s="215"/>
      <c r="M262" s="342"/>
      <c r="N262" s="335"/>
      <c r="O262" s="1625"/>
      <c r="P262" s="1625"/>
      <c r="AH262" s="1632">
        <v>0</v>
      </c>
    </row>
    <row s="1636" customFormat="1" customHeight="1" ht="18.75" hidden="1">
      <c r="A263" s="1781" t="s">
        <v>525</v>
      </c>
      <c r="B263" s="1781" t="s">
        <v>526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561</v>
      </c>
      <c r="M263" s="342"/>
      <c r="N263" s="335"/>
      <c r="O263" s="1625"/>
      <c r="P263" s="1625"/>
      <c r="AH263" s="1632">
        <v>0</v>
      </c>
    </row>
    <row s="1636" customFormat="1" customHeight="1" ht="18.75" hidden="1">
      <c r="A264" s="1781"/>
      <c r="B264" s="1781"/>
      <c r="C264" s="370" t="s">
        <v>1446</v>
      </c>
      <c r="D264" s="2463"/>
      <c r="E264" s="2205"/>
      <c r="F264" s="2384"/>
      <c r="G264" s="2428"/>
      <c r="H264" s="1501"/>
      <c r="I264" s="652" t="s">
        <v>1445</v>
      </c>
      <c r="J264" s="572"/>
      <c r="K264" s="1501"/>
      <c r="L264" s="215"/>
      <c r="M264" s="342"/>
      <c r="N264" s="335"/>
      <c r="O264" s="1625"/>
      <c r="P264" s="1625"/>
      <c r="AH264" s="1632">
        <v>0</v>
      </c>
    </row>
    <row s="1636" customFormat="1" customHeight="1" ht="0.75" hidden="1">
      <c r="A265" s="1781"/>
      <c r="B265" s="1781"/>
      <c r="C265" s="370" t="s">
        <v>1453</v>
      </c>
      <c r="D265" s="2463"/>
      <c r="E265" s="2205"/>
      <c r="F265" s="2384"/>
      <c r="G265" s="401"/>
      <c r="H265" s="1501"/>
      <c r="I265" s="652"/>
      <c r="J265" s="572"/>
      <c r="K265" s="1501"/>
      <c r="L265" s="215"/>
      <c r="M265" s="342"/>
      <c r="N265" s="335"/>
      <c r="O265" s="1625"/>
      <c r="P265" s="1625"/>
      <c r="AH265" s="1632">
        <v>0</v>
      </c>
    </row>
    <row s="1636" customFormat="1" customHeight="1" ht="18.75" hidden="1">
      <c r="A266" s="1781" t="s">
        <v>530</v>
      </c>
      <c r="B266" s="1781" t="s">
        <v>531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561</v>
      </c>
      <c r="M266" s="342"/>
      <c r="N266" s="335"/>
      <c r="O266" s="1625"/>
      <c r="P266" s="1625"/>
      <c r="AH266" s="1632">
        <v>0</v>
      </c>
    </row>
    <row s="1636" customFormat="1" customHeight="1" ht="18.75" hidden="1">
      <c r="A267" s="1781"/>
      <c r="B267" s="1781"/>
      <c r="C267" s="370" t="s">
        <v>1446</v>
      </c>
      <c r="D267" s="2463"/>
      <c r="E267" s="2205"/>
      <c r="F267" s="2384"/>
      <c r="G267" s="2428"/>
      <c r="H267" s="1501"/>
      <c r="I267" s="652" t="s">
        <v>1445</v>
      </c>
      <c r="J267" s="572"/>
      <c r="K267" s="1501"/>
      <c r="L267" s="215"/>
      <c r="M267" s="342"/>
      <c r="N267" s="335"/>
      <c r="O267" s="1625"/>
      <c r="P267" s="1625"/>
      <c r="AH267" s="1632">
        <v>0</v>
      </c>
    </row>
    <row s="1636" customFormat="1" customHeight="1" ht="1.05">
      <c r="A268" s="1781"/>
      <c r="B268" s="1781"/>
      <c r="C268" s="370" t="s">
        <v>1453</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412</v>
      </c>
      <c r="B270" s="1781" t="s">
        <v>413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561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1446</v>
      </c>
      <c r="D271" s="2463"/>
      <c r="E271" s="2205"/>
      <c r="F271" s="2384"/>
      <c r="G271" s="2428"/>
      <c r="H271" s="1501"/>
      <c r="I271" s="652" t="s">
        <v>1445</v>
      </c>
      <c r="J271" s="572"/>
      <c r="K271" s="1501"/>
      <c r="L271" s="215"/>
      <c r="M271" s="2171"/>
      <c r="N271" s="335"/>
      <c r="O271" s="1625"/>
      <c r="P271" s="1625"/>
      <c r="AH271" s="1632">
        <v>0</v>
      </c>
    </row>
    <row s="1636" customFormat="1" customHeight="1" ht="0.75" hidden="1">
      <c r="A272" s="1781"/>
      <c r="B272" s="1781"/>
      <c r="C272" s="370" t="s">
        <v>1453</v>
      </c>
      <c r="D272" s="2463"/>
      <c r="E272" s="2205"/>
      <c r="F272" s="2384"/>
      <c r="G272" s="401"/>
      <c r="H272" s="1501"/>
      <c r="I272" s="652"/>
      <c r="J272" s="572"/>
      <c r="K272" s="1501"/>
      <c r="L272" s="215"/>
      <c r="M272" s="2171"/>
      <c r="N272" s="335"/>
      <c r="O272" s="1625"/>
      <c r="P272" s="1625"/>
      <c r="AH272" s="1632">
        <v>0</v>
      </c>
    </row>
    <row s="1636" customFormat="1" customHeight="1" ht="45" hidden="1">
      <c r="A273" s="1781" t="s">
        <v>417</v>
      </c>
      <c r="B273" s="1781" t="s">
        <v>418</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561</v>
      </c>
      <c r="M273" s="2172"/>
      <c r="N273" s="335"/>
      <c r="O273" s="1625"/>
      <c r="P273" s="1625"/>
      <c r="AH273" s="1632">
        <v>0</v>
      </c>
    </row>
    <row s="1636" customFormat="1" customHeight="1" ht="18.75" hidden="1">
      <c r="A274" s="1781"/>
      <c r="B274" s="1781"/>
      <c r="C274" s="370" t="s">
        <v>1446</v>
      </c>
      <c r="D274" s="2463"/>
      <c r="E274" s="2205"/>
      <c r="F274" s="2384"/>
      <c r="G274" s="2428"/>
      <c r="H274" s="1501"/>
      <c r="I274" s="652" t="s">
        <v>1445</v>
      </c>
      <c r="J274" s="572"/>
      <c r="K274" s="1501"/>
      <c r="L274" s="215"/>
      <c r="M274" s="1862"/>
      <c r="N274" s="335"/>
      <c r="O274" s="1625"/>
      <c r="P274" s="1625"/>
      <c r="AH274" s="1632">
        <v>0</v>
      </c>
    </row>
    <row s="1636" customFormat="1" customHeight="1" ht="0.75" hidden="1">
      <c r="A275" s="1781"/>
      <c r="B275" s="1781"/>
      <c r="C275" s="370" t="s">
        <v>1453</v>
      </c>
      <c r="D275" s="2463"/>
      <c r="E275" s="2205"/>
      <c r="F275" s="2384"/>
      <c r="G275" s="401"/>
      <c r="H275" s="1501"/>
      <c r="I275" s="652"/>
      <c r="J275" s="572"/>
      <c r="K275" s="1501"/>
      <c r="L275" s="215"/>
      <c r="M275" s="342"/>
      <c r="N275" s="335"/>
      <c r="O275" s="1625"/>
      <c r="P275" s="1625"/>
      <c r="AH275" s="1632">
        <v>0</v>
      </c>
    </row>
    <row s="1636" customFormat="1" customHeight="1" ht="45" hidden="1">
      <c r="A276" s="1781" t="s">
        <v>424</v>
      </c>
      <c r="B276" s="1781" t="s">
        <v>425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561</v>
      </c>
      <c r="M276" s="342"/>
      <c r="N276" s="335"/>
      <c r="O276" s="1625"/>
      <c r="P276" s="1625"/>
      <c r="AH276" s="1632">
        <v>0</v>
      </c>
    </row>
    <row s="1636" customFormat="1" customHeight="1" ht="18.75" hidden="1">
      <c r="A277" s="1781"/>
      <c r="B277" s="1781"/>
      <c r="C277" s="370" t="s">
        <v>1446</v>
      </c>
      <c r="D277" s="2463"/>
      <c r="E277" s="2205"/>
      <c r="F277" s="2384"/>
      <c r="G277" s="2428"/>
      <c r="H277" s="1501"/>
      <c r="I277" s="652" t="s">
        <v>1445</v>
      </c>
      <c r="J277" s="572"/>
      <c r="K277" s="1501"/>
      <c r="L277" s="215"/>
      <c r="M277" s="342"/>
      <c r="N277" s="335"/>
      <c r="O277" s="1625"/>
      <c r="P277" s="1625"/>
      <c r="AH277" s="1632">
        <v>0</v>
      </c>
    </row>
    <row s="1636" customFormat="1" customHeight="1" ht="0.75" hidden="1">
      <c r="A278" s="1781"/>
      <c r="B278" s="1781"/>
      <c r="C278" s="370" t="s">
        <v>1453</v>
      </c>
      <c r="D278" s="2463"/>
      <c r="E278" s="2205"/>
      <c r="F278" s="2384"/>
      <c r="G278" s="401"/>
      <c r="H278" s="1501"/>
      <c r="I278" s="652"/>
      <c r="J278" s="572"/>
      <c r="K278" s="1501"/>
      <c r="L278" s="215"/>
      <c r="M278" s="342"/>
      <c r="N278" s="335"/>
      <c r="O278" s="1625"/>
      <c r="P278" s="1625"/>
      <c r="AH278" s="1632">
        <v>0</v>
      </c>
    </row>
    <row s="1636" customFormat="1" customHeight="1" ht="45" hidden="1">
      <c r="A279" s="1781" t="s">
        <v>430</v>
      </c>
      <c r="B279" s="1781" t="s">
        <v>431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561</v>
      </c>
      <c r="M279" s="342"/>
      <c r="N279" s="335"/>
      <c r="O279" s="1625"/>
      <c r="P279" s="1625"/>
      <c r="AH279" s="1632">
        <v>0</v>
      </c>
    </row>
    <row s="1636" customFormat="1" customHeight="1" ht="18.75" hidden="1">
      <c r="A280" s="1781"/>
      <c r="B280" s="1781"/>
      <c r="C280" s="370" t="s">
        <v>1446</v>
      </c>
      <c r="D280" s="2463"/>
      <c r="E280" s="2205"/>
      <c r="F280" s="2384"/>
      <c r="G280" s="2428"/>
      <c r="H280" s="1501"/>
      <c r="I280" s="652" t="s">
        <v>1445</v>
      </c>
      <c r="J280" s="572"/>
      <c r="K280" s="1501"/>
      <c r="L280" s="215"/>
      <c r="M280" s="342"/>
      <c r="N280" s="335"/>
      <c r="O280" s="1625"/>
      <c r="P280" s="1625"/>
      <c r="AH280" s="1632">
        <v>0</v>
      </c>
    </row>
    <row s="1636" customFormat="1" customHeight="1" ht="0.75" hidden="1">
      <c r="A281" s="1781"/>
      <c r="B281" s="1781"/>
      <c r="C281" s="370" t="s">
        <v>1453</v>
      </c>
      <c r="D281" s="2463"/>
      <c r="E281" s="2205"/>
      <c r="F281" s="2384"/>
      <c r="G281" s="401"/>
      <c r="H281" s="1501"/>
      <c r="I281" s="652"/>
      <c r="J281" s="572"/>
      <c r="K281" s="1501"/>
      <c r="L281" s="215"/>
      <c r="M281" s="342"/>
      <c r="N281" s="335"/>
      <c r="O281" s="1625"/>
      <c r="P281" s="1625"/>
      <c r="AH281" s="1632">
        <v>0</v>
      </c>
    </row>
    <row s="1636" customFormat="1" customHeight="1" ht="18.75" hidden="1">
      <c r="A282" s="1781" t="s">
        <v>436</v>
      </c>
      <c r="B282" s="1781" t="s">
        <v>437</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561</v>
      </c>
      <c r="M282" s="342"/>
      <c r="N282" s="335"/>
      <c r="O282" s="1625"/>
      <c r="P282" s="1625"/>
      <c r="AH282" s="1632">
        <v>0</v>
      </c>
    </row>
    <row s="1636" customFormat="1" customHeight="1" ht="18.75" hidden="1">
      <c r="A283" s="1781"/>
      <c r="B283" s="1781"/>
      <c r="C283" s="370" t="s">
        <v>1446</v>
      </c>
      <c r="D283" s="2463"/>
      <c r="E283" s="2205"/>
      <c r="F283" s="2384"/>
      <c r="G283" s="2428"/>
      <c r="H283" s="1501"/>
      <c r="I283" s="652" t="s">
        <v>1445</v>
      </c>
      <c r="J283" s="572"/>
      <c r="K283" s="1501"/>
      <c r="L283" s="215"/>
      <c r="M283" s="342"/>
      <c r="N283" s="335"/>
      <c r="O283" s="1625"/>
      <c r="P283" s="1625"/>
      <c r="AH283" s="1632">
        <v>0</v>
      </c>
    </row>
    <row s="1636" customFormat="1" customHeight="1" ht="0.75" hidden="1">
      <c r="A284" s="1781"/>
      <c r="B284" s="1781"/>
      <c r="C284" s="370" t="s">
        <v>1453</v>
      </c>
      <c r="D284" s="2463"/>
      <c r="E284" s="2205"/>
      <c r="F284" s="2384"/>
      <c r="G284" s="401"/>
      <c r="H284" s="1501"/>
      <c r="I284" s="652"/>
      <c r="J284" s="572"/>
      <c r="K284" s="1501"/>
      <c r="L284" s="215"/>
      <c r="M284" s="342"/>
      <c r="N284" s="335"/>
      <c r="O284" s="1625"/>
      <c r="P284" s="1625"/>
      <c r="AH284" s="1632">
        <v>0</v>
      </c>
    </row>
    <row s="1636" customFormat="1" customHeight="1" ht="18.75" hidden="1">
      <c r="A285" s="1781" t="s">
        <v>442</v>
      </c>
      <c r="B285" s="1781" t="s">
        <v>443</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561</v>
      </c>
      <c r="M285" s="342"/>
      <c r="N285" s="335"/>
      <c r="O285" s="1625"/>
      <c r="P285" s="1625"/>
      <c r="AH285" s="1632">
        <v>0</v>
      </c>
    </row>
    <row s="1636" customFormat="1" customHeight="1" ht="18.75" hidden="1">
      <c r="A286" s="1781"/>
      <c r="B286" s="1781"/>
      <c r="C286" s="370" t="s">
        <v>1446</v>
      </c>
      <c r="D286" s="2463"/>
      <c r="E286" s="2205"/>
      <c r="F286" s="2384"/>
      <c r="G286" s="2428"/>
      <c r="H286" s="1501"/>
      <c r="I286" s="652" t="s">
        <v>1445</v>
      </c>
      <c r="J286" s="572"/>
      <c r="K286" s="1501"/>
      <c r="L286" s="215"/>
      <c r="M286" s="342"/>
      <c r="N286" s="335"/>
      <c r="O286" s="1625"/>
      <c r="P286" s="1625"/>
      <c r="AH286" s="1632">
        <v>0</v>
      </c>
    </row>
    <row s="1636" customFormat="1" customHeight="1" ht="0.75" hidden="1">
      <c r="A287" s="1781"/>
      <c r="B287" s="1781"/>
      <c r="C287" s="370" t="s">
        <v>1453</v>
      </c>
      <c r="D287" s="2463"/>
      <c r="E287" s="2205"/>
      <c r="F287" s="2384"/>
      <c r="G287" s="401"/>
      <c r="H287" s="1501"/>
      <c r="I287" s="652"/>
      <c r="J287" s="572"/>
      <c r="K287" s="1501"/>
      <c r="L287" s="215"/>
      <c r="M287" s="342"/>
      <c r="N287" s="335"/>
      <c r="O287" s="1625"/>
      <c r="P287" s="1625"/>
      <c r="AH287" s="1632">
        <v>0</v>
      </c>
    </row>
    <row s="1636" customFormat="1" customHeight="1" ht="18.75" hidden="1">
      <c r="A288" s="1781" t="s">
        <v>448</v>
      </c>
      <c r="B288" s="1781" t="s">
        <v>449</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561</v>
      </c>
      <c r="M288" s="342"/>
      <c r="N288" s="335"/>
      <c r="O288" s="1625"/>
      <c r="P288" s="1625"/>
      <c r="AH288" s="1632">
        <v>0</v>
      </c>
    </row>
    <row s="1636" customFormat="1" customHeight="1" ht="18.75" hidden="1">
      <c r="A289" s="1781"/>
      <c r="B289" s="1781"/>
      <c r="C289" s="370" t="s">
        <v>1446</v>
      </c>
      <c r="D289" s="2463"/>
      <c r="E289" s="2205"/>
      <c r="F289" s="2384"/>
      <c r="G289" s="2428"/>
      <c r="H289" s="1501"/>
      <c r="I289" s="652" t="s">
        <v>1445</v>
      </c>
      <c r="J289" s="572"/>
      <c r="K289" s="1501"/>
      <c r="L289" s="215"/>
      <c r="M289" s="342"/>
      <c r="N289" s="335"/>
      <c r="O289" s="1625"/>
      <c r="P289" s="1625"/>
      <c r="AH289" s="1632">
        <v>0</v>
      </c>
    </row>
    <row s="1636" customFormat="1" customHeight="1" ht="0.75" hidden="1">
      <c r="A290" s="1781"/>
      <c r="B290" s="1781"/>
      <c r="C290" s="370" t="s">
        <v>1453</v>
      </c>
      <c r="D290" s="2463"/>
      <c r="E290" s="2205"/>
      <c r="F290" s="2384"/>
      <c r="G290" s="401"/>
      <c r="H290" s="1501"/>
      <c r="I290" s="652"/>
      <c r="J290" s="572"/>
      <c r="K290" s="1501"/>
      <c r="L290" s="215"/>
      <c r="M290" s="342"/>
      <c r="N290" s="335"/>
      <c r="O290" s="1625"/>
      <c r="P290" s="1625"/>
      <c r="AH290" s="1632">
        <v>0</v>
      </c>
    </row>
    <row s="1636" customFormat="1" customHeight="1" ht="18.75" hidden="1">
      <c r="A291" s="1781" t="s">
        <v>454</v>
      </c>
      <c r="B291" s="1781" t="s">
        <v>455</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561</v>
      </c>
      <c r="M291" s="342"/>
      <c r="N291" s="335"/>
      <c r="O291" s="1625"/>
      <c r="P291" s="1625"/>
      <c r="AH291" s="1632">
        <v>0</v>
      </c>
    </row>
    <row s="1636" customFormat="1" customHeight="1" ht="18.75" hidden="1">
      <c r="A292" s="1781"/>
      <c r="B292" s="1781"/>
      <c r="C292" s="370" t="s">
        <v>1446</v>
      </c>
      <c r="D292" s="2463"/>
      <c r="E292" s="2205"/>
      <c r="F292" s="2384"/>
      <c r="G292" s="2428"/>
      <c r="H292" s="1501"/>
      <c r="I292" s="652" t="s">
        <v>1445</v>
      </c>
      <c r="J292" s="572"/>
      <c r="K292" s="1501"/>
      <c r="L292" s="215"/>
      <c r="M292" s="342"/>
      <c r="N292" s="335"/>
      <c r="O292" s="1625"/>
      <c r="P292" s="1625"/>
      <c r="AH292" s="1632">
        <v>0</v>
      </c>
    </row>
    <row s="1636" customFormat="1" customHeight="1" ht="0.75" hidden="1">
      <c r="A293" s="1781"/>
      <c r="B293" s="1781"/>
      <c r="C293" s="370" t="s">
        <v>1453</v>
      </c>
      <c r="D293" s="2463"/>
      <c r="E293" s="2205"/>
      <c r="F293" s="2384"/>
      <c r="G293" s="401"/>
      <c r="H293" s="1501"/>
      <c r="I293" s="652"/>
      <c r="J293" s="572"/>
      <c r="K293" s="1501"/>
      <c r="L293" s="215"/>
      <c r="M293" s="342"/>
      <c r="N293" s="335"/>
      <c r="O293" s="1625"/>
      <c r="P293" s="1625"/>
      <c r="AH293" s="1632">
        <v>0</v>
      </c>
    </row>
    <row s="1636" customFormat="1" customHeight="1" ht="18.75" hidden="1">
      <c r="A294" s="1781" t="s">
        <v>460</v>
      </c>
      <c r="B294" s="1781" t="s">
        <v>461</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561</v>
      </c>
      <c r="M294" s="342"/>
      <c r="N294" s="335"/>
      <c r="O294" s="1625"/>
      <c r="P294" s="1625"/>
      <c r="AH294" s="1632">
        <v>0</v>
      </c>
    </row>
    <row s="1636" customFormat="1" customHeight="1" ht="18.75" hidden="1">
      <c r="A295" s="1781"/>
      <c r="B295" s="1781"/>
      <c r="C295" s="370" t="s">
        <v>1446</v>
      </c>
      <c r="D295" s="2463"/>
      <c r="E295" s="2205"/>
      <c r="F295" s="2384"/>
      <c r="G295" s="2428"/>
      <c r="H295" s="1501"/>
      <c r="I295" s="652" t="s">
        <v>1445</v>
      </c>
      <c r="J295" s="572"/>
      <c r="K295" s="1501"/>
      <c r="L295" s="215"/>
      <c r="M295" s="342"/>
      <c r="N295" s="335"/>
      <c r="O295" s="1625"/>
      <c r="P295" s="1625"/>
      <c r="AH295" s="1632">
        <v>0</v>
      </c>
    </row>
    <row s="1636" customFormat="1" customHeight="1" ht="0.75" hidden="1">
      <c r="A296" s="1781"/>
      <c r="B296" s="1781"/>
      <c r="C296" s="370" t="s">
        <v>1453</v>
      </c>
      <c r="D296" s="2463"/>
      <c r="E296" s="2205"/>
      <c r="F296" s="2384"/>
      <c r="G296" s="401"/>
      <c r="H296" s="1501"/>
      <c r="I296" s="652"/>
      <c r="J296" s="572"/>
      <c r="K296" s="1501"/>
      <c r="L296" s="215"/>
      <c r="M296" s="342"/>
      <c r="N296" s="335"/>
      <c r="O296" s="1625"/>
      <c r="P296" s="1625"/>
      <c r="AH296" s="1632">
        <v>0</v>
      </c>
    </row>
    <row s="1636" customFormat="1" customHeight="1" ht="18.75" hidden="1">
      <c r="A297" s="1781" t="s">
        <v>480</v>
      </c>
      <c r="B297" s="1781" t="s">
        <v>481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561</v>
      </c>
      <c r="M297" s="342"/>
      <c r="N297" s="335"/>
      <c r="O297" s="1625"/>
      <c r="P297" s="1625"/>
      <c r="AH297" s="1632">
        <v>0</v>
      </c>
    </row>
    <row s="1636" customFormat="1" customHeight="1" ht="18.75" hidden="1">
      <c r="A298" s="1781"/>
      <c r="B298" s="1781"/>
      <c r="C298" s="370" t="s">
        <v>1446</v>
      </c>
      <c r="D298" s="2463"/>
      <c r="E298" s="2205"/>
      <c r="F298" s="2384"/>
      <c r="G298" s="2428"/>
      <c r="H298" s="1501"/>
      <c r="I298" s="652" t="s">
        <v>1445</v>
      </c>
      <c r="J298" s="572"/>
      <c r="K298" s="1501"/>
      <c r="L298" s="215"/>
      <c r="M298" s="342"/>
      <c r="N298" s="335"/>
      <c r="O298" s="1625"/>
      <c r="P298" s="1625"/>
      <c r="AH298" s="1632">
        <v>0</v>
      </c>
    </row>
    <row s="1636" customFormat="1" customHeight="1" ht="0.75" hidden="1">
      <c r="A299" s="1781"/>
      <c r="B299" s="1781"/>
      <c r="C299" s="370" t="s">
        <v>1453</v>
      </c>
      <c r="D299" s="2463"/>
      <c r="E299" s="2205"/>
      <c r="F299" s="2384"/>
      <c r="G299" s="401"/>
      <c r="H299" s="1501"/>
      <c r="I299" s="652"/>
      <c r="J299" s="572"/>
      <c r="K299" s="1501"/>
      <c r="L299" s="215"/>
      <c r="M299" s="342"/>
      <c r="N299" s="335"/>
      <c r="O299" s="1625"/>
      <c r="P299" s="1625"/>
      <c r="AH299" s="1632">
        <v>0</v>
      </c>
    </row>
    <row s="1636" customFormat="1" customHeight="1" ht="18.75" hidden="1">
      <c r="A300" s="1781" t="s">
        <v>485</v>
      </c>
      <c r="B300" s="1781" t="s">
        <v>486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561</v>
      </c>
      <c r="M300" s="342"/>
      <c r="N300" s="335"/>
      <c r="O300" s="1625"/>
      <c r="P300" s="1625"/>
      <c r="AH300" s="1632">
        <v>0</v>
      </c>
    </row>
    <row s="1636" customFormat="1" customHeight="1" ht="18.75" hidden="1">
      <c r="A301" s="1781"/>
      <c r="B301" s="1781"/>
      <c r="C301" s="370" t="s">
        <v>1446</v>
      </c>
      <c r="D301" s="2463"/>
      <c r="E301" s="2205"/>
      <c r="F301" s="2384"/>
      <c r="G301" s="2428"/>
      <c r="H301" s="1501"/>
      <c r="I301" s="652" t="s">
        <v>1445</v>
      </c>
      <c r="J301" s="572"/>
      <c r="K301" s="1501"/>
      <c r="L301" s="215"/>
      <c r="M301" s="342"/>
      <c r="N301" s="335"/>
      <c r="O301" s="1625"/>
      <c r="P301" s="1625"/>
      <c r="AH301" s="1632">
        <v>0</v>
      </c>
    </row>
    <row s="1636" customFormat="1" customHeight="1" ht="0.75" hidden="1">
      <c r="A302" s="1781"/>
      <c r="B302" s="1781"/>
      <c r="C302" s="370" t="s">
        <v>1453</v>
      </c>
      <c r="D302" s="2463"/>
      <c r="E302" s="2205"/>
      <c r="F302" s="2384"/>
      <c r="G302" s="401"/>
      <c r="H302" s="1501"/>
      <c r="I302" s="652"/>
      <c r="J302" s="572"/>
      <c r="K302" s="1501"/>
      <c r="L302" s="215"/>
      <c r="M302" s="342"/>
      <c r="N302" s="335"/>
      <c r="O302" s="1625"/>
      <c r="P302" s="1625"/>
      <c r="AH302" s="1632">
        <v>0</v>
      </c>
    </row>
    <row s="1636" customFormat="1" customHeight="1" ht="18.75" hidden="1">
      <c r="A303" s="1781" t="s">
        <v>490</v>
      </c>
      <c r="B303" s="1781" t="s">
        <v>491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561</v>
      </c>
      <c r="M303" s="342"/>
      <c r="N303" s="335"/>
      <c r="O303" s="1625"/>
      <c r="P303" s="1625"/>
      <c r="AH303" s="1632">
        <v>0</v>
      </c>
    </row>
    <row s="1636" customFormat="1" customHeight="1" ht="18.75" hidden="1">
      <c r="A304" s="1781"/>
      <c r="B304" s="1781"/>
      <c r="C304" s="370" t="s">
        <v>1446</v>
      </c>
      <c r="D304" s="2463"/>
      <c r="E304" s="2205"/>
      <c r="F304" s="2384"/>
      <c r="G304" s="2428"/>
      <c r="H304" s="1501"/>
      <c r="I304" s="652" t="s">
        <v>1445</v>
      </c>
      <c r="J304" s="572"/>
      <c r="K304" s="1501"/>
      <c r="L304" s="215"/>
      <c r="M304" s="342"/>
      <c r="N304" s="335"/>
      <c r="O304" s="1625"/>
      <c r="P304" s="1625"/>
      <c r="AH304" s="1632">
        <v>0</v>
      </c>
    </row>
    <row s="1636" customFormat="1" customHeight="1" ht="0.75" hidden="1">
      <c r="A305" s="1781"/>
      <c r="B305" s="1781"/>
      <c r="C305" s="370" t="s">
        <v>1453</v>
      </c>
      <c r="D305" s="2463"/>
      <c r="E305" s="2205"/>
      <c r="F305" s="2384"/>
      <c r="G305" s="401"/>
      <c r="H305" s="1501"/>
      <c r="I305" s="652"/>
      <c r="J305" s="572"/>
      <c r="K305" s="1501"/>
      <c r="L305" s="215"/>
      <c r="M305" s="342"/>
      <c r="N305" s="335"/>
      <c r="O305" s="1625"/>
      <c r="P305" s="1625"/>
      <c r="AH305" s="1632">
        <v>0</v>
      </c>
    </row>
    <row s="1636" customFormat="1" customHeight="1" ht="18.75" hidden="1">
      <c r="A306" s="1781" t="s">
        <v>495</v>
      </c>
      <c r="B306" s="1781" t="s">
        <v>496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561</v>
      </c>
      <c r="M306" s="342"/>
      <c r="N306" s="335"/>
      <c r="O306" s="1625"/>
      <c r="P306" s="1625"/>
      <c r="AH306" s="1632">
        <v>0</v>
      </c>
    </row>
    <row s="1636" customFormat="1" customHeight="1" ht="18.75" hidden="1">
      <c r="A307" s="1781"/>
      <c r="B307" s="1781"/>
      <c r="C307" s="370" t="s">
        <v>1446</v>
      </c>
      <c r="D307" s="2463"/>
      <c r="E307" s="2205"/>
      <c r="F307" s="2384"/>
      <c r="G307" s="2428"/>
      <c r="H307" s="1501"/>
      <c r="I307" s="652" t="s">
        <v>1445</v>
      </c>
      <c r="J307" s="572"/>
      <c r="K307" s="1501"/>
      <c r="L307" s="215"/>
      <c r="M307" s="342"/>
      <c r="N307" s="335"/>
      <c r="O307" s="1625"/>
      <c r="P307" s="1625"/>
      <c r="AH307" s="1632">
        <v>0</v>
      </c>
    </row>
    <row s="1636" customFormat="1" customHeight="1" ht="0.75" hidden="1">
      <c r="A308" s="1781"/>
      <c r="B308" s="1781"/>
      <c r="C308" s="370" t="s">
        <v>1453</v>
      </c>
      <c r="D308" s="2463"/>
      <c r="E308" s="2205"/>
      <c r="F308" s="2384"/>
      <c r="G308" s="401"/>
      <c r="H308" s="1501"/>
      <c r="I308" s="652"/>
      <c r="J308" s="572"/>
      <c r="K308" s="1501"/>
      <c r="L308" s="215"/>
      <c r="M308" s="342"/>
      <c r="N308" s="335"/>
      <c r="O308" s="1625"/>
      <c r="P308" s="1625"/>
      <c r="AH308" s="1632">
        <v>0</v>
      </c>
    </row>
    <row s="1636" customFormat="1" customHeight="1" ht="18.75" hidden="1">
      <c r="A309" s="1781" t="s">
        <v>500</v>
      </c>
      <c r="B309" s="1781" t="s">
        <v>501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561</v>
      </c>
      <c r="M309" s="342"/>
      <c r="N309" s="335"/>
      <c r="O309" s="1625"/>
      <c r="P309" s="1625"/>
      <c r="AH309" s="1632">
        <v>0</v>
      </c>
    </row>
    <row s="1636" customFormat="1" customHeight="1" ht="18.75" hidden="1">
      <c r="A310" s="1781"/>
      <c r="B310" s="1781"/>
      <c r="C310" s="370" t="s">
        <v>1446</v>
      </c>
      <c r="D310" s="2463"/>
      <c r="E310" s="2205"/>
      <c r="F310" s="2384"/>
      <c r="G310" s="2428"/>
      <c r="H310" s="1501"/>
      <c r="I310" s="652" t="s">
        <v>1445</v>
      </c>
      <c r="J310" s="572"/>
      <c r="K310" s="1501"/>
      <c r="L310" s="215"/>
      <c r="M310" s="342"/>
      <c r="N310" s="335"/>
      <c r="O310" s="1625"/>
      <c r="P310" s="1625"/>
      <c r="AH310" s="1632">
        <v>0</v>
      </c>
    </row>
    <row s="1636" customFormat="1" customHeight="1" ht="0.75" hidden="1">
      <c r="A311" s="1781"/>
      <c r="B311" s="1781"/>
      <c r="C311" s="370" t="s">
        <v>1453</v>
      </c>
      <c r="D311" s="2463"/>
      <c r="E311" s="2205"/>
      <c r="F311" s="2384"/>
      <c r="G311" s="401"/>
      <c r="H311" s="1501"/>
      <c r="I311" s="652"/>
      <c r="J311" s="572"/>
      <c r="K311" s="1501"/>
      <c r="L311" s="215"/>
      <c r="M311" s="342"/>
      <c r="N311" s="335"/>
      <c r="O311" s="1625"/>
      <c r="P311" s="1625"/>
      <c r="AH311" s="1632">
        <v>0</v>
      </c>
    </row>
    <row s="1636" customFormat="1" customHeight="1" ht="18.75" hidden="1">
      <c r="A312" s="1781" t="s">
        <v>505</v>
      </c>
      <c r="B312" s="1781" t="s">
        <v>506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561</v>
      </c>
      <c r="M312" s="342"/>
      <c r="N312" s="335"/>
      <c r="O312" s="1625"/>
      <c r="P312" s="1625"/>
      <c r="AH312" s="1632">
        <v>0</v>
      </c>
    </row>
    <row s="1636" customFormat="1" customHeight="1" ht="18.75" hidden="1">
      <c r="A313" s="1781"/>
      <c r="B313" s="1781"/>
      <c r="C313" s="370" t="s">
        <v>1446</v>
      </c>
      <c r="D313" s="2463"/>
      <c r="E313" s="2205"/>
      <c r="F313" s="2384"/>
      <c r="G313" s="2428"/>
      <c r="H313" s="1501"/>
      <c r="I313" s="652" t="s">
        <v>1445</v>
      </c>
      <c r="J313" s="572"/>
      <c r="K313" s="1501"/>
      <c r="L313" s="215"/>
      <c r="M313" s="342"/>
      <c r="N313" s="335"/>
      <c r="O313" s="1625"/>
      <c r="P313" s="1625"/>
      <c r="AH313" s="1632">
        <v>0</v>
      </c>
    </row>
    <row s="1636" customFormat="1" customHeight="1" ht="0.75" hidden="1">
      <c r="A314" s="1781"/>
      <c r="B314" s="1781"/>
      <c r="C314" s="370" t="s">
        <v>1453</v>
      </c>
      <c r="D314" s="2463"/>
      <c r="E314" s="2205"/>
      <c r="F314" s="2384"/>
      <c r="G314" s="401"/>
      <c r="H314" s="1501"/>
      <c r="I314" s="652"/>
      <c r="J314" s="572"/>
      <c r="K314" s="1501"/>
      <c r="L314" s="215"/>
      <c r="M314" s="342"/>
      <c r="N314" s="335"/>
      <c r="O314" s="1625"/>
      <c r="P314" s="1625"/>
      <c r="AH314" s="1632">
        <v>0</v>
      </c>
    </row>
    <row s="1636" customFormat="1" customHeight="1" ht="18.75" hidden="1">
      <c r="A315" s="1781" t="s">
        <v>510</v>
      </c>
      <c r="B315" s="1781" t="s">
        <v>511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561</v>
      </c>
      <c r="M315" s="342"/>
      <c r="N315" s="335"/>
      <c r="O315" s="1625"/>
      <c r="P315" s="1625"/>
      <c r="AH315" s="1632">
        <v>0</v>
      </c>
    </row>
    <row s="1636" customFormat="1" customHeight="1" ht="18.75" hidden="1">
      <c r="A316" s="1781"/>
      <c r="B316" s="1781"/>
      <c r="C316" s="370" t="s">
        <v>1446</v>
      </c>
      <c r="D316" s="2463"/>
      <c r="E316" s="2205"/>
      <c r="F316" s="2384"/>
      <c r="G316" s="2428"/>
      <c r="H316" s="1501"/>
      <c r="I316" s="652" t="s">
        <v>1445</v>
      </c>
      <c r="J316" s="572"/>
      <c r="K316" s="1501"/>
      <c r="L316" s="215"/>
      <c r="M316" s="342"/>
      <c r="N316" s="335"/>
      <c r="O316" s="1625"/>
      <c r="P316" s="1625"/>
      <c r="AH316" s="1632">
        <v>0</v>
      </c>
    </row>
    <row s="1636" customFormat="1" customHeight="1" ht="0.75" hidden="1">
      <c r="A317" s="1781"/>
      <c r="B317" s="1781"/>
      <c r="C317" s="370" t="s">
        <v>1453</v>
      </c>
      <c r="D317" s="2463"/>
      <c r="E317" s="2205"/>
      <c r="F317" s="2384"/>
      <c r="G317" s="401"/>
      <c r="H317" s="1501"/>
      <c r="I317" s="652"/>
      <c r="J317" s="572"/>
      <c r="K317" s="1501"/>
      <c r="L317" s="215"/>
      <c r="M317" s="342"/>
      <c r="N317" s="335"/>
      <c r="O317" s="1625"/>
      <c r="P317" s="1625"/>
      <c r="AH317" s="1632">
        <v>0</v>
      </c>
    </row>
    <row s="1636" customFormat="1" customHeight="1" ht="18.75" hidden="1">
      <c r="A318" s="1781" t="s">
        <v>515</v>
      </c>
      <c r="B318" s="1781" t="s">
        <v>516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561</v>
      </c>
      <c r="M318" s="342"/>
      <c r="N318" s="335"/>
      <c r="O318" s="1625"/>
      <c r="P318" s="1625"/>
      <c r="AH318" s="1632">
        <v>0</v>
      </c>
    </row>
    <row s="1636" customFormat="1" customHeight="1" ht="18.75" hidden="1">
      <c r="A319" s="1781"/>
      <c r="B319" s="1781"/>
      <c r="C319" s="370" t="s">
        <v>1446</v>
      </c>
      <c r="D319" s="2463"/>
      <c r="E319" s="2205"/>
      <c r="F319" s="2384"/>
      <c r="G319" s="2428"/>
      <c r="H319" s="1501"/>
      <c r="I319" s="652" t="s">
        <v>1445</v>
      </c>
      <c r="J319" s="572"/>
      <c r="K319" s="1501"/>
      <c r="L319" s="215"/>
      <c r="M319" s="342"/>
      <c r="N319" s="335"/>
      <c r="O319" s="1625"/>
      <c r="P319" s="1625"/>
      <c r="AH319" s="1632">
        <v>0</v>
      </c>
    </row>
    <row s="1636" customFormat="1" customHeight="1" ht="0.75" hidden="1">
      <c r="A320" s="1781"/>
      <c r="B320" s="1781"/>
      <c r="C320" s="370" t="s">
        <v>1453</v>
      </c>
      <c r="D320" s="2463"/>
      <c r="E320" s="2205"/>
      <c r="F320" s="2384"/>
      <c r="G320" s="401"/>
      <c r="H320" s="1501"/>
      <c r="I320" s="652"/>
      <c r="J320" s="572"/>
      <c r="K320" s="1501"/>
      <c r="L320" s="215"/>
      <c r="M320" s="342"/>
      <c r="N320" s="335"/>
      <c r="O320" s="1625"/>
      <c r="P320" s="1625"/>
      <c r="AH320" s="1632">
        <v>0</v>
      </c>
    </row>
    <row s="1636" customFormat="1" customHeight="1" ht="18.75" hidden="1">
      <c r="A321" s="1781" t="s">
        <v>520</v>
      </c>
      <c r="B321" s="1781" t="s">
        <v>521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561</v>
      </c>
      <c r="M321" s="342"/>
      <c r="N321" s="335"/>
      <c r="O321" s="1625"/>
      <c r="P321" s="1625"/>
      <c r="AH321" s="1632">
        <v>0</v>
      </c>
    </row>
    <row s="1636" customFormat="1" customHeight="1" ht="18.75" hidden="1">
      <c r="A322" s="1781"/>
      <c r="B322" s="1781"/>
      <c r="C322" s="370" t="s">
        <v>1446</v>
      </c>
      <c r="D322" s="2463"/>
      <c r="E322" s="2205"/>
      <c r="F322" s="2384"/>
      <c r="G322" s="2428"/>
      <c r="H322" s="1501"/>
      <c r="I322" s="652" t="s">
        <v>1445</v>
      </c>
      <c r="J322" s="572"/>
      <c r="K322" s="1501"/>
      <c r="L322" s="215"/>
      <c r="M322" s="342"/>
      <c r="N322" s="335"/>
      <c r="O322" s="1625"/>
      <c r="P322" s="1625"/>
      <c r="AH322" s="1632">
        <v>0</v>
      </c>
    </row>
    <row s="1636" customFormat="1" customHeight="1" ht="0.75" hidden="1">
      <c r="A323" s="1781"/>
      <c r="B323" s="1781"/>
      <c r="C323" s="370" t="s">
        <v>1453</v>
      </c>
      <c r="D323" s="2463"/>
      <c r="E323" s="2205"/>
      <c r="F323" s="2384"/>
      <c r="G323" s="401"/>
      <c r="H323" s="1501"/>
      <c r="I323" s="652"/>
      <c r="J323" s="572"/>
      <c r="K323" s="1501"/>
      <c r="L323" s="215"/>
      <c r="M323" s="342"/>
      <c r="N323" s="335"/>
      <c r="O323" s="1625"/>
      <c r="P323" s="1625"/>
      <c r="AH323" s="1632">
        <v>0</v>
      </c>
    </row>
    <row s="1636" customFormat="1" customHeight="1" ht="18.75" hidden="1">
      <c r="A324" s="1781" t="s">
        <v>525</v>
      </c>
      <c r="B324" s="1781" t="s">
        <v>526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561</v>
      </c>
      <c r="M324" s="342"/>
      <c r="N324" s="335"/>
      <c r="O324" s="1625"/>
      <c r="P324" s="1625"/>
      <c r="AH324" s="1632">
        <v>0</v>
      </c>
    </row>
    <row s="1636" customFormat="1" customHeight="1" ht="18.75" hidden="1">
      <c r="A325" s="1781"/>
      <c r="B325" s="1781"/>
      <c r="C325" s="370" t="s">
        <v>1446</v>
      </c>
      <c r="D325" s="2463"/>
      <c r="E325" s="2205"/>
      <c r="F325" s="2384"/>
      <c r="G325" s="2428"/>
      <c r="H325" s="1501"/>
      <c r="I325" s="652" t="s">
        <v>1445</v>
      </c>
      <c r="J325" s="572"/>
      <c r="K325" s="1501"/>
      <c r="L325" s="215"/>
      <c r="M325" s="342"/>
      <c r="N325" s="335"/>
      <c r="O325" s="1625"/>
      <c r="P325" s="1625"/>
      <c r="AH325" s="1632">
        <v>0</v>
      </c>
    </row>
    <row s="1636" customFormat="1" customHeight="1" ht="0.75" hidden="1">
      <c r="A326" s="1781"/>
      <c r="B326" s="1781"/>
      <c r="C326" s="370" t="s">
        <v>1453</v>
      </c>
      <c r="D326" s="2463"/>
      <c r="E326" s="2205"/>
      <c r="F326" s="2384"/>
      <c r="G326" s="401"/>
      <c r="H326" s="1501"/>
      <c r="I326" s="652"/>
      <c r="J326" s="572"/>
      <c r="K326" s="1501"/>
      <c r="L326" s="215"/>
      <c r="M326" s="342"/>
      <c r="N326" s="335"/>
      <c r="O326" s="1625"/>
      <c r="P326" s="1625"/>
      <c r="AH326" s="1632">
        <v>0</v>
      </c>
    </row>
    <row s="1636" customFormat="1" customHeight="1" ht="18.75" hidden="1">
      <c r="A327" s="1781" t="s">
        <v>530</v>
      </c>
      <c r="B327" s="1781" t="s">
        <v>531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561</v>
      </c>
      <c r="M327" s="342"/>
      <c r="N327" s="335"/>
      <c r="O327" s="1625"/>
      <c r="P327" s="1625"/>
      <c r="AH327" s="1632">
        <v>0</v>
      </c>
    </row>
    <row s="1636" customFormat="1" customHeight="1" ht="18.75" hidden="1">
      <c r="A328" s="1781"/>
      <c r="B328" s="1781"/>
      <c r="C328" s="370" t="s">
        <v>1446</v>
      </c>
      <c r="D328" s="2463"/>
      <c r="E328" s="2205"/>
      <c r="F328" s="2384"/>
      <c r="G328" s="2428"/>
      <c r="H328" s="1501"/>
      <c r="I328" s="652" t="s">
        <v>1445</v>
      </c>
      <c r="J328" s="572"/>
      <c r="K328" s="1501"/>
      <c r="L328" s="215"/>
      <c r="M328" s="342"/>
      <c r="N328" s="335"/>
      <c r="O328" s="1625"/>
      <c r="P328" s="1625"/>
      <c r="AH328" s="1632">
        <v>0</v>
      </c>
    </row>
    <row s="1636" customFormat="1" customHeight="1" ht="1.05">
      <c r="A329" s="1781"/>
      <c r="B329" s="1781"/>
      <c r="C329" s="370" t="s">
        <v>1453</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0134A-7E2B-DDF5-35F4-0.4AD13115}"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ГУП "Белоблводоканал"</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555</v>
      </c>
      <c r="E8" s="2210"/>
      <c r="F8" s="2210"/>
      <c r="G8" s="2210"/>
      <c r="H8" s="2390" t="s">
        <v>556</v>
      </c>
      <c r="R8" s="375">
        <v>14</v>
      </c>
    </row>
    <row customHeight="1" ht="24">
      <c r="C9" s="377"/>
      <c r="D9" s="387" t="s">
        <v>87</v>
      </c>
      <c r="E9" s="109" t="s">
        <v>557</v>
      </c>
      <c r="F9" s="109" t="s">
        <v>558</v>
      </c>
      <c r="G9" s="109" t="s">
        <v>645</v>
      </c>
      <c r="H9" s="2390"/>
      <c r="R9" s="375">
        <v>23</v>
      </c>
    </row>
    <row customHeight="1" ht="14.699999999999998">
      <c r="A10" s="344"/>
      <c r="C10" s="377"/>
      <c r="D10" s="148" t="s">
        <v>328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8"/>
      <c r="G10" s="214"/>
      <c r="H10" s="2170" t="s">
        <v>1454</v>
      </c>
      <c r="R10" s="375">
        <v>14</v>
      </c>
    </row>
    <row customHeight="1" ht="14.699999999999998">
      <c r="A11" s="344"/>
      <c r="C11" s="377"/>
      <c r="D11" s="148" t="s">
        <v>99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577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E06C3D-CE1B-0ADD-80E1-0.CE20881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ГУП "Белоблводоканал"</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385</v>
      </c>
      <c r="F9" s="2104"/>
      <c r="G9" s="2128" t="s">
        <v>324</v>
      </c>
      <c r="H9" s="2128" t="s">
        <v>87</v>
      </c>
      <c r="I9" s="2128"/>
      <c r="J9" s="2128" t="s">
        <v>386</v>
      </c>
      <c r="K9" s="2156" t="s">
        <v>387</v>
      </c>
      <c r="L9" s="2156"/>
      <c r="M9" s="2156"/>
      <c r="N9" s="2156"/>
      <c r="O9" s="2156" t="s">
        <v>388</v>
      </c>
      <c r="P9" s="2156"/>
      <c r="Q9" s="2156"/>
      <c r="R9" s="2156"/>
      <c r="S9" s="2156" t="s">
        <v>389</v>
      </c>
      <c r="T9" s="2156"/>
      <c r="U9" s="2156"/>
      <c r="V9" s="2156"/>
      <c r="W9" s="2128" t="s">
        <v>390</v>
      </c>
      <c r="AR9" s="105">
        <v>27</v>
      </c>
    </row>
    <row customHeight="1" ht="31.5">
      <c r="D10" s="2128"/>
      <c r="E10" s="1285" t="s">
        <v>88</v>
      </c>
      <c r="F10" s="1285" t="s">
        <v>391</v>
      </c>
      <c r="G10" s="2128"/>
      <c r="H10" s="2128"/>
      <c r="I10" s="2128"/>
      <c r="J10" s="2128"/>
      <c r="K10" s="111" t="s">
        <v>327</v>
      </c>
      <c r="L10" s="2128" t="s">
        <v>87</v>
      </c>
      <c r="M10" s="2128"/>
      <c r="N10" s="111" t="s">
        <v>392</v>
      </c>
      <c r="O10" s="111" t="s">
        <v>327</v>
      </c>
      <c r="P10" s="2128" t="s">
        <v>87</v>
      </c>
      <c r="Q10" s="2128"/>
      <c r="R10" s="111" t="s">
        <v>392</v>
      </c>
      <c r="S10" s="284" t="s">
        <v>327</v>
      </c>
      <c r="T10" s="2128" t="s">
        <v>87</v>
      </c>
      <c r="U10" s="2128"/>
      <c r="V10" s="284" t="s">
        <v>88</v>
      </c>
      <c r="W10" s="2128"/>
      <c r="Z10" s="1260" t="s">
        <v>393</v>
      </c>
      <c r="AA10" s="1260" t="s">
        <v>394</v>
      </c>
      <c r="AB10" s="1260" t="s">
        <v>395</v>
      </c>
      <c r="AC10" s="1260" t="s">
        <v>396</v>
      </c>
      <c r="AD10" s="1260" t="s">
        <v>397</v>
      </c>
      <c r="AE10" s="1260" t="s">
        <v>398</v>
      </c>
      <c r="AF10" s="1260" t="s">
        <v>399</v>
      </c>
      <c r="AG10" s="1260" t="s">
        <v>400</v>
      </c>
      <c r="AH10" s="1260" t="s">
        <v>401</v>
      </c>
      <c r="AI10" s="1260" t="s">
        <v>402</v>
      </c>
      <c r="AJ10" s="1260" t="s">
        <v>403</v>
      </c>
      <c r="AK10" s="1260" t="s">
        <v>404</v>
      </c>
      <c r="AL10" s="1260" t="s">
        <v>405</v>
      </c>
      <c r="AM10" s="1260" t="s">
        <v>406</v>
      </c>
      <c r="AN10" s="1260" t="s">
        <v>407</v>
      </c>
      <c r="AO10" s="1260" t="s">
        <v>408</v>
      </c>
      <c r="AP10" s="1260" t="s">
        <v>409</v>
      </c>
      <c r="AQ10" s="1260" t="s">
        <v>410</v>
      </c>
      <c r="AR10" s="105">
        <v>30</v>
      </c>
    </row>
    <row s="1625" customFormat="1" customHeight="1" ht="12" hidden="1">
      <c r="D11" s="1250" t="s">
        <v>328</v>
      </c>
      <c r="E11" s="1250" t="s">
        <v>99</v>
      </c>
      <c r="F11" s="1250"/>
      <c r="G11" s="1250" t="s">
        <v>89</v>
      </c>
      <c r="H11" s="2157" t="s">
        <v>105</v>
      </c>
      <c r="I11" s="2157"/>
      <c r="J11" s="1250" t="s">
        <v>91</v>
      </c>
      <c r="K11" s="1250" t="s">
        <v>92</v>
      </c>
      <c r="L11" s="2157" t="s">
        <v>113</v>
      </c>
      <c r="M11" s="2157"/>
      <c r="N11" s="1250" t="s">
        <v>117</v>
      </c>
      <c r="O11" s="1250" t="s">
        <v>121</v>
      </c>
      <c r="P11" s="2157" t="s">
        <v>139</v>
      </c>
      <c r="Q11" s="2157"/>
      <c r="R11" s="1250" t="s">
        <v>144</v>
      </c>
      <c r="S11" s="1250" t="s">
        <v>139</v>
      </c>
      <c r="T11" s="2157" t="s">
        <v>144</v>
      </c>
      <c r="U11" s="2157"/>
      <c r="V11" s="1250" t="s">
        <v>125</v>
      </c>
      <c r="W11" s="1250" t="s">
        <v>129</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411</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412</v>
      </c>
      <c r="AD13" s="1268" t="s">
        <v>413</v>
      </c>
      <c r="AE13" s="1268" t="s">
        <v>414</v>
      </c>
      <c r="AF13" s="1268" t="s">
        <v>415</v>
      </c>
      <c r="AG13" s="1268" t="s">
        <v>416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417</v>
      </c>
      <c r="AD18" s="1268" t="s">
        <v>418</v>
      </c>
      <c r="AE18" s="1268" t="s">
        <v>419</v>
      </c>
      <c r="AF18" s="1268" t="s">
        <v>420</v>
      </c>
      <c r="AG18" s="1268" t="s">
        <v>421</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422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417</v>
      </c>
      <c r="AD23" s="1268" t="s">
        <v>418</v>
      </c>
      <c r="AE23" s="1268" t="s">
        <v>419</v>
      </c>
      <c r="AF23" s="1268" t="s">
        <v>420</v>
      </c>
      <c r="AG23" s="1268" t="s">
        <v>421</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423</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424</v>
      </c>
      <c r="AD28" s="1268" t="s">
        <v>425</v>
      </c>
      <c r="AE28" s="1268" t="s">
        <v>426</v>
      </c>
      <c r="AF28" s="1268" t="s">
        <v>427</v>
      </c>
      <c r="AG28" s="1268" t="s">
        <v>428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429</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430</v>
      </c>
      <c r="AD33" s="1268" t="s">
        <v>431</v>
      </c>
      <c r="AE33" s="1268" t="s">
        <v>432</v>
      </c>
      <c r="AF33" s="1268" t="s">
        <v>433</v>
      </c>
      <c r="AG33" s="1268" t="s">
        <v>434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435</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436</v>
      </c>
      <c r="AD38" s="1268" t="s">
        <v>437</v>
      </c>
      <c r="AE38" s="1268" t="s">
        <v>438</v>
      </c>
      <c r="AF38" s="1268" t="s">
        <v>439</v>
      </c>
      <c r="AG38" s="1268" t="s">
        <v>440</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441</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442</v>
      </c>
      <c r="AD43" s="1268" t="s">
        <v>443</v>
      </c>
      <c r="AE43" s="1268" t="s">
        <v>444</v>
      </c>
      <c r="AF43" s="1268" t="s">
        <v>445</v>
      </c>
      <c r="AG43" s="1268" t="s">
        <v>446</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447</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448</v>
      </c>
      <c r="AD48" s="1268" t="s">
        <v>449</v>
      </c>
      <c r="AE48" s="1268" t="s">
        <v>450</v>
      </c>
      <c r="AF48" s="1268" t="s">
        <v>451</v>
      </c>
      <c r="AG48" s="1268" t="s">
        <v>452</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453</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454</v>
      </c>
      <c r="AD53" s="1268" t="s">
        <v>455</v>
      </c>
      <c r="AE53" s="1268" t="s">
        <v>456</v>
      </c>
      <c r="AF53" s="1268" t="s">
        <v>457</v>
      </c>
      <c r="AG53" s="1268" t="s">
        <v>458</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459</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460</v>
      </c>
      <c r="AD58" s="1268" t="s">
        <v>461</v>
      </c>
      <c r="AE58" s="1268" t="s">
        <v>462</v>
      </c>
      <c r="AF58" s="1268" t="s">
        <v>463</v>
      </c>
      <c r="AG58" s="1268" t="s">
        <v>464</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465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466</v>
      </c>
      <c r="AD63" s="1268" t="s">
        <v>467</v>
      </c>
      <c r="AE63" s="1268" t="s">
        <v>468</v>
      </c>
      <c r="AF63" s="1268" t="s">
        <v>469</v>
      </c>
      <c r="AG63" s="1268" t="s">
        <v>470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471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472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473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474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475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476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477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478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479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480</v>
      </c>
      <c r="AD79" s="1268" t="s">
        <v>481</v>
      </c>
      <c r="AE79" s="1268" t="s">
        <v>482</v>
      </c>
      <c r="AF79" s="1268" t="s">
        <v>483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484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485</v>
      </c>
      <c r="AD84" s="1268" t="s">
        <v>486</v>
      </c>
      <c r="AE84" s="1268" t="s">
        <v>487</v>
      </c>
      <c r="AF84" s="1268" t="s">
        <v>488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489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490</v>
      </c>
      <c r="AD89" s="1268" t="s">
        <v>491</v>
      </c>
      <c r="AE89" s="1268" t="s">
        <v>492</v>
      </c>
      <c r="AF89" s="1268" t="s">
        <v>493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494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495</v>
      </c>
      <c r="AD94" s="1268" t="s">
        <v>496</v>
      </c>
      <c r="AE94" s="1268" t="s">
        <v>497</v>
      </c>
      <c r="AF94" s="1268" t="s">
        <v>498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499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500</v>
      </c>
      <c r="AD99" s="1268" t="s">
        <v>501</v>
      </c>
      <c r="AE99" s="1268" t="s">
        <v>502</v>
      </c>
      <c r="AF99" s="1268" t="s">
        <v>503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504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505</v>
      </c>
      <c r="AD105" s="1268" t="s">
        <v>506</v>
      </c>
      <c r="AE105" s="1268" t="s">
        <v>507</v>
      </c>
      <c r="AF105" s="1268" t="s">
        <v>508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509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510</v>
      </c>
      <c r="AD110" s="1268" t="s">
        <v>511</v>
      </c>
      <c r="AE110" s="1268" t="s">
        <v>512</v>
      </c>
      <c r="AF110" s="1268" t="s">
        <v>513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514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515</v>
      </c>
      <c r="AD115" s="1268" t="s">
        <v>516</v>
      </c>
      <c r="AE115" s="1268" t="s">
        <v>517</v>
      </c>
      <c r="AF115" s="1268" t="s">
        <v>518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519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520</v>
      </c>
      <c r="AD121" s="1268" t="s">
        <v>521</v>
      </c>
      <c r="AE121" s="1268" t="s">
        <v>522</v>
      </c>
      <c r="AF121" s="1268" t="s">
        <v>523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524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525</v>
      </c>
      <c r="AD126" s="1268" t="s">
        <v>526</v>
      </c>
      <c r="AE126" s="1268" t="s">
        <v>527</v>
      </c>
      <c r="AF126" s="1268" t="s">
        <v>528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529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530</v>
      </c>
      <c r="AD131" s="1268" t="s">
        <v>531</v>
      </c>
      <c r="AE131" s="1268" t="s">
        <v>532</v>
      </c>
      <c r="AF131" s="1268" t="s">
        <v>533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7AD11-A19D-3E97-B869-0.09A0156}" mc:Ignorable="x14ac xr xr2 xr3">
  <sheetPr>
    <tabColor theme="2" tint="-0.1"/>
  </sheetPr>
  <dimension ref="A1:DJ30"/>
  <sheetViews>
    <sheetView topLeftCell="A1" showGridLines="0" zoomScale="90" workbookViewId="0">
      <selection activeCell="CW8" sqref="CW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636" width="25.7109375" customWidth="1"/>
    <col min="16" max="16" style="1636" width="34.00390625" customWidth="1"/>
    <col min="17" max="17" style="1636" width="25.7109375" customWidth="1"/>
    <col min="18" max="18" style="1636" width="34.00390625" customWidth="1"/>
    <col min="19" max="19" style="1636" width="25.7109375" customWidth="1"/>
    <col min="20" max="20" style="1636" width="34.00390625" customWidth="1"/>
    <col min="21" max="21" style="1636" width="25.7109375" customWidth="1"/>
    <col min="22" max="22" style="1636" width="34.00390625" customWidth="1"/>
    <col min="23" max="23" style="1636" width="25.7109375" customWidth="1"/>
    <col min="24" max="24" style="1636" width="34.00390625" customWidth="1"/>
    <col min="25" max="25" style="1636" width="25.7109375" customWidth="1"/>
    <col min="26" max="26" style="1636" width="34.00390625" customWidth="1"/>
    <col min="27" max="27" style="1636" width="25.7109375" customWidth="1"/>
    <col min="28" max="28" style="1636" width="34.00390625" customWidth="1"/>
    <col min="29" max="29" style="1636" width="25.7109375" customWidth="1"/>
    <col min="30" max="30" style="1636" width="34.00390625" customWidth="1"/>
    <col min="31" max="31" style="1636" width="25.7109375" customWidth="1"/>
    <col min="32" max="32" style="1636" width="34.00390625" customWidth="1"/>
    <col min="33" max="33" style="1636" width="25.7109375" customWidth="1"/>
    <col min="34" max="34" style="1636" width="34.00390625" customWidth="1"/>
    <col min="35" max="35" style="1636" width="25.7109375" customWidth="1"/>
    <col min="36" max="36" style="1636" width="34.00390625" customWidth="1"/>
    <col min="37" max="37" style="1636" width="25.7109375" customWidth="1"/>
    <col min="38" max="38" style="1636" width="34.00390625" customWidth="1"/>
    <col min="39" max="39" style="1636" width="25.7109375" customWidth="1"/>
    <col min="40" max="40" style="1636" width="34.00390625" customWidth="1"/>
    <col min="41" max="41" style="1636" width="25.7109375" customWidth="1"/>
    <col min="42" max="42" style="1636" width="34.00390625" customWidth="1"/>
    <col min="43" max="43" style="1636" width="25.7109375" customWidth="1"/>
    <col min="44" max="44" style="1636" width="34.00390625" customWidth="1"/>
    <col min="45" max="45" style="1636" width="25.7109375" customWidth="1"/>
    <col min="46" max="46" style="1636" width="34.00390625" customWidth="1"/>
    <col min="47" max="47" style="1636" width="25.7109375" customWidth="1"/>
    <col min="48" max="48" style="1636" width="34.00390625" customWidth="1"/>
    <col min="49" max="49" style="1636" width="25.7109375" customWidth="1"/>
    <col min="50" max="50" style="1636" width="34.00390625" customWidth="1"/>
    <col min="51" max="51" style="1636" width="25.7109375" customWidth="1"/>
    <col min="52" max="52" style="1636" width="34.00390625" customWidth="1"/>
    <col min="53" max="53" style="1636" width="25.7109375" customWidth="1"/>
    <col min="54" max="54" style="1636" width="34.00390625" customWidth="1"/>
    <col min="55" max="55" style="1636" width="25.7109375" customWidth="1"/>
    <col min="56" max="56" style="1636" width="34.00390625" customWidth="1"/>
    <col min="57" max="57" style="1636" width="25.7109375" customWidth="1"/>
    <col min="58" max="58" style="1636" width="34.00390625" customWidth="1"/>
    <col min="59" max="59" style="1636" width="25.7109375" customWidth="1"/>
    <col min="60" max="60" style="1636" width="34.00390625" customWidth="1"/>
    <col min="61" max="61" style="1636" width="25.7109375" customWidth="1"/>
    <col min="62" max="62" style="1636" width="34.00390625" customWidth="1"/>
    <col min="63" max="63" style="1636" width="25.7109375" customWidth="1"/>
    <col min="64" max="64" style="1636" width="34.00390625" customWidth="1"/>
    <col min="65" max="65" style="1636" width="25.7109375" customWidth="1"/>
    <col min="66" max="66" style="1636" width="34.00390625" customWidth="1"/>
    <col min="67" max="67" style="1636" width="25.7109375" customWidth="1"/>
    <col min="68" max="68" style="1636" width="34.00390625" customWidth="1"/>
    <col min="69" max="69" style="1636" width="25.7109375" customWidth="1"/>
    <col min="70" max="70" style="1636" width="34.00390625" customWidth="1"/>
    <col min="71" max="71" style="1636" width="25.7109375" customWidth="1"/>
    <col min="72" max="72" style="1636" width="34.00390625" customWidth="1"/>
    <col min="73" max="73" style="1636" width="25.7109375" customWidth="1"/>
    <col min="74" max="74" style="1636" width="34.00390625" customWidth="1"/>
    <col min="75" max="75" style="1636" width="25.7109375" customWidth="1"/>
    <col min="76" max="76" style="1636" width="34.00390625" customWidth="1"/>
    <col min="77" max="77" style="1636" width="25.7109375" customWidth="1"/>
    <col min="78" max="78" style="1636" width="34.00390625" customWidth="1"/>
    <col min="79" max="79" style="1636" width="25.7109375" customWidth="1"/>
    <col min="80" max="80" style="1636" width="34.00390625" customWidth="1"/>
    <col min="81" max="81" style="1636" width="25.7109375" customWidth="1"/>
    <col min="82" max="82" style="1636" width="34.00390625" customWidth="1"/>
    <col min="83" max="83" style="1636" width="25.7109375" customWidth="1"/>
    <col min="84" max="84" style="1636" width="34.00390625" customWidth="1"/>
    <col min="85" max="85" style="1636" width="25.7109375" customWidth="1"/>
    <col min="86" max="86" style="1636" width="34.00390625" customWidth="1"/>
    <col min="87" max="87" style="1636" width="25.7109375" customWidth="1"/>
    <col min="88" max="88" style="1636" width="34.00390625" customWidth="1"/>
    <col min="89" max="89" style="1636" width="25.7109375" customWidth="1"/>
    <col min="90" max="90" style="1636" width="34.00390625" customWidth="1"/>
    <col min="91" max="91" style="1636" width="25.7109375" customWidth="1"/>
    <col min="92" max="92" style="1636" width="34.00390625" customWidth="1"/>
    <col min="93" max="93" style="1636" width="25.7109375" customWidth="1"/>
    <col min="94" max="94" style="1636" width="34.00390625" customWidth="1"/>
    <col min="95" max="95" style="1636" width="25.7109375" customWidth="1"/>
    <col min="96" max="96" style="1636" width="34.00390625" customWidth="1"/>
    <col min="97" max="97" style="1636" width="25.7109375" customWidth="1"/>
    <col min="98" max="98" style="1636" width="34.00390625" customWidth="1"/>
    <col min="99" max="99" style="1636" width="25.7109375" customWidth="1"/>
    <col min="100" max="100" style="1636" width="34.00390625" customWidth="1"/>
    <col min="101" max="101" style="1636" width="25.7109375" customWidth="1"/>
    <col min="102" max="102" style="1636" width="34.00390625" customWidth="1"/>
    <col min="103" max="103" style="1367" width="50.00390625" customWidth="1"/>
    <col min="104" max="112" style="1636" width="10.00390625" customWidth="1"/>
    <col min="113" max="113" style="676" width="10.00390625" customWidth="1"/>
    <col min="114" max="114" style="1636" width="10.57421875" hidden="1"/>
  </cols>
  <sheetData>
    <row s="1367" customFormat="1" customHeight="1" ht="22.5" hidden="1">
      <c r="C1" s="673"/>
      <c r="G1" s="418">
        <v>4</v>
      </c>
      <c r="I1" s="418">
        <v>4</v>
      </c>
      <c r="K1" s="1367">
        <v>4</v>
      </c>
      <c r="L1" s="1367"/>
      <c r="M1" s="1367">
        <v>4</v>
      </c>
      <c r="N1" s="1367"/>
      <c r="O1" s="1367">
        <v>4</v>
      </c>
      <c r="P1" s="1367"/>
      <c r="Q1" s="1367">
        <v>4</v>
      </c>
      <c r="R1" s="1367"/>
      <c r="S1" s="1367">
        <v>4</v>
      </c>
      <c r="T1" s="1367"/>
      <c r="U1" s="1367">
        <v>4</v>
      </c>
      <c r="V1" s="1367"/>
      <c r="W1" s="1367">
        <v>4</v>
      </c>
      <c r="X1" s="1367"/>
      <c r="Y1" s="1367">
        <v>4</v>
      </c>
      <c r="Z1" s="1367"/>
      <c r="AA1" s="1367">
        <v>4</v>
      </c>
      <c r="AB1" s="1367"/>
      <c r="AC1" s="1367">
        <v>4</v>
      </c>
      <c r="AD1" s="1367"/>
      <c r="AE1" s="1367">
        <v>4</v>
      </c>
      <c r="AF1" s="1367"/>
      <c r="AG1" s="1367">
        <v>4</v>
      </c>
      <c r="AH1" s="1367"/>
      <c r="AI1" s="1367">
        <v>4</v>
      </c>
      <c r="AJ1" s="1367"/>
      <c r="AK1" s="1367">
        <v>4</v>
      </c>
      <c r="AL1" s="1367"/>
      <c r="AM1" s="1367">
        <v>4</v>
      </c>
      <c r="AN1" s="1367"/>
      <c r="AO1" s="1367">
        <v>4</v>
      </c>
      <c r="AP1" s="1367"/>
      <c r="AQ1" s="1367">
        <v>4</v>
      </c>
      <c r="AR1" s="1367"/>
      <c r="AS1" s="1367">
        <v>4</v>
      </c>
      <c r="AT1" s="1367"/>
      <c r="AU1" s="1367">
        <v>4</v>
      </c>
      <c r="AV1" s="1367"/>
      <c r="AW1" s="1367">
        <v>4</v>
      </c>
      <c r="AX1" s="1367"/>
      <c r="AY1" s="1367">
        <v>4</v>
      </c>
      <c r="AZ1" s="1367"/>
      <c r="BA1" s="1367">
        <v>4</v>
      </c>
      <c r="BB1" s="1367"/>
      <c r="BC1" s="1367">
        <v>4</v>
      </c>
      <c r="BD1" s="1367"/>
      <c r="BE1" s="1367">
        <v>4</v>
      </c>
      <c r="BF1" s="1367"/>
      <c r="BG1" s="1367">
        <v>4</v>
      </c>
      <c r="BH1" s="1367"/>
      <c r="BI1" s="1367">
        <v>4</v>
      </c>
      <c r="BJ1" s="1367"/>
      <c r="BK1" s="1367">
        <v>4</v>
      </c>
      <c r="BL1" s="1367"/>
      <c r="BM1" s="1367">
        <v>4</v>
      </c>
      <c r="BN1" s="1367"/>
      <c r="BO1" s="1367">
        <v>4</v>
      </c>
      <c r="BP1" s="1367"/>
      <c r="BQ1" s="1367">
        <v>4</v>
      </c>
      <c r="BR1" s="1367"/>
      <c r="BS1" s="1367">
        <v>4</v>
      </c>
      <c r="BT1" s="1367"/>
      <c r="BU1" s="1367">
        <v>4</v>
      </c>
      <c r="BV1" s="1367"/>
      <c r="BW1" s="1367">
        <v>4</v>
      </c>
      <c r="BX1" s="1367"/>
      <c r="BY1" s="1367">
        <v>4</v>
      </c>
      <c r="BZ1" s="1367"/>
      <c r="CA1" s="1367">
        <v>4</v>
      </c>
      <c r="CB1" s="1367"/>
      <c r="CC1" s="1367">
        <v>4</v>
      </c>
      <c r="CD1" s="1367"/>
      <c r="CE1" s="1367">
        <v>4</v>
      </c>
      <c r="CF1" s="1367"/>
      <c r="CG1" s="1367">
        <v>4</v>
      </c>
      <c r="CH1" s="1367"/>
      <c r="CI1" s="1367">
        <v>4</v>
      </c>
      <c r="CJ1" s="1367"/>
      <c r="CK1" s="1367">
        <v>4</v>
      </c>
      <c r="CL1" s="1367"/>
      <c r="CM1" s="1367">
        <v>4</v>
      </c>
      <c r="CN1" s="1367"/>
      <c r="CO1" s="1367">
        <v>4</v>
      </c>
      <c r="CP1" s="1367"/>
      <c r="CQ1" s="1367">
        <v>4</v>
      </c>
      <c r="CR1" s="1367"/>
      <c r="CS1" s="1367">
        <v>4</v>
      </c>
      <c r="CT1" s="1367"/>
      <c r="CU1" s="1367">
        <v>4</v>
      </c>
      <c r="CV1" s="1367"/>
      <c r="CW1" s="1367">
        <v>4</v>
      </c>
      <c r="CX1" s="1367"/>
      <c r="DI1" s="421"/>
      <c r="DJ1" s="418" t="s">
        <v>14</v>
      </c>
    </row>
    <row s="1636" customFormat="1" customHeight="1" ht="15" hidden="1">
      <c r="A2" s="363"/>
      <c r="C2" s="177"/>
      <c r="D2" s="347"/>
      <c r="E2" s="674"/>
      <c r="F2" s="523"/>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c r="AY2" s="617"/>
      <c r="AZ2" s="617"/>
      <c r="BA2" s="617"/>
      <c r="BB2" s="617"/>
      <c r="BC2" s="617"/>
      <c r="BD2" s="617"/>
      <c r="BE2" s="617"/>
      <c r="BF2" s="617"/>
      <c r="BG2" s="617"/>
      <c r="BH2" s="617"/>
      <c r="BI2" s="617"/>
      <c r="BJ2" s="617"/>
      <c r="BK2" s="617"/>
      <c r="BL2" s="617"/>
      <c r="BM2" s="617"/>
      <c r="BN2" s="617"/>
      <c r="BO2" s="617"/>
      <c r="BP2" s="617"/>
      <c r="BQ2" s="617"/>
      <c r="BR2" s="617"/>
      <c r="BS2" s="617"/>
      <c r="BT2" s="617"/>
      <c r="BU2" s="617"/>
      <c r="BV2" s="617"/>
      <c r="BW2" s="617"/>
      <c r="BX2" s="617"/>
      <c r="BY2" s="617"/>
      <c r="BZ2" s="617"/>
      <c r="CA2" s="617"/>
      <c r="CB2" s="617"/>
      <c r="CC2" s="617"/>
      <c r="CD2" s="617"/>
      <c r="CE2" s="617"/>
      <c r="CF2" s="617"/>
      <c r="CG2" s="617"/>
      <c r="CH2" s="617"/>
      <c r="CI2" s="617"/>
      <c r="CJ2" s="617"/>
      <c r="CK2" s="617"/>
      <c r="CL2" s="617"/>
      <c r="CM2" s="617"/>
      <c r="CN2" s="617"/>
      <c r="CO2" s="617"/>
      <c r="CP2" s="617"/>
      <c r="CQ2" s="617"/>
      <c r="CR2" s="617"/>
      <c r="CS2" s="617"/>
      <c r="CT2" s="617"/>
      <c r="CU2" s="617"/>
      <c r="CV2" s="617"/>
      <c r="CW2" s="617"/>
      <c r="CX2" s="617"/>
      <c r="DI2" s="675"/>
      <c r="DJ2" s="510">
        <v>0</v>
      </c>
    </row>
    <row s="1367" customFormat="1" customHeight="1" ht="15" hidden="1">
      <c r="C3" s="673"/>
      <c r="K3" s="1367"/>
      <c r="L3" s="1367"/>
      <c r="M3" s="1367"/>
      <c r="N3" s="1367"/>
      <c r="O3" s="1367"/>
      <c r="P3" s="1367"/>
      <c r="Q3" s="1367"/>
      <c r="R3" s="1367"/>
      <c r="S3" s="1367"/>
      <c r="T3" s="1367"/>
      <c r="U3" s="1367"/>
      <c r="V3" s="1367"/>
      <c r="W3" s="1367"/>
      <c r="X3" s="1367"/>
      <c r="Y3" s="1367"/>
      <c r="Z3" s="1367"/>
      <c r="AA3" s="1367"/>
      <c r="AB3" s="1367"/>
      <c r="AC3" s="1367"/>
      <c r="AD3" s="1367"/>
      <c r="AE3" s="1367"/>
      <c r="AF3" s="1367"/>
      <c r="AG3" s="1367"/>
      <c r="AH3" s="1367"/>
      <c r="AI3" s="1367"/>
      <c r="AJ3" s="1367"/>
      <c r="AK3" s="1367"/>
      <c r="AL3" s="1367"/>
      <c r="AM3" s="1367"/>
      <c r="AN3" s="1367"/>
      <c r="AO3" s="1367"/>
      <c r="AP3" s="1367"/>
      <c r="AQ3" s="1367"/>
      <c r="AR3" s="1367"/>
      <c r="AS3" s="1367"/>
      <c r="AT3" s="1367"/>
      <c r="AU3" s="1367"/>
      <c r="AV3" s="1367"/>
      <c r="AW3" s="1367"/>
      <c r="AX3" s="1367"/>
      <c r="AY3" s="1367"/>
      <c r="AZ3" s="1367"/>
      <c r="BA3" s="1367"/>
      <c r="BB3" s="1367"/>
      <c r="BC3" s="1367"/>
      <c r="BD3" s="1367"/>
      <c r="BE3" s="1367"/>
      <c r="BF3" s="1367"/>
      <c r="BG3" s="1367"/>
      <c r="BH3" s="1367"/>
      <c r="BI3" s="1367"/>
      <c r="BJ3" s="1367"/>
      <c r="BK3" s="1367"/>
      <c r="BL3" s="1367"/>
      <c r="BM3" s="1367"/>
      <c r="BN3" s="1367"/>
      <c r="BO3" s="1367"/>
      <c r="BP3" s="1367"/>
      <c r="BQ3" s="1367"/>
      <c r="BR3" s="1367"/>
      <c r="BS3" s="1367"/>
      <c r="BT3" s="1367"/>
      <c r="BU3" s="1367"/>
      <c r="BV3" s="1367"/>
      <c r="BW3" s="1367"/>
      <c r="BX3" s="1367"/>
      <c r="BY3" s="1367"/>
      <c r="BZ3" s="1367"/>
      <c r="CA3" s="1367"/>
      <c r="CB3" s="1367"/>
      <c r="CC3" s="1367"/>
      <c r="CD3" s="1367"/>
      <c r="CE3" s="1367"/>
      <c r="CF3" s="1367"/>
      <c r="CG3" s="1367"/>
      <c r="CH3" s="1367"/>
      <c r="CI3" s="1367"/>
      <c r="CJ3" s="1367"/>
      <c r="CK3" s="1367"/>
      <c r="CL3" s="1367"/>
      <c r="CM3" s="1367"/>
      <c r="CN3" s="1367"/>
      <c r="CO3" s="1367"/>
      <c r="CP3" s="1367"/>
      <c r="CQ3" s="1367"/>
      <c r="CR3" s="1367"/>
      <c r="CS3" s="1367"/>
      <c r="CT3" s="1367"/>
      <c r="CU3" s="1367"/>
      <c r="CV3" s="1367"/>
      <c r="CW3" s="1367"/>
      <c r="CX3" s="1367"/>
      <c r="DI3" s="421"/>
      <c r="DJ3" s="418">
        <v>0</v>
      </c>
    </row>
    <row customHeight="1" ht="15.75">
      <c r="C4" s="177"/>
      <c r="D4" s="510"/>
      <c r="E4" s="510"/>
      <c r="F4" s="510"/>
      <c r="G4" s="510"/>
      <c r="H4" s="510"/>
      <c r="I4" s="510"/>
      <c r="J4" s="510"/>
      <c r="K4" s="1636"/>
      <c r="L4" s="1636"/>
      <c r="M4" s="1636"/>
      <c r="N4" s="1636"/>
      <c r="O4" s="1636"/>
      <c r="P4" s="1636"/>
      <c r="Q4" s="1636"/>
      <c r="R4" s="1636"/>
      <c r="S4" s="1636"/>
      <c r="T4" s="1636"/>
      <c r="U4" s="1636"/>
      <c r="V4" s="1636"/>
      <c r="W4" s="1636"/>
      <c r="X4" s="1636"/>
      <c r="Y4" s="1636"/>
      <c r="Z4" s="1636"/>
      <c r="AA4" s="1636"/>
      <c r="AB4" s="1636"/>
      <c r="AC4" s="1636"/>
      <c r="AD4" s="1636"/>
      <c r="AE4" s="1636"/>
      <c r="AF4" s="1636"/>
      <c r="AG4" s="1636"/>
      <c r="AH4" s="1636"/>
      <c r="AI4" s="1636"/>
      <c r="AJ4" s="1636"/>
      <c r="AK4" s="1636"/>
      <c r="AL4" s="1636"/>
      <c r="AM4" s="1636"/>
      <c r="AN4" s="1636"/>
      <c r="AO4" s="1636"/>
      <c r="AP4" s="1636"/>
      <c r="AQ4" s="1636"/>
      <c r="AR4" s="1636"/>
      <c r="AS4" s="1636"/>
      <c r="AT4" s="1636"/>
      <c r="AU4" s="1636"/>
      <c r="AV4" s="1636"/>
      <c r="AW4" s="1636"/>
      <c r="AX4" s="1636"/>
      <c r="AY4" s="1636"/>
      <c r="AZ4" s="1636"/>
      <c r="BA4" s="1636"/>
      <c r="BB4" s="1636"/>
      <c r="BC4" s="1636"/>
      <c r="BD4" s="1636"/>
      <c r="BE4" s="1636"/>
      <c r="BF4" s="1636"/>
      <c r="BG4" s="1636"/>
      <c r="BH4" s="1636"/>
      <c r="BI4" s="1636"/>
      <c r="BJ4" s="1636"/>
      <c r="BK4" s="1636"/>
      <c r="BL4" s="1636"/>
      <c r="BM4" s="1636"/>
      <c r="BN4" s="1636"/>
      <c r="BO4" s="1636"/>
      <c r="BP4" s="1636"/>
      <c r="BQ4" s="1636"/>
      <c r="BR4" s="1636"/>
      <c r="BS4" s="1636"/>
      <c r="BT4" s="1636"/>
      <c r="BU4" s="1636"/>
      <c r="BV4" s="1636"/>
      <c r="BW4" s="1636"/>
      <c r="BX4" s="1636"/>
      <c r="BY4" s="1636"/>
      <c r="BZ4" s="1636"/>
      <c r="CA4" s="1636"/>
      <c r="CB4" s="1636"/>
      <c r="CC4" s="1636"/>
      <c r="CD4" s="1636"/>
      <c r="CE4" s="1636"/>
      <c r="CF4" s="1636"/>
      <c r="CG4" s="1636"/>
      <c r="CH4" s="1636"/>
      <c r="CI4" s="1636"/>
      <c r="CJ4" s="1636"/>
      <c r="CK4" s="1636"/>
      <c r="CL4" s="1636"/>
      <c r="CM4" s="1636"/>
      <c r="CN4" s="1636"/>
      <c r="CO4" s="1636"/>
      <c r="CP4" s="1636"/>
      <c r="CQ4" s="1636"/>
      <c r="CR4" s="1636"/>
      <c r="CS4" s="1636"/>
      <c r="CT4" s="1636"/>
      <c r="CU4" s="1636"/>
      <c r="CV4" s="1636"/>
      <c r="CW4" s="1636"/>
      <c r="CX4" s="1636"/>
      <c r="DJ4" s="506">
        <v>15</v>
      </c>
    </row>
    <row customHeight="1" ht="66">
      <c r="C5" s="177"/>
      <c r="D5" s="2238" t="s">
        <v>1455</v>
      </c>
      <c r="E5" s="2238"/>
      <c r="F5" s="2238"/>
      <c r="G5" s="2238"/>
      <c r="H5" s="2238"/>
      <c r="I5" s="2238"/>
      <c r="J5" s="2238"/>
      <c r="K5" s="2249"/>
      <c r="L5" s="2249"/>
      <c r="M5" s="2249"/>
      <c r="N5" s="2249"/>
      <c r="O5" s="2249"/>
      <c r="P5" s="2249"/>
      <c r="Q5" s="2249"/>
      <c r="R5" s="2249"/>
      <c r="S5" s="2249"/>
      <c r="T5" s="2249"/>
      <c r="U5" s="2249"/>
      <c r="V5" s="2249"/>
      <c r="W5" s="2249"/>
      <c r="X5" s="2249"/>
      <c r="Y5" s="2249"/>
      <c r="Z5" s="2249"/>
      <c r="AA5" s="2249"/>
      <c r="AB5" s="2249"/>
      <c r="AC5" s="2249"/>
      <c r="AD5" s="2249"/>
      <c r="AE5" s="2249"/>
      <c r="AF5" s="2249"/>
      <c r="AG5" s="2249"/>
      <c r="AH5" s="2249"/>
      <c r="AI5" s="2249"/>
      <c r="AJ5" s="2249"/>
      <c r="AK5" s="2249"/>
      <c r="AL5" s="2249"/>
      <c r="AM5" s="2249"/>
      <c r="AN5" s="2249"/>
      <c r="AO5" s="2249"/>
      <c r="AP5" s="2249"/>
      <c r="AQ5" s="2249"/>
      <c r="AR5" s="2249"/>
      <c r="AS5" s="2249"/>
      <c r="AT5" s="2249"/>
      <c r="AU5" s="2249"/>
      <c r="AV5" s="2249"/>
      <c r="AW5" s="2249"/>
      <c r="AX5" s="2249"/>
      <c r="AY5" s="2249"/>
      <c r="AZ5" s="2249"/>
      <c r="BA5" s="2249"/>
      <c r="BB5" s="2249"/>
      <c r="BC5" s="2249"/>
      <c r="BD5" s="2249"/>
      <c r="BE5" s="2249"/>
      <c r="BF5" s="2249"/>
      <c r="BG5" s="2249"/>
      <c r="BH5" s="2249"/>
      <c r="BI5" s="2249"/>
      <c r="BJ5" s="2249"/>
      <c r="BK5" s="2249"/>
      <c r="BL5" s="2249"/>
      <c r="BM5" s="2249"/>
      <c r="BN5" s="2249"/>
      <c r="BO5" s="2249"/>
      <c r="BP5" s="2249"/>
      <c r="BQ5" s="2249"/>
      <c r="BR5" s="2249"/>
      <c r="BS5" s="2249"/>
      <c r="BT5" s="2249"/>
      <c r="BU5" s="2249"/>
      <c r="BV5" s="2249"/>
      <c r="BW5" s="2249"/>
      <c r="BX5" s="2249"/>
      <c r="BY5" s="2249"/>
      <c r="BZ5" s="2249"/>
      <c r="CA5" s="2249"/>
      <c r="CB5" s="2249"/>
      <c r="CC5" s="2249"/>
      <c r="CD5" s="2249"/>
      <c r="CE5" s="2249"/>
      <c r="CF5" s="2249"/>
      <c r="CG5" s="2249"/>
      <c r="CH5" s="2249"/>
      <c r="CI5" s="2249"/>
      <c r="CJ5" s="2249"/>
      <c r="CK5" s="2249"/>
      <c r="CL5" s="2249"/>
      <c r="CM5" s="2249"/>
      <c r="CN5" s="2249"/>
      <c r="CO5" s="2249"/>
      <c r="CP5" s="2249"/>
      <c r="CQ5" s="2249"/>
      <c r="CR5" s="2249"/>
      <c r="CS5" s="2249"/>
      <c r="CT5" s="2249"/>
      <c r="CU5" s="2249"/>
      <c r="CV5" s="2249"/>
      <c r="CW5" s="2249"/>
      <c r="CX5" s="2249"/>
      <c r="DJ5" s="506">
        <v>63</v>
      </c>
    </row>
    <row customHeight="1" ht="15.75">
      <c r="C6" s="177"/>
      <c r="D6" s="2177" t="str">
        <f>IF(org=0,"Не определено",org)</f>
        <v>ГУП "Белоблводоканал"</v>
      </c>
      <c r="E6" s="2177"/>
      <c r="F6" s="2177"/>
      <c r="G6" s="2177"/>
      <c r="H6" s="2177"/>
      <c r="I6" s="2177"/>
      <c r="J6" s="2177"/>
      <c r="K6" s="2250"/>
      <c r="L6" s="2250"/>
      <c r="M6" s="2250"/>
      <c r="N6" s="2250"/>
      <c r="O6" s="2250"/>
      <c r="P6" s="2250"/>
      <c r="Q6" s="2250"/>
      <c r="R6" s="2250"/>
      <c r="S6" s="2250"/>
      <c r="T6" s="2250"/>
      <c r="U6" s="2250"/>
      <c r="V6" s="2250"/>
      <c r="W6" s="2250"/>
      <c r="X6" s="2250"/>
      <c r="Y6" s="2250"/>
      <c r="Z6" s="2250"/>
      <c r="AA6" s="2250"/>
      <c r="AB6" s="2250"/>
      <c r="AC6" s="2250"/>
      <c r="AD6" s="2250"/>
      <c r="AE6" s="2250"/>
      <c r="AF6" s="2250"/>
      <c r="AG6" s="2250"/>
      <c r="AH6" s="2250"/>
      <c r="AI6" s="2250"/>
      <c r="AJ6" s="2250"/>
      <c r="AK6" s="2250"/>
      <c r="AL6" s="2250"/>
      <c r="AM6" s="2250"/>
      <c r="AN6" s="2250"/>
      <c r="AO6" s="2250"/>
      <c r="AP6" s="2250"/>
      <c r="AQ6" s="2250"/>
      <c r="AR6" s="2250"/>
      <c r="AS6" s="2250"/>
      <c r="AT6" s="2250"/>
      <c r="AU6" s="2250"/>
      <c r="AV6" s="2250"/>
      <c r="AW6" s="2250"/>
      <c r="AX6" s="2250"/>
      <c r="AY6" s="2250"/>
      <c r="AZ6" s="2250"/>
      <c r="BA6" s="2250"/>
      <c r="BB6" s="2250"/>
      <c r="BC6" s="2250"/>
      <c r="BD6" s="2250"/>
      <c r="BE6" s="2250"/>
      <c r="BF6" s="2250"/>
      <c r="BG6" s="2250"/>
      <c r="BH6" s="2250"/>
      <c r="BI6" s="2250"/>
      <c r="BJ6" s="2250"/>
      <c r="BK6" s="2250"/>
      <c r="BL6" s="2250"/>
      <c r="BM6" s="2250"/>
      <c r="BN6" s="2250"/>
      <c r="BO6" s="2250"/>
      <c r="BP6" s="2250"/>
      <c r="BQ6" s="2250"/>
      <c r="BR6" s="2250"/>
      <c r="BS6" s="2250"/>
      <c r="BT6" s="2250"/>
      <c r="BU6" s="2250"/>
      <c r="BV6" s="2250"/>
      <c r="BW6" s="2250"/>
      <c r="BX6" s="2250"/>
      <c r="BY6" s="2250"/>
      <c r="BZ6" s="2250"/>
      <c r="CA6" s="2250"/>
      <c r="CB6" s="2250"/>
      <c r="CC6" s="2250"/>
      <c r="CD6" s="2250"/>
      <c r="CE6" s="2250"/>
      <c r="CF6" s="2250"/>
      <c r="CG6" s="2250"/>
      <c r="CH6" s="2250"/>
      <c r="CI6" s="2250"/>
      <c r="CJ6" s="2250"/>
      <c r="CK6" s="2250"/>
      <c r="CL6" s="2250"/>
      <c r="CM6" s="2250"/>
      <c r="CN6" s="2250"/>
      <c r="CO6" s="2250"/>
      <c r="CP6" s="2250"/>
      <c r="CQ6" s="2250"/>
      <c r="CR6" s="2250"/>
      <c r="CS6" s="2250"/>
      <c r="CT6" s="2250"/>
      <c r="CU6" s="2250"/>
      <c r="CV6" s="2250"/>
      <c r="CW6" s="2250"/>
      <c r="CX6" s="2250"/>
      <c r="CY6" s="538"/>
      <c r="DJ6" s="506">
        <v>15</v>
      </c>
    </row>
    <row customHeight="1" ht="15.75">
      <c r="C7" s="177"/>
      <c r="D7" s="753"/>
      <c r="E7" s="510"/>
      <c r="F7" s="510"/>
      <c r="G7" s="538">
        <v>22</v>
      </c>
      <c r="I7" s="538">
        <v>1</v>
      </c>
      <c r="J7" s="753"/>
      <c r="K7" s="1367" t="s">
        <v>22</v>
      </c>
      <c r="L7" s="1636"/>
      <c r="M7" s="1367" t="s">
        <v>22</v>
      </c>
      <c r="N7" s="1636"/>
      <c r="O7" s="1367" t="s">
        <v>22</v>
      </c>
      <c r="P7" s="1636"/>
      <c r="Q7" s="1367" t="s">
        <v>22</v>
      </c>
      <c r="R7" s="1636"/>
      <c r="S7" s="1367" t="s">
        <v>22</v>
      </c>
      <c r="T7" s="1636"/>
      <c r="U7" s="1367" t="s">
        <v>22</v>
      </c>
      <c r="V7" s="1636"/>
      <c r="W7" s="1367" t="s">
        <v>22</v>
      </c>
      <c r="X7" s="1636"/>
      <c r="Y7" s="1367" t="s">
        <v>22</v>
      </c>
      <c r="Z7" s="1636"/>
      <c r="AA7" s="1367" t="s">
        <v>22</v>
      </c>
      <c r="AB7" s="1636"/>
      <c r="AC7" s="1367" t="s">
        <v>22</v>
      </c>
      <c r="AD7" s="1636"/>
      <c r="AE7" s="1367" t="s">
        <v>22</v>
      </c>
      <c r="AF7" s="1636"/>
      <c r="AG7" s="1367" t="s">
        <v>22</v>
      </c>
      <c r="AH7" s="1636"/>
      <c r="AI7" s="1367" t="s">
        <v>22</v>
      </c>
      <c r="AJ7" s="1636"/>
      <c r="AK7" s="1367" t="s">
        <v>22</v>
      </c>
      <c r="AL7" s="1636"/>
      <c r="AM7" s="1367" t="s">
        <v>22</v>
      </c>
      <c r="AN7" s="1636"/>
      <c r="AO7" s="1367" t="s">
        <v>22</v>
      </c>
      <c r="AP7" s="1636"/>
      <c r="AQ7" s="1367" t="s">
        <v>22</v>
      </c>
      <c r="AR7" s="1636"/>
      <c r="AS7" s="1367" t="s">
        <v>22</v>
      </c>
      <c r="AT7" s="1636"/>
      <c r="AU7" s="1367" t="s">
        <v>22</v>
      </c>
      <c r="AV7" s="1636"/>
      <c r="AW7" s="1367" t="s">
        <v>22</v>
      </c>
      <c r="AX7" s="1636"/>
      <c r="AY7" s="1367" t="s">
        <v>22</v>
      </c>
      <c r="AZ7" s="1636"/>
      <c r="BA7" s="1367" t="s">
        <v>22</v>
      </c>
      <c r="BB7" s="1636"/>
      <c r="BC7" s="1367" t="s">
        <v>22</v>
      </c>
      <c r="BD7" s="1636"/>
      <c r="BE7" s="1367" t="s">
        <v>22</v>
      </c>
      <c r="BF7" s="1636"/>
      <c r="BG7" s="1367" t="s">
        <v>22</v>
      </c>
      <c r="BH7" s="1636"/>
      <c r="BI7" s="1367" t="s">
        <v>22</v>
      </c>
      <c r="BJ7" s="1636"/>
      <c r="BK7" s="1367" t="s">
        <v>22</v>
      </c>
      <c r="BL7" s="1636"/>
      <c r="BM7" s="1367" t="s">
        <v>22</v>
      </c>
      <c r="BN7" s="1636"/>
      <c r="BO7" s="1367" t="s">
        <v>22</v>
      </c>
      <c r="BP7" s="1636"/>
      <c r="BQ7" s="1367" t="s">
        <v>22</v>
      </c>
      <c r="BR7" s="1636"/>
      <c r="BS7" s="1367" t="s">
        <v>22</v>
      </c>
      <c r="BT7" s="1636"/>
      <c r="BU7" s="1367" t="s">
        <v>22</v>
      </c>
      <c r="BV7" s="1636"/>
      <c r="BW7" s="1367" t="s">
        <v>22</v>
      </c>
      <c r="BX7" s="1636"/>
      <c r="BY7" s="1367" t="s">
        <v>22</v>
      </c>
      <c r="BZ7" s="1636"/>
      <c r="CA7" s="1367" t="s">
        <v>22</v>
      </c>
      <c r="CB7" s="1636"/>
      <c r="CC7" s="1367" t="s">
        <v>22</v>
      </c>
      <c r="CD7" s="1636"/>
      <c r="CE7" s="1367" t="s">
        <v>22</v>
      </c>
      <c r="CF7" s="1636"/>
      <c r="CG7" s="1367" t="s">
        <v>22</v>
      </c>
      <c r="CH7" s="1636"/>
      <c r="CI7" s="1367" t="s">
        <v>22</v>
      </c>
      <c r="CJ7" s="1636"/>
      <c r="CK7" s="1367" t="s">
        <v>22</v>
      </c>
      <c r="CL7" s="1636"/>
      <c r="CM7" s="1367" t="s">
        <v>22</v>
      </c>
      <c r="CN7" s="1636"/>
      <c r="CO7" s="1367" t="s">
        <v>22</v>
      </c>
      <c r="CP7" s="1636"/>
      <c r="CQ7" s="1367" t="s">
        <v>22</v>
      </c>
      <c r="CR7" s="1636"/>
      <c r="CS7" s="1367" t="s">
        <v>22</v>
      </c>
      <c r="CT7" s="1636"/>
      <c r="CU7" s="1367" t="s">
        <v>22</v>
      </c>
      <c r="CV7" s="1636"/>
      <c r="CW7" s="1367" t="s">
        <v>22</v>
      </c>
      <c r="CX7" s="1636"/>
      <c r="DJ7" s="506">
        <v>15</v>
      </c>
    </row>
    <row s="1636" customFormat="1" customHeight="1" ht="1.05">
      <c r="A8" s="760"/>
      <c r="C8" s="177"/>
      <c r="D8" s="510"/>
      <c r="E8" s="510"/>
      <c r="F8" s="510"/>
      <c r="G8" s="538"/>
      <c r="H8" s="753"/>
      <c r="I8" s="538" t="s">
        <v>333</v>
      </c>
      <c r="J8" s="753"/>
      <c r="K8" s="1367" t="s">
        <v>337</v>
      </c>
      <c r="L8" s="753"/>
      <c r="M8" s="1367" t="s">
        <v>338</v>
      </c>
      <c r="N8" s="753"/>
      <c r="O8" s="1367" t="s">
        <v>339</v>
      </c>
      <c r="P8" s="753"/>
      <c r="Q8" s="1367" t="s">
        <v>340</v>
      </c>
      <c r="R8" s="753"/>
      <c r="S8" s="1367" t="s">
        <v>341</v>
      </c>
      <c r="T8" s="753"/>
      <c r="U8" s="1367" t="s">
        <v>342</v>
      </c>
      <c r="V8" s="753"/>
      <c r="W8" s="1367" t="s">
        <v>343</v>
      </c>
      <c r="X8" s="753"/>
      <c r="Y8" s="1367" t="s">
        <v>344</v>
      </c>
      <c r="Z8" s="753"/>
      <c r="AA8" s="1367" t="s">
        <v>345</v>
      </c>
      <c r="AB8" s="753"/>
      <c r="AC8" s="1367" t="s">
        <v>346</v>
      </c>
      <c r="AD8" s="753"/>
      <c r="AE8" s="1367" t="s">
        <v>347</v>
      </c>
      <c r="AF8" s="753"/>
      <c r="AG8" s="1367" t="s">
        <v>348</v>
      </c>
      <c r="AH8" s="753"/>
      <c r="AI8" s="1367" t="s">
        <v>349</v>
      </c>
      <c r="AJ8" s="753"/>
      <c r="AK8" s="1367" t="s">
        <v>350</v>
      </c>
      <c r="AL8" s="753"/>
      <c r="AM8" s="1367" t="s">
        <v>351</v>
      </c>
      <c r="AN8" s="753"/>
      <c r="AO8" s="1367" t="s">
        <v>352</v>
      </c>
      <c r="AP8" s="753"/>
      <c r="AQ8" s="1367" t="s">
        <v>353</v>
      </c>
      <c r="AR8" s="753"/>
      <c r="AS8" s="1367" t="s">
        <v>354</v>
      </c>
      <c r="AT8" s="753"/>
      <c r="AU8" s="1367" t="s">
        <v>355</v>
      </c>
      <c r="AV8" s="753"/>
      <c r="AW8" s="1367" t="s">
        <v>356</v>
      </c>
      <c r="AX8" s="753"/>
      <c r="AY8" s="1367" t="s">
        <v>357</v>
      </c>
      <c r="AZ8" s="753"/>
      <c r="BA8" s="1367" t="s">
        <v>358</v>
      </c>
      <c r="BB8" s="753"/>
      <c r="BC8" s="1367" t="s">
        <v>359</v>
      </c>
      <c r="BD8" s="753"/>
      <c r="BE8" s="1367" t="s">
        <v>360</v>
      </c>
      <c r="BF8" s="753"/>
      <c r="BG8" s="1367" t="s">
        <v>361</v>
      </c>
      <c r="BH8" s="753"/>
      <c r="BI8" s="1367" t="s">
        <v>362</v>
      </c>
      <c r="BJ8" s="753"/>
      <c r="BK8" s="1367" t="s">
        <v>363</v>
      </c>
      <c r="BL8" s="753"/>
      <c r="BM8" s="1367" t="s">
        <v>364</v>
      </c>
      <c r="BN8" s="753"/>
      <c r="BO8" s="1367" t="s">
        <v>365</v>
      </c>
      <c r="BP8" s="753"/>
      <c r="BQ8" s="1367" t="s">
        <v>366</v>
      </c>
      <c r="BR8" s="753"/>
      <c r="BS8" s="1367" t="s">
        <v>367</v>
      </c>
      <c r="BT8" s="753"/>
      <c r="BU8" s="1367" t="s">
        <v>368</v>
      </c>
      <c r="BV8" s="753"/>
      <c r="BW8" s="1367" t="s">
        <v>369</v>
      </c>
      <c r="BX8" s="753"/>
      <c r="BY8" s="1367" t="s">
        <v>370</v>
      </c>
      <c r="BZ8" s="753"/>
      <c r="CA8" s="1367" t="s">
        <v>371</v>
      </c>
      <c r="CB8" s="753"/>
      <c r="CC8" s="1367" t="s">
        <v>372</v>
      </c>
      <c r="CD8" s="753"/>
      <c r="CE8" s="1367" t="s">
        <v>373</v>
      </c>
      <c r="CF8" s="753"/>
      <c r="CG8" s="1367" t="s">
        <v>374</v>
      </c>
      <c r="CH8" s="753"/>
      <c r="CI8" s="1367" t="s">
        <v>375</v>
      </c>
      <c r="CJ8" s="753"/>
      <c r="CK8" s="1367" t="s">
        <v>376</v>
      </c>
      <c r="CL8" s="753"/>
      <c r="CM8" s="1367" t="s">
        <v>377</v>
      </c>
      <c r="CN8" s="753"/>
      <c r="CO8" s="1367" t="s">
        <v>378</v>
      </c>
      <c r="CP8" s="753"/>
      <c r="CQ8" s="1367" t="s">
        <v>379</v>
      </c>
      <c r="CR8" s="753"/>
      <c r="CS8" s="1367" t="s">
        <v>380</v>
      </c>
      <c r="CT8" s="753"/>
      <c r="CU8" s="1367" t="s">
        <v>381</v>
      </c>
      <c r="CV8" s="753"/>
      <c r="CW8" s="1367" t="s">
        <v>382</v>
      </c>
      <c r="CX8" s="753"/>
      <c r="CY8" s="418"/>
      <c r="DI8" s="676"/>
      <c r="DJ8" s="759">
        <v>1</v>
      </c>
    </row>
    <row customHeight="1" ht="15.75">
      <c r="C9" s="177"/>
      <c r="D9" s="712"/>
      <c r="E9" s="2368" t="s">
        <v>324</v>
      </c>
      <c r="F9" s="2369"/>
      <c r="G9" s="2396" t="str">
        <f>IF(G8="","",INDEX(DIFFERENTIATION_UNMERGE_VD,MATCH(G8,DIFFERENTIATION_ID_DIFF,0)))</f>
        <v/>
      </c>
      <c r="H9" s="2397"/>
      <c r="I9" s="2396" t="str">
        <f>IF(I8="","",INDEX(DIFFERENTIATION_UNMERGE_VD,MATCH(I8,DIFFERENTIATION_ID_DIFF,0)))</f>
        <v>Водоотведение; Транспортировка; Подключение (технологическое присоединение) к централизованной системе водоотведения</v>
      </c>
      <c r="J9" s="2397"/>
      <c r="K9" s="2396" t="str">
        <f>IF(K8="","",INDEX(DIFFERENTIATION_UNMERGE_VD,MATCH(K8,DIFFERENTIATION_ID_DIFF,0)))</f>
        <v>Водоотведение; Транспортировка; Подключение (технологическое присоединение) к централизованной системе водоотведения</v>
      </c>
      <c r="L9" s="2397"/>
      <c r="M9" s="2396" t="str">
        <f>IF(M8="","",INDEX(DIFFERENTIATION_UNMERGE_VD,MATCH(M8,DIFFERENTIATION_ID_DIFF,0)))</f>
        <v>Водоотведение; Транспортировка; Подключение (технологическое присоединение) к централизованной системе водоотведения</v>
      </c>
      <c r="N9" s="2397"/>
      <c r="O9" s="2396" t="str">
        <f>IF(O8="","",INDEX(DIFFERENTIATION_UNMERGE_VD,MATCH(O8,DIFFERENTIATION_ID_DIFF,0)))</f>
        <v>Водоотведение; Транспортировка; Подключение (технологическое присоединение) к централизованной системе водоотведения</v>
      </c>
      <c r="P9" s="2397"/>
      <c r="Q9" s="2396" t="str">
        <f>IF(Q8="","",INDEX(DIFFERENTIATION_UNMERGE_VD,MATCH(Q8,DIFFERENTIATION_ID_DIFF,0)))</f>
        <v>Водоотведение; Транспортировка; Подключение (технологическое присоединение) к централизованной системе водоотведения</v>
      </c>
      <c r="R9" s="2397"/>
      <c r="S9" s="2396" t="str">
        <f>IF(S8="","",INDEX(DIFFERENTIATION_UNMERGE_VD,MATCH(S8,DIFFERENTIATION_ID_DIFF,0)))</f>
        <v>Водоотведение; Транспортировка; Подключение (технологическое присоединение) к централизованной системе водоотведения</v>
      </c>
      <c r="T9" s="2397"/>
      <c r="U9" s="2396" t="str">
        <f>IF(U8="","",INDEX(DIFFERENTIATION_UNMERGE_VD,MATCH(U8,DIFFERENTIATION_ID_DIFF,0)))</f>
        <v>Водоотведение; Транспортировка; Подключение (технологическое присоединение) к централизованной системе водоотведения</v>
      </c>
      <c r="V9" s="2397"/>
      <c r="W9" s="2396" t="str">
        <f>IF(W8="","",INDEX(DIFFERENTIATION_UNMERGE_VD,MATCH(W8,DIFFERENTIATION_ID_DIFF,0)))</f>
        <v>Водоотведение; Транспортировка; Подключение (технологическое присоединение) к централизованной системе водоотведения</v>
      </c>
      <c r="X9" s="2397"/>
      <c r="Y9" s="2396" t="str">
        <f>IF(Y8="","",INDEX(DIFFERENTIATION_UNMERGE_VD,MATCH(Y8,DIFFERENTIATION_ID_DIFF,0)))</f>
        <v>Водоотведение; Транспортировка; Подключение (технологическое присоединение) к централизованной системе водоотведения</v>
      </c>
      <c r="Z9" s="2397"/>
      <c r="AA9" s="2396" t="str">
        <f>IF(AA8="","",INDEX(DIFFERENTIATION_UNMERGE_VD,MATCH(AA8,DIFFERENTIATION_ID_DIFF,0)))</f>
        <v>Водоотведение; Транспортировка; Подключение (технологическое присоединение) к централизованной системе водоотведения</v>
      </c>
      <c r="AB9" s="2397"/>
      <c r="AC9" s="2396" t="str">
        <f>IF(AC8="","",INDEX(DIFFERENTIATION_UNMERGE_VD,MATCH(AC8,DIFFERENTIATION_ID_DIFF,0)))</f>
        <v>Водоотведение; Транспортировка; Подключение (технологическое присоединение) к централизованной системе водоотведения</v>
      </c>
      <c r="AD9" s="2397"/>
      <c r="AE9" s="2396" t="str">
        <f>IF(AE8="","",INDEX(DIFFERENTIATION_UNMERGE_VD,MATCH(AE8,DIFFERENTIATION_ID_DIFF,0)))</f>
        <v>Водоотведение; Транспортировка; Подключение (технологическое присоединение) к централизованной системе водоотведения</v>
      </c>
      <c r="AF9" s="2397"/>
      <c r="AG9" s="2396" t="str">
        <f>IF(AG8="","",INDEX(DIFFERENTIATION_UNMERGE_VD,MATCH(AG8,DIFFERENTIATION_ID_DIFF,0)))</f>
        <v>Водоотведение; Транспортировка; Подключение (технологическое присоединение) к централизованной системе водоотведения</v>
      </c>
      <c r="AH9" s="2397"/>
      <c r="AI9" s="2396" t="str">
        <f>IF(AI8="","",INDEX(DIFFERENTIATION_UNMERGE_VD,MATCH(AI8,DIFFERENTIATION_ID_DIFF,0)))</f>
        <v>Водоотведение; Транспортировка; Подключение (технологическое присоединение) к централизованной системе водоотведения</v>
      </c>
      <c r="AJ9" s="2397"/>
      <c r="AK9" s="2396" t="str">
        <f>IF(AK8="","",INDEX(DIFFERENTIATION_UNMERGE_VD,MATCH(AK8,DIFFERENTIATION_ID_DIFF,0)))</f>
        <v>Водоотведение; Транспортировка; Подключение (технологическое присоединение) к централизованной системе водоотведения</v>
      </c>
      <c r="AL9" s="2397"/>
      <c r="AM9" s="2396" t="str">
        <f>IF(AM8="","",INDEX(DIFFERENTIATION_UNMERGE_VD,MATCH(AM8,DIFFERENTIATION_ID_DIFF,0)))</f>
        <v>Водоотведение; Транспортировка; Подключение (технологическое присоединение) к централизованной системе водоотведения</v>
      </c>
      <c r="AN9" s="2397"/>
      <c r="AO9" s="2396" t="str">
        <f>IF(AO8="","",INDEX(DIFFERENTIATION_UNMERGE_VD,MATCH(AO8,DIFFERENTIATION_ID_DIFF,0)))</f>
        <v>Водоотведение; Транспортировка; Подключение (технологическое присоединение) к централизованной системе водоотведения</v>
      </c>
      <c r="AP9" s="2397"/>
      <c r="AQ9" s="2396" t="str">
        <f>IF(AQ8="","",INDEX(DIFFERENTIATION_UNMERGE_VD,MATCH(AQ8,DIFFERENTIATION_ID_DIFF,0)))</f>
        <v>Водоотведение; Транспортировка; Подключение (технологическое присоединение) к централизованной системе водоотведения</v>
      </c>
      <c r="AR9" s="2397"/>
      <c r="AS9" s="2396" t="str">
        <f>IF(AS8="","",INDEX(DIFFERENTIATION_UNMERGE_VD,MATCH(AS8,DIFFERENTIATION_ID_DIFF,0)))</f>
        <v>Водоотведение; Транспортировка; Подключение (технологическое присоединение) к централизованной системе водоотведения</v>
      </c>
      <c r="AT9" s="2397"/>
      <c r="AU9" s="2396" t="str">
        <f>IF(AU8="","",INDEX(DIFFERENTIATION_UNMERGE_VD,MATCH(AU8,DIFFERENTIATION_ID_DIFF,0)))</f>
        <v>Водоотведение; Транспортировка; Подключение (технологическое присоединение) к централизованной системе водоотведения</v>
      </c>
      <c r="AV9" s="2397"/>
      <c r="AW9" s="2396" t="str">
        <f>IF(AW8="","",INDEX(DIFFERENTIATION_UNMERGE_VD,MATCH(AW8,DIFFERENTIATION_ID_DIFF,0)))</f>
        <v>Водоотведение; Транспортировка; Подключение (технологическое присоединение) к централизованной системе водоотведения</v>
      </c>
      <c r="AX9" s="2397"/>
      <c r="AY9" s="2396" t="str">
        <f>IF(AY8="","",INDEX(DIFFERENTIATION_UNMERGE_VD,MATCH(AY8,DIFFERENTIATION_ID_DIFF,0)))</f>
        <v>Водоотведение; Транспортировка; Подключение (технологическое присоединение) к централизованной системе водоотведения</v>
      </c>
      <c r="AZ9" s="2397"/>
      <c r="BA9" s="2396" t="str">
        <f>IF(BA8="","",INDEX(DIFFERENTIATION_UNMERGE_VD,MATCH(BA8,DIFFERENTIATION_ID_DIFF,0)))</f>
        <v>Водоотведение; Транспортировка; Подключение (технологическое присоединение) к централизованной системе водоотведения</v>
      </c>
      <c r="BB9" s="2397"/>
      <c r="BC9" s="2396" t="str">
        <f>IF(BC8="","",INDEX(DIFFERENTIATION_UNMERGE_VD,MATCH(BC8,DIFFERENTIATION_ID_DIFF,0)))</f>
        <v>Водоотведение; Транспортировка; Подключение (технологическое присоединение) к централизованной системе водоотведения</v>
      </c>
      <c r="BD9" s="2397"/>
      <c r="BE9" s="2396" t="str">
        <f>IF(BE8="","",INDEX(DIFFERENTIATION_UNMERGE_VD,MATCH(BE8,DIFFERENTIATION_ID_DIFF,0)))</f>
        <v>Водоотведение; Транспортировка; Подключение (технологическое присоединение) к централизованной системе водоотведения</v>
      </c>
      <c r="BF9" s="2397"/>
      <c r="BG9" s="2396" t="str">
        <f>IF(BG8="","",INDEX(DIFFERENTIATION_UNMERGE_VD,MATCH(BG8,DIFFERENTIATION_ID_DIFF,0)))</f>
        <v>Водоотведение; Транспортировка; Подключение (технологическое присоединение) к централизованной системе водоотведения</v>
      </c>
      <c r="BH9" s="2397"/>
      <c r="BI9" s="2396" t="str">
        <f>IF(BI8="","",INDEX(DIFFERENTIATION_UNMERGE_VD,MATCH(BI8,DIFFERENTIATION_ID_DIFF,0)))</f>
        <v>Водоотведение; Транспортировка; Подключение (технологическое присоединение) к централизованной системе водоотведения</v>
      </c>
      <c r="BJ9" s="2397"/>
      <c r="BK9" s="2396" t="str">
        <f>IF(BK8="","",INDEX(DIFFERENTIATION_UNMERGE_VD,MATCH(BK8,DIFFERENTIATION_ID_DIFF,0)))</f>
        <v>Водоотведение; Транспортировка; Подключение (технологическое присоединение) к централизованной системе водоотведения</v>
      </c>
      <c r="BL9" s="2397"/>
      <c r="BM9" s="2396" t="str">
        <f>IF(BM8="","",INDEX(DIFFERENTIATION_UNMERGE_VD,MATCH(BM8,DIFFERENTIATION_ID_DIFF,0)))</f>
        <v>Водоотведение; Транспортировка; Подключение (технологическое присоединение) к централизованной системе водоотведения</v>
      </c>
      <c r="BN9" s="2397"/>
      <c r="BO9" s="2396" t="str">
        <f>IF(BO8="","",INDEX(DIFFERENTIATION_UNMERGE_VD,MATCH(BO8,DIFFERENTIATION_ID_DIFF,0)))</f>
        <v>Водоотведение; Транспортировка; Подключение (технологическое присоединение) к централизованной системе водоотведения</v>
      </c>
      <c r="BP9" s="2397"/>
      <c r="BQ9" s="2396" t="str">
        <f>IF(BQ8="","",INDEX(DIFFERENTIATION_UNMERGE_VD,MATCH(BQ8,DIFFERENTIATION_ID_DIFF,0)))</f>
        <v>Водоотведение; Транспортировка; Подключение (технологическое присоединение) к централизованной системе водоотведения</v>
      </c>
      <c r="BR9" s="2397"/>
      <c r="BS9" s="2396" t="str">
        <f>IF(BS8="","",INDEX(DIFFERENTIATION_UNMERGE_VD,MATCH(BS8,DIFFERENTIATION_ID_DIFF,0)))</f>
        <v>Водоотведение; Транспортировка; Подключение (технологическое присоединение) к централизованной системе водоотведения</v>
      </c>
      <c r="BT9" s="2397"/>
      <c r="BU9" s="2396" t="str">
        <f>IF(BU8="","",INDEX(DIFFERENTIATION_UNMERGE_VD,MATCH(BU8,DIFFERENTIATION_ID_DIFF,0)))</f>
        <v>Водоотведение; Транспортировка; Подключение (технологическое присоединение) к централизованной системе водоотведения</v>
      </c>
      <c r="BV9" s="2397"/>
      <c r="BW9" s="2396" t="str">
        <f>IF(BW8="","",INDEX(DIFFERENTIATION_UNMERGE_VD,MATCH(BW8,DIFFERENTIATION_ID_DIFF,0)))</f>
        <v>Водоотведение; Транспортировка; Подключение (технологическое присоединение) к централизованной системе водоотведения</v>
      </c>
      <c r="BX9" s="2397"/>
      <c r="BY9" s="2396" t="str">
        <f>IF(BY8="","",INDEX(DIFFERENTIATION_UNMERGE_VD,MATCH(BY8,DIFFERENTIATION_ID_DIFF,0)))</f>
        <v>Водоотведение; Транспортировка; Подключение (технологическое присоединение) к централизованной системе водоотведения</v>
      </c>
      <c r="BZ9" s="2397"/>
      <c r="CA9" s="2396" t="str">
        <f>IF(CA8="","",INDEX(DIFFERENTIATION_UNMERGE_VD,MATCH(CA8,DIFFERENTIATION_ID_DIFF,0)))</f>
        <v>Водоотведение; Транспортировка; Подключение (технологическое присоединение) к централизованной системе водоотведения</v>
      </c>
      <c r="CB9" s="2397"/>
      <c r="CC9" s="2396" t="str">
        <f>IF(CC8="","",INDEX(DIFFERENTIATION_UNMERGE_VD,MATCH(CC8,DIFFERENTIATION_ID_DIFF,0)))</f>
        <v>Водоотведение; Транспортировка; Подключение (технологическое присоединение) к централизованной системе водоотведения</v>
      </c>
      <c r="CD9" s="2397"/>
      <c r="CE9" s="2396" t="str">
        <f>IF(CE8="","",INDEX(DIFFERENTIATION_UNMERGE_VD,MATCH(CE8,DIFFERENTIATION_ID_DIFF,0)))</f>
        <v>Водоотведение; Транспортировка; Подключение (технологическое присоединение) к централизованной системе водоотведения</v>
      </c>
      <c r="CF9" s="2397"/>
      <c r="CG9" s="2396" t="str">
        <f>IF(CG8="","",INDEX(DIFFERENTIATION_UNMERGE_VD,MATCH(CG8,DIFFERENTIATION_ID_DIFF,0)))</f>
        <v>Водоотведение; Транспортировка; Подключение (технологическое присоединение) к централизованной системе водоотведения</v>
      </c>
      <c r="CH9" s="2397"/>
      <c r="CI9" s="2396" t="str">
        <f>IF(CI8="","",INDEX(DIFFERENTIATION_UNMERGE_VD,MATCH(CI8,DIFFERENTIATION_ID_DIFF,0)))</f>
        <v>Водоотведение; Транспортировка; Подключение (технологическое присоединение) к централизованной системе водоотведения</v>
      </c>
      <c r="CJ9" s="2397"/>
      <c r="CK9" s="2396" t="str">
        <f>IF(CK8="","",INDEX(DIFFERENTIATION_UNMERGE_VD,MATCH(CK8,DIFFERENTIATION_ID_DIFF,0)))</f>
        <v>Водоотведение; Транспортировка; Подключение (технологическое присоединение) к централизованной системе водоотведения</v>
      </c>
      <c r="CL9" s="2397"/>
      <c r="CM9" s="2396" t="str">
        <f>IF(CM8="","",INDEX(DIFFERENTIATION_UNMERGE_VD,MATCH(CM8,DIFFERENTIATION_ID_DIFF,0)))</f>
        <v>Водоотведение; Транспортировка; Подключение (технологическое присоединение) к централизованной системе водоотведения</v>
      </c>
      <c r="CN9" s="2397"/>
      <c r="CO9" s="2396" t="str">
        <f>IF(CO8="","",INDEX(DIFFERENTIATION_UNMERGE_VD,MATCH(CO8,DIFFERENTIATION_ID_DIFF,0)))</f>
        <v>Водоотведение; Транспортировка; Подключение (технологическое присоединение) к централизованной системе водоотведения</v>
      </c>
      <c r="CP9" s="2397"/>
      <c r="CQ9" s="2396" t="str">
        <f>IF(CQ8="","",INDEX(DIFFERENTIATION_UNMERGE_VD,MATCH(CQ8,DIFFERENTIATION_ID_DIFF,0)))</f>
        <v>Водоотведение; Транспортировка; Подключение (технологическое присоединение) к централизованной системе водоотведения</v>
      </c>
      <c r="CR9" s="2397"/>
      <c r="CS9" s="2396" t="str">
        <f>IF(CS8="","",INDEX(DIFFERENTIATION_UNMERGE_VD,MATCH(CS8,DIFFERENTIATION_ID_DIFF,0)))</f>
        <v>Водоотведение; Транспортировка; Подключение (технологическое присоединение) к централизованной системе водоотведения</v>
      </c>
      <c r="CT9" s="2397"/>
      <c r="CU9" s="2396" t="str">
        <f>IF(CU8="","",INDEX(DIFFERENTIATION_UNMERGE_VD,MATCH(CU8,DIFFERENTIATION_ID_DIFF,0)))</f>
        <v>Водоотведение; Транспортировка; Подключение (технологическое присоединение) к централизованной системе водоотведения</v>
      </c>
      <c r="CV9" s="2397"/>
      <c r="CW9" s="2396" t="str">
        <f>IF(CW8="","",INDEX(DIFFERENTIATION_UNMERGE_VD,MATCH(CW8,DIFFERENTIATION_ID_DIFF,0)))</f>
        <v>Водоотведение; Транспортировка; Подключение (технологическое присоединение) к централизованной системе водоотведения</v>
      </c>
      <c r="CX9" s="2397"/>
      <c r="CY9" s="2176" t="s">
        <v>556</v>
      </c>
      <c r="DJ9" s="506">
        <v>15</v>
      </c>
    </row>
    <row s="1636" customFormat="1" customHeight="1" ht="15.75">
      <c r="A10" s="760"/>
      <c r="C10" s="177"/>
      <c r="D10" s="712"/>
      <c r="E10" s="2368" t="s">
        <v>819</v>
      </c>
      <c r="F10" s="2369"/>
      <c r="G10" s="2396" t="str">
        <f>IF(G8="","",INDEX(DIFFERENTIATION_UNMERGE_AREA,MATCH(G8,DIFFERENTIATION_ID_DIFF,0)))</f>
        <v/>
      </c>
      <c r="H10" s="2397"/>
      <c r="I10" s="2396" t="str">
        <f>IF(I8="","",INDEX(DIFFERENTIATION_UNMERGE_AREA,MATCH(I8,DIFFERENTIATION_ID_DIFF,0)))</f>
        <v>Алексеевский муниципальный округ</v>
      </c>
      <c r="J10" s="2397"/>
      <c r="K10" s="2396" t="str">
        <f>IF(K8="","",INDEX(DIFFERENTIATION_UNMERGE_AREA,MATCH(K8,DIFFERENTIATION_ID_DIFF,0)))</f>
        <v>Беловское</v>
      </c>
      <c r="L10" s="2397"/>
      <c r="M10" s="2396" t="str">
        <f>IF(M8="","",INDEX(DIFFERENTIATION_UNMERGE_AREA,MATCH(M8,DIFFERENTIATION_ID_DIFF,0)))</f>
        <v>Беломестненское</v>
      </c>
      <c r="N10" s="2397"/>
      <c r="O10" s="2396" t="str">
        <f>IF(O8="","",INDEX(DIFFERENTIATION_UNMERGE_AREA,MATCH(O8,DIFFERENTIATION_ID_DIFF,0)))</f>
        <v>Веселолопанское</v>
      </c>
      <c r="P10" s="2397"/>
      <c r="Q10" s="2396" t="str">
        <f>IF(Q8="","",INDEX(DIFFERENTIATION_UNMERGE_AREA,MATCH(Q8,DIFFERENTIATION_ID_DIFF,0)))</f>
        <v>Головинское</v>
      </c>
      <c r="R10" s="2397"/>
      <c r="S10" s="2396" t="str">
        <f>IF(S8="","",INDEX(DIFFERENTIATION_UNMERGE_AREA,MATCH(S8,DIFFERENTIATION_ID_DIFF,0)))</f>
        <v>Дубовское</v>
      </c>
      <c r="T10" s="2397"/>
      <c r="U10" s="2396" t="str">
        <f>IF(U8="","",INDEX(DIFFERENTIATION_UNMERGE_AREA,MATCH(U8,DIFFERENTIATION_ID_DIFF,0)))</f>
        <v>Комсомольское</v>
      </c>
      <c r="V10" s="2397"/>
      <c r="W10" s="2396" t="str">
        <f>IF(W8="","",INDEX(DIFFERENTIATION_UNMERGE_AREA,MATCH(W8,DIFFERENTIATION_ID_DIFF,0)))</f>
        <v>Краснооктябрьское</v>
      </c>
      <c r="X10" s="2397"/>
      <c r="Y10" s="2396" t="str">
        <f>IF(Y8="","",INDEX(DIFFERENTIATION_UNMERGE_AREA,MATCH(Y8,DIFFERENTIATION_ID_DIFF,0)))</f>
        <v>Майское</v>
      </c>
      <c r="Z10" s="2397"/>
      <c r="AA10" s="2396" t="str">
        <f>IF(AA8="","",INDEX(DIFFERENTIATION_UNMERGE_AREA,MATCH(AA8,DIFFERENTIATION_ID_DIFF,0)))</f>
        <v>Никольское</v>
      </c>
      <c r="AB10" s="2397"/>
      <c r="AC10" s="2396" t="str">
        <f>IF(AC8="","",INDEX(DIFFERENTIATION_UNMERGE_AREA,MATCH(AC8,DIFFERENTIATION_ID_DIFF,0)))</f>
        <v>Новосадовское</v>
      </c>
      <c r="AD10" s="2397"/>
      <c r="AE10" s="2396" t="str">
        <f>IF(AE8="","",INDEX(DIFFERENTIATION_UNMERGE_AREA,MATCH(AE8,DIFFERENTIATION_ID_DIFF,0)))</f>
        <v>Стрелецкое</v>
      </c>
      <c r="AF10" s="2397"/>
      <c r="AG10" s="2396" t="str">
        <f>IF(AG8="","",INDEX(DIFFERENTIATION_UNMERGE_AREA,MATCH(AG8,DIFFERENTIATION_ID_DIFF,0)))</f>
        <v>Тавровское</v>
      </c>
      <c r="AH10" s="2397"/>
      <c r="AI10" s="2396" t="str">
        <f>IF(AI8="","",INDEX(DIFFERENTIATION_UNMERGE_AREA,MATCH(AI8,DIFFERENTIATION_ID_DIFF,0)))</f>
        <v>Яснозоренское</v>
      </c>
      <c r="AJ10" s="2397"/>
      <c r="AK10" s="2396" t="str">
        <f>IF(AK8="","",INDEX(DIFFERENTIATION_UNMERGE_AREA,MATCH(AK8,DIFFERENTIATION_ID_DIFF,0)))</f>
        <v>поселок Октябрьский</v>
      </c>
      <c r="AL10" s="2397"/>
      <c r="AM10" s="2396" t="str">
        <f>IF(AM8="","",INDEX(DIFFERENTIATION_UNMERGE_AREA,MATCH(AM8,DIFFERENTIATION_ID_DIFF,0)))</f>
        <v>поселок Разумное</v>
      </c>
      <c r="AN10" s="2397"/>
      <c r="AO10" s="2396" t="str">
        <f>IF(AO8="","",INDEX(DIFFERENTIATION_UNMERGE_AREA,MATCH(AO8,DIFFERENTIATION_ID_DIFF,0)))</f>
        <v>поселок Северный</v>
      </c>
      <c r="AP10" s="2397"/>
      <c r="AQ10" s="2396" t="str">
        <f>IF(AQ8="","",INDEX(DIFFERENTIATION_UNMERGE_AREA,MATCH(AQ8,DIFFERENTIATION_ID_DIFF,0)))</f>
        <v>поселок Борисовка</v>
      </c>
      <c r="AR10" s="2397"/>
      <c r="AS10" s="2396" t="str">
        <f>IF(AS8="","",INDEX(DIFFERENTIATION_UNMERGE_AREA,MATCH(AS8,DIFFERENTIATION_ID_DIFF,0)))</f>
        <v>Валуйский муниципальный округ</v>
      </c>
      <c r="AT10" s="2397"/>
      <c r="AU10" s="2396" t="str">
        <f>IF(AU8="","",INDEX(DIFFERENTIATION_UNMERGE_AREA,MATCH(AU8,DIFFERENTIATION_ID_DIFF,0)))</f>
        <v>поселок Вейделевка</v>
      </c>
      <c r="AV10" s="2397"/>
      <c r="AW10" s="2396" t="str">
        <f>IF(AW8="","",INDEX(DIFFERENTIATION_UNMERGE_AREA,MATCH(AW8,DIFFERENTIATION_ID_DIFF,0)))</f>
        <v>Поселок Пятницкое</v>
      </c>
      <c r="AX10" s="2397"/>
      <c r="AY10" s="2396" t="str">
        <f>IF(AY8="","",INDEX(DIFFERENTIATION_UNMERGE_AREA,MATCH(AY8,DIFFERENTIATION_ID_DIFF,0)))</f>
        <v>поселок Волоконовка</v>
      </c>
      <c r="AZ10" s="2397"/>
      <c r="BA10" s="2396" t="str">
        <f>IF(BA8="","",INDEX(DIFFERENTIATION_UNMERGE_AREA,MATCH(BA8,DIFFERENTIATION_ID_DIFF,0)))</f>
        <v>Грайворонский муниципальный округ</v>
      </c>
      <c r="BB10" s="2397"/>
      <c r="BC10" s="2396" t="str">
        <f>IF(BC8="","",INDEX(DIFFERENTIATION_UNMERGE_AREA,MATCH(BC8,DIFFERENTIATION_ID_DIFF,0)))</f>
        <v>Верхопенское</v>
      </c>
      <c r="BD10" s="2397"/>
      <c r="BE10" s="2396" t="str">
        <f>IF(BE8="","",INDEX(DIFFERENTIATION_UNMERGE_AREA,MATCH(BE8,DIFFERENTIATION_ID_DIFF,0)))</f>
        <v>поселок Ивня</v>
      </c>
      <c r="BF10" s="2397"/>
      <c r="BG10" s="2396" t="str">
        <f>IF(BG8="","",INDEX(DIFFERENTIATION_UNMERGE_AREA,MATCH(BG8,DIFFERENTIATION_ID_DIFF,0)))</f>
        <v>Алексеевское</v>
      </c>
      <c r="BH10" s="2397"/>
      <c r="BI10" s="2396" t="str">
        <f>IF(BI8="","",INDEX(DIFFERENTIATION_UNMERGE_AREA,MATCH(BI8,DIFFERENTIATION_ID_DIFF,0)))</f>
        <v>Бехтеевское</v>
      </c>
      <c r="BJ10" s="2397"/>
      <c r="BK10" s="2396" t="str">
        <f>IF(BK8="","",INDEX(DIFFERENTIATION_UNMERGE_AREA,MATCH(BK8,DIFFERENTIATION_ID_DIFF,0)))</f>
        <v>Погореловское</v>
      </c>
      <c r="BL10" s="2397"/>
      <c r="BM10" s="2396" t="str">
        <f>IF(BM8="","",INDEX(DIFFERENTIATION_UNMERGE_AREA,MATCH(BM8,DIFFERENTIATION_ID_DIFF,0)))</f>
        <v>Поповское</v>
      </c>
      <c r="BN10" s="2397"/>
      <c r="BO10" s="2396" t="str">
        <f>IF(BO8="","",INDEX(DIFFERENTIATION_UNMERGE_AREA,MATCH(BO8,DIFFERENTIATION_ID_DIFF,0)))</f>
        <v>город Короча</v>
      </c>
      <c r="BP10" s="2397"/>
      <c r="BQ10" s="2396" t="str">
        <f>IF(BQ8="","",INDEX(DIFFERENTIATION_UNMERGE_AREA,MATCH(BQ8,DIFFERENTIATION_ID_DIFF,0)))</f>
        <v>Красненское</v>
      </c>
      <c r="BR10" s="2397"/>
      <c r="BS10" s="2396" t="str">
        <f>IF(BS8="","",INDEX(DIFFERENTIATION_UNMERGE_AREA,MATCH(BS8,DIFFERENTIATION_ID_DIFF,0)))</f>
        <v>Веселовское</v>
      </c>
      <c r="BT10" s="2397"/>
      <c r="BU10" s="2396" t="str">
        <f>IF(BU8="","",INDEX(DIFFERENTIATION_UNMERGE_AREA,MATCH(BU8,DIFFERENTIATION_ID_DIFF,0)))</f>
        <v>Засосенское</v>
      </c>
      <c r="BV10" s="2397"/>
      <c r="BW10" s="2396" t="str">
        <f>IF(BW8="","",INDEX(DIFFERENTIATION_UNMERGE_AREA,MATCH(BW8,DIFFERENTIATION_ID_DIFF,0)))</f>
        <v>Ливенское</v>
      </c>
      <c r="BX10" s="2397"/>
      <c r="BY10" s="2396" t="str">
        <f>IF(BY8="","",INDEX(DIFFERENTIATION_UNMERGE_AREA,MATCH(BY8,DIFFERENTIATION_ID_DIFF,0)))</f>
        <v>Никитовское</v>
      </c>
      <c r="BZ10" s="2397"/>
      <c r="CA10" s="2396" t="str">
        <f>IF(CA8="","",INDEX(DIFFERENTIATION_UNMERGE_AREA,MATCH(CA8,DIFFERENTIATION_ID_DIFF,0)))</f>
        <v>Новооскольский муниципальный округ</v>
      </c>
      <c r="CB10" s="2397"/>
      <c r="CC10" s="2396" t="str">
        <f>IF(CC8="","",INDEX(DIFFERENTIATION_UNMERGE_AREA,MATCH(CC8,DIFFERENTIATION_ID_DIFF,0)))</f>
        <v>Колотиловское</v>
      </c>
      <c r="CD10" s="2397"/>
      <c r="CE10" s="2396" t="str">
        <f>IF(CE8="","",INDEX(DIFFERENTIATION_UNMERGE_AREA,MATCH(CE8,DIFFERENTIATION_ID_DIFF,0)))</f>
        <v>поселок Красная Яруга</v>
      </c>
      <c r="CF10" s="2397"/>
      <c r="CG10" s="2396" t="str">
        <f>IF(CG8="","",INDEX(DIFFERENTIATION_UNMERGE_AREA,MATCH(CG8,DIFFERENTIATION_ID_DIFF,0)))</f>
        <v>поселок Прохоровка</v>
      </c>
      <c r="CH10" s="2397"/>
      <c r="CI10" s="2396" t="str">
        <f>IF(CI8="","",INDEX(DIFFERENTIATION_UNMERGE_AREA,MATCH(CI8,DIFFERENTIATION_ID_DIFF,0)))</f>
        <v>поселок Пролетарский</v>
      </c>
      <c r="CJ10" s="2397"/>
      <c r="CK10" s="2396" t="str">
        <f>IF(CK8="","",INDEX(DIFFERENTIATION_UNMERGE_AREA,MATCH(CK8,DIFFERENTIATION_ID_DIFF,0)))</f>
        <v>поселок Ракитное</v>
      </c>
      <c r="CL10" s="2397"/>
      <c r="CM10" s="2396" t="str">
        <f>IF(CM8="","",INDEX(DIFFERENTIATION_UNMERGE_AREA,MATCH(CM8,DIFFERENTIATION_ID_DIFF,0)))</f>
        <v>поселок Чернянка</v>
      </c>
      <c r="CN10" s="2397"/>
      <c r="CO10" s="2396" t="str">
        <f>IF(CO8="","",INDEX(DIFFERENTIATION_UNMERGE_AREA,MATCH(CO8,DIFFERENTIATION_ID_DIFF,0)))</f>
        <v>Шебекинский муниципальный округ</v>
      </c>
      <c r="CP10" s="2397"/>
      <c r="CQ10" s="2396" t="str">
        <f>IF(CQ8="","",INDEX(DIFFERENTIATION_UNMERGE_AREA,MATCH(CQ8,DIFFERENTIATION_ID_DIFF,0)))</f>
        <v>Яковлевский муниципальный округ</v>
      </c>
      <c r="CR10" s="2397"/>
      <c r="CS10" s="2396" t="str">
        <f>IF(CS8="","",INDEX(DIFFERENTIATION_UNMERGE_AREA,MATCH(CS8,DIFFERENTIATION_ID_DIFF,0)))</f>
        <v>город Белгород</v>
      </c>
      <c r="CT10" s="2397"/>
      <c r="CU10" s="2396" t="str">
        <f>IF(CU8="","",INDEX(DIFFERENTIATION_UNMERGE_AREA,MATCH(CU8,DIFFERENTIATION_ID_DIFF,0)))</f>
        <v>Губкинский городской округ</v>
      </c>
      <c r="CV10" s="2397"/>
      <c r="CW10" s="2396" t="str">
        <f>IF(CW8="","",INDEX(DIFFERENTIATION_UNMERGE_AREA,MATCH(CW8,DIFFERENTIATION_ID_DIFF,0)))</f>
        <v>Старооскольский городской округ</v>
      </c>
      <c r="CX10" s="2397"/>
      <c r="CY10" s="2200"/>
      <c r="DI10" s="676"/>
      <c r="DJ10" s="759">
        <v>15</v>
      </c>
    </row>
    <row s="1636" customFormat="1" customHeight="1" ht="15.75">
      <c r="A11" s="760"/>
      <c r="C11" s="177"/>
      <c r="D11" s="712"/>
      <c r="E11" s="2368" t="s">
        <v>820</v>
      </c>
      <c r="F11" s="2369"/>
      <c r="G11" s="2396" t="str">
        <f>IF(G8="","",INDEX(DIFFERENTIATION_UNMERGE_SYSTEM,MATCH(G8,DIFFERENTIATION_ID_DIFF,0)))</f>
        <v/>
      </c>
      <c r="H11" s="2397"/>
      <c r="I11" s="2396" t="str">
        <f>IF(I8="","",INDEX(DIFFERENTIATION_UNMERGE_SYSTEM,MATCH(I8,DIFFERENTIATION_ID_DIFF,0)))</f>
        <v>без дифференциации</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396" t="str">
        <f>IF(O8="","",INDEX(DIFFERENTIATION_UNMERGE_SYSTEM,MATCH(O8,DIFFERENTIATION_ID_DIFF,0)))</f>
        <v>без дифференциации</v>
      </c>
      <c r="P11" s="2397"/>
      <c r="Q11" s="2396" t="str">
        <f>IF(Q8="","",INDEX(DIFFERENTIATION_UNMERGE_SYSTEM,MATCH(Q8,DIFFERENTIATION_ID_DIFF,0)))</f>
        <v>без дифференциации</v>
      </c>
      <c r="R11" s="2397"/>
      <c r="S11" s="2396" t="str">
        <f>IF(S8="","",INDEX(DIFFERENTIATION_UNMERGE_SYSTEM,MATCH(S8,DIFFERENTIATION_ID_DIFF,0)))</f>
        <v>без дифференциации</v>
      </c>
      <c r="T11" s="2397"/>
      <c r="U11" s="2396" t="str">
        <f>IF(U8="","",INDEX(DIFFERENTIATION_UNMERGE_SYSTEM,MATCH(U8,DIFFERENTIATION_ID_DIFF,0)))</f>
        <v>без дифференциации</v>
      </c>
      <c r="V11" s="2397"/>
      <c r="W11" s="2396" t="str">
        <f>IF(W8="","",INDEX(DIFFERENTIATION_UNMERGE_SYSTEM,MATCH(W8,DIFFERENTIATION_ID_DIFF,0)))</f>
        <v>без дифференциации</v>
      </c>
      <c r="X11" s="2397"/>
      <c r="Y11" s="2396" t="str">
        <f>IF(Y8="","",INDEX(DIFFERENTIATION_UNMERGE_SYSTEM,MATCH(Y8,DIFFERENTIATION_ID_DIFF,0)))</f>
        <v>без дифференциации</v>
      </c>
      <c r="Z11" s="2397"/>
      <c r="AA11" s="2396" t="str">
        <f>IF(AA8="","",INDEX(DIFFERENTIATION_UNMERGE_SYSTEM,MATCH(AA8,DIFFERENTIATION_ID_DIFF,0)))</f>
        <v>без дифференциации</v>
      </c>
      <c r="AB11" s="2397"/>
      <c r="AC11" s="2396" t="str">
        <f>IF(AC8="","",INDEX(DIFFERENTIATION_UNMERGE_SYSTEM,MATCH(AC8,DIFFERENTIATION_ID_DIFF,0)))</f>
        <v>без дифференциации</v>
      </c>
      <c r="AD11" s="2397"/>
      <c r="AE11" s="2396" t="str">
        <f>IF(AE8="","",INDEX(DIFFERENTIATION_UNMERGE_SYSTEM,MATCH(AE8,DIFFERENTIATION_ID_DIFF,0)))</f>
        <v>без дифференциации</v>
      </c>
      <c r="AF11" s="2397"/>
      <c r="AG11" s="2396" t="str">
        <f>IF(AG8="","",INDEX(DIFFERENTIATION_UNMERGE_SYSTEM,MATCH(AG8,DIFFERENTIATION_ID_DIFF,0)))</f>
        <v>без дифференциации</v>
      </c>
      <c r="AH11" s="2397"/>
      <c r="AI11" s="2396" t="str">
        <f>IF(AI8="","",INDEX(DIFFERENTIATION_UNMERGE_SYSTEM,MATCH(AI8,DIFFERENTIATION_ID_DIFF,0)))</f>
        <v>без дифференциации</v>
      </c>
      <c r="AJ11" s="2397"/>
      <c r="AK11" s="2396" t="str">
        <f>IF(AK8="","",INDEX(DIFFERENTIATION_UNMERGE_SYSTEM,MATCH(AK8,DIFFERENTIATION_ID_DIFF,0)))</f>
        <v>без дифференциации</v>
      </c>
      <c r="AL11" s="2397"/>
      <c r="AM11" s="2396" t="str">
        <f>IF(AM8="","",INDEX(DIFFERENTIATION_UNMERGE_SYSTEM,MATCH(AM8,DIFFERENTIATION_ID_DIFF,0)))</f>
        <v>без дифференциации</v>
      </c>
      <c r="AN11" s="2397"/>
      <c r="AO11" s="2396" t="str">
        <f>IF(AO8="","",INDEX(DIFFERENTIATION_UNMERGE_SYSTEM,MATCH(AO8,DIFFERENTIATION_ID_DIFF,0)))</f>
        <v>без дифференциации</v>
      </c>
      <c r="AP11" s="2397"/>
      <c r="AQ11" s="2396" t="str">
        <f>IF(AQ8="","",INDEX(DIFFERENTIATION_UNMERGE_SYSTEM,MATCH(AQ8,DIFFERENTIATION_ID_DIFF,0)))</f>
        <v>без дифференциации</v>
      </c>
      <c r="AR11" s="2397"/>
      <c r="AS11" s="2396" t="str">
        <f>IF(AS8="","",INDEX(DIFFERENTIATION_UNMERGE_SYSTEM,MATCH(AS8,DIFFERENTIATION_ID_DIFF,0)))</f>
        <v>без дифференциации</v>
      </c>
      <c r="AT11" s="2397"/>
      <c r="AU11" s="2396" t="str">
        <f>IF(AU8="","",INDEX(DIFFERENTIATION_UNMERGE_SYSTEM,MATCH(AU8,DIFFERENTIATION_ID_DIFF,0)))</f>
        <v>без дифференциации</v>
      </c>
      <c r="AV11" s="2397"/>
      <c r="AW11" s="2396" t="str">
        <f>IF(AW8="","",INDEX(DIFFERENTIATION_UNMERGE_SYSTEM,MATCH(AW8,DIFFERENTIATION_ID_DIFF,0)))</f>
        <v>без дифференциации</v>
      </c>
      <c r="AX11" s="2397"/>
      <c r="AY11" s="2396" t="str">
        <f>IF(AY8="","",INDEX(DIFFERENTIATION_UNMERGE_SYSTEM,MATCH(AY8,DIFFERENTIATION_ID_DIFF,0)))</f>
        <v>без дифференциации</v>
      </c>
      <c r="AZ11" s="2397"/>
      <c r="BA11" s="2396" t="str">
        <f>IF(BA8="","",INDEX(DIFFERENTIATION_UNMERGE_SYSTEM,MATCH(BA8,DIFFERENTIATION_ID_DIFF,0)))</f>
        <v>без дифференциации</v>
      </c>
      <c r="BB11" s="2397"/>
      <c r="BC11" s="2396" t="str">
        <f>IF(BC8="","",INDEX(DIFFERENTIATION_UNMERGE_SYSTEM,MATCH(BC8,DIFFERENTIATION_ID_DIFF,0)))</f>
        <v>без дифференциации</v>
      </c>
      <c r="BD11" s="2397"/>
      <c r="BE11" s="2396" t="str">
        <f>IF(BE8="","",INDEX(DIFFERENTIATION_UNMERGE_SYSTEM,MATCH(BE8,DIFFERENTIATION_ID_DIFF,0)))</f>
        <v>без дифференциации</v>
      </c>
      <c r="BF11" s="2397"/>
      <c r="BG11" s="2396" t="str">
        <f>IF(BG8="","",INDEX(DIFFERENTIATION_UNMERGE_SYSTEM,MATCH(BG8,DIFFERENTIATION_ID_DIFF,0)))</f>
        <v>без дифференциации</v>
      </c>
      <c r="BH11" s="2397"/>
      <c r="BI11" s="2396" t="str">
        <f>IF(BI8="","",INDEX(DIFFERENTIATION_UNMERGE_SYSTEM,MATCH(BI8,DIFFERENTIATION_ID_DIFF,0)))</f>
        <v>без дифференциации</v>
      </c>
      <c r="BJ11" s="2397"/>
      <c r="BK11" s="2396" t="str">
        <f>IF(BK8="","",INDEX(DIFFERENTIATION_UNMERGE_SYSTEM,MATCH(BK8,DIFFERENTIATION_ID_DIFF,0)))</f>
        <v>без дифференциации</v>
      </c>
      <c r="BL11" s="2397"/>
      <c r="BM11" s="2396" t="str">
        <f>IF(BM8="","",INDEX(DIFFERENTIATION_UNMERGE_SYSTEM,MATCH(BM8,DIFFERENTIATION_ID_DIFF,0)))</f>
        <v>без дифференциации</v>
      </c>
      <c r="BN11" s="2397"/>
      <c r="BO11" s="2396" t="str">
        <f>IF(BO8="","",INDEX(DIFFERENTIATION_UNMERGE_SYSTEM,MATCH(BO8,DIFFERENTIATION_ID_DIFF,0)))</f>
        <v>без дифференциации</v>
      </c>
      <c r="BP11" s="2397"/>
      <c r="BQ11" s="2396" t="str">
        <f>IF(BQ8="","",INDEX(DIFFERENTIATION_UNMERGE_SYSTEM,MATCH(BQ8,DIFFERENTIATION_ID_DIFF,0)))</f>
        <v>без дифференциации</v>
      </c>
      <c r="BR11" s="2397"/>
      <c r="BS11" s="2396" t="str">
        <f>IF(BS8="","",INDEX(DIFFERENTIATION_UNMERGE_SYSTEM,MATCH(BS8,DIFFERENTIATION_ID_DIFF,0)))</f>
        <v>без дифференциации</v>
      </c>
      <c r="BT11" s="2397"/>
      <c r="BU11" s="2396" t="str">
        <f>IF(BU8="","",INDEX(DIFFERENTIATION_UNMERGE_SYSTEM,MATCH(BU8,DIFFERENTIATION_ID_DIFF,0)))</f>
        <v>без дифференциации</v>
      </c>
      <c r="BV11" s="2397"/>
      <c r="BW11" s="2396" t="str">
        <f>IF(BW8="","",INDEX(DIFFERENTIATION_UNMERGE_SYSTEM,MATCH(BW8,DIFFERENTIATION_ID_DIFF,0)))</f>
        <v>без дифференциации</v>
      </c>
      <c r="BX11" s="2397"/>
      <c r="BY11" s="2396" t="str">
        <f>IF(BY8="","",INDEX(DIFFERENTIATION_UNMERGE_SYSTEM,MATCH(BY8,DIFFERENTIATION_ID_DIFF,0)))</f>
        <v>без дифференциации</v>
      </c>
      <c r="BZ11" s="2397"/>
      <c r="CA11" s="2396" t="str">
        <f>IF(CA8="","",INDEX(DIFFERENTIATION_UNMERGE_SYSTEM,MATCH(CA8,DIFFERENTIATION_ID_DIFF,0)))</f>
        <v>без дифференциации</v>
      </c>
      <c r="CB11" s="2397"/>
      <c r="CC11" s="2396" t="str">
        <f>IF(CC8="","",INDEX(DIFFERENTIATION_UNMERGE_SYSTEM,MATCH(CC8,DIFFERENTIATION_ID_DIFF,0)))</f>
        <v>без дифференциации</v>
      </c>
      <c r="CD11" s="2397"/>
      <c r="CE11" s="2396" t="str">
        <f>IF(CE8="","",INDEX(DIFFERENTIATION_UNMERGE_SYSTEM,MATCH(CE8,DIFFERENTIATION_ID_DIFF,0)))</f>
        <v>без дифференциации</v>
      </c>
      <c r="CF11" s="2397"/>
      <c r="CG11" s="2396" t="str">
        <f>IF(CG8="","",INDEX(DIFFERENTIATION_UNMERGE_SYSTEM,MATCH(CG8,DIFFERENTIATION_ID_DIFF,0)))</f>
        <v>без дифференциации</v>
      </c>
      <c r="CH11" s="2397"/>
      <c r="CI11" s="2396" t="str">
        <f>IF(CI8="","",INDEX(DIFFERENTIATION_UNMERGE_SYSTEM,MATCH(CI8,DIFFERENTIATION_ID_DIFF,0)))</f>
        <v>без дифференциации</v>
      </c>
      <c r="CJ11" s="2397"/>
      <c r="CK11" s="2396" t="str">
        <f>IF(CK8="","",INDEX(DIFFERENTIATION_UNMERGE_SYSTEM,MATCH(CK8,DIFFERENTIATION_ID_DIFF,0)))</f>
        <v>без дифференциации</v>
      </c>
      <c r="CL11" s="2397"/>
      <c r="CM11" s="2396" t="str">
        <f>IF(CM8="","",INDEX(DIFFERENTIATION_UNMERGE_SYSTEM,MATCH(CM8,DIFFERENTIATION_ID_DIFF,0)))</f>
        <v>без дифференциации</v>
      </c>
      <c r="CN11" s="2397"/>
      <c r="CO11" s="2396" t="str">
        <f>IF(CO8="","",INDEX(DIFFERENTIATION_UNMERGE_SYSTEM,MATCH(CO8,DIFFERENTIATION_ID_DIFF,0)))</f>
        <v>без дифференциации</v>
      </c>
      <c r="CP11" s="2397"/>
      <c r="CQ11" s="2396" t="str">
        <f>IF(CQ8="","",INDEX(DIFFERENTIATION_UNMERGE_SYSTEM,MATCH(CQ8,DIFFERENTIATION_ID_DIFF,0)))</f>
        <v>без дифференциации</v>
      </c>
      <c r="CR11" s="2397"/>
      <c r="CS11" s="2396" t="str">
        <f>IF(CS8="","",INDEX(DIFFERENTIATION_UNMERGE_SYSTEM,MATCH(CS8,DIFFERENTIATION_ID_DIFF,0)))</f>
        <v>без дифференциации</v>
      </c>
      <c r="CT11" s="2397"/>
      <c r="CU11" s="2396" t="str">
        <f>IF(CU8="","",INDEX(DIFFERENTIATION_UNMERGE_SYSTEM,MATCH(CU8,DIFFERENTIATION_ID_DIFF,0)))</f>
        <v>без дифференциации</v>
      </c>
      <c r="CV11" s="2397"/>
      <c r="CW11" s="2396" t="str">
        <f>IF(CW8="","",INDEX(DIFFERENTIATION_UNMERGE_SYSTEM,MATCH(CW8,DIFFERENTIATION_ID_DIFF,0)))</f>
        <v>без дифференциации</v>
      </c>
      <c r="CX11" s="2397"/>
      <c r="CY11" s="2200"/>
      <c r="DI11" s="676"/>
      <c r="DJ11" s="759">
        <v>15</v>
      </c>
    </row>
    <row s="1636" customFormat="1" customHeight="1" ht="15.75">
      <c r="A12" s="760"/>
      <c r="C12" s="177"/>
      <c r="D12" s="2370" t="s">
        <v>555</v>
      </c>
      <c r="E12" s="2371"/>
      <c r="F12" s="2371"/>
      <c r="G12" s="888"/>
      <c r="H12" s="888"/>
      <c r="I12" s="888"/>
      <c r="J12" s="888"/>
      <c r="K12" s="2368"/>
      <c r="L12" s="2368"/>
      <c r="M12" s="2368"/>
      <c r="N12" s="2368"/>
      <c r="O12" s="2368"/>
      <c r="P12" s="2368"/>
      <c r="Q12" s="2368"/>
      <c r="R12" s="2368"/>
      <c r="S12" s="2368"/>
      <c r="T12" s="2368"/>
      <c r="U12" s="2368"/>
      <c r="V12" s="2368"/>
      <c r="W12" s="2368"/>
      <c r="X12" s="2368"/>
      <c r="Y12" s="2368"/>
      <c r="Z12" s="2368"/>
      <c r="AA12" s="2368"/>
      <c r="AB12" s="2368"/>
      <c r="AC12" s="2368"/>
      <c r="AD12" s="2368"/>
      <c r="AE12" s="2368"/>
      <c r="AF12" s="2368"/>
      <c r="AG12" s="2368"/>
      <c r="AH12" s="2368"/>
      <c r="AI12" s="2368"/>
      <c r="AJ12" s="2368"/>
      <c r="AK12" s="2368"/>
      <c r="AL12" s="2368"/>
      <c r="AM12" s="2368"/>
      <c r="AN12" s="2368"/>
      <c r="AO12" s="2368"/>
      <c r="AP12" s="2368"/>
      <c r="AQ12" s="2368"/>
      <c r="AR12" s="2368"/>
      <c r="AS12" s="2368"/>
      <c r="AT12" s="2368"/>
      <c r="AU12" s="2368"/>
      <c r="AV12" s="2368"/>
      <c r="AW12" s="2368"/>
      <c r="AX12" s="2368"/>
      <c r="AY12" s="2368"/>
      <c r="AZ12" s="2368"/>
      <c r="BA12" s="2368"/>
      <c r="BB12" s="2368"/>
      <c r="BC12" s="2368"/>
      <c r="BD12" s="2368"/>
      <c r="BE12" s="2368"/>
      <c r="BF12" s="2368"/>
      <c r="BG12" s="2368"/>
      <c r="BH12" s="2368"/>
      <c r="BI12" s="2368"/>
      <c r="BJ12" s="2368"/>
      <c r="BK12" s="2368"/>
      <c r="BL12" s="2368"/>
      <c r="BM12" s="2368"/>
      <c r="BN12" s="2368"/>
      <c r="BO12" s="2368"/>
      <c r="BP12" s="2368"/>
      <c r="BQ12" s="2368"/>
      <c r="BR12" s="2368"/>
      <c r="BS12" s="2368"/>
      <c r="BT12" s="2368"/>
      <c r="BU12" s="2368"/>
      <c r="BV12" s="2368"/>
      <c r="BW12" s="2368"/>
      <c r="BX12" s="2368"/>
      <c r="BY12" s="2368"/>
      <c r="BZ12" s="2368"/>
      <c r="CA12" s="2368"/>
      <c r="CB12" s="2368"/>
      <c r="CC12" s="2368"/>
      <c r="CD12" s="2368"/>
      <c r="CE12" s="2368"/>
      <c r="CF12" s="2368"/>
      <c r="CG12" s="2368"/>
      <c r="CH12" s="2368"/>
      <c r="CI12" s="2368"/>
      <c r="CJ12" s="2368"/>
      <c r="CK12" s="2368"/>
      <c r="CL12" s="2368"/>
      <c r="CM12" s="2368"/>
      <c r="CN12" s="2368"/>
      <c r="CO12" s="2368"/>
      <c r="CP12" s="2368"/>
      <c r="CQ12" s="2368"/>
      <c r="CR12" s="2368"/>
      <c r="CS12" s="2368"/>
      <c r="CT12" s="2368"/>
      <c r="CU12" s="2368"/>
      <c r="CV12" s="2368"/>
      <c r="CW12" s="2368"/>
      <c r="CX12" s="2368"/>
      <c r="CY12" s="2200"/>
      <c r="DI12" s="676"/>
      <c r="DJ12" s="759">
        <v>15</v>
      </c>
    </row>
    <row customHeight="1" ht="35.699999999999996">
      <c r="C13" s="177"/>
      <c r="D13" s="806" t="s">
        <v>87</v>
      </c>
      <c r="E13" s="808" t="s">
        <v>557</v>
      </c>
      <c r="F13" s="808" t="s">
        <v>821</v>
      </c>
      <c r="G13" s="809" t="s">
        <v>558</v>
      </c>
      <c r="H13" s="808" t="s">
        <v>645</v>
      </c>
      <c r="I13" s="809" t="s">
        <v>558</v>
      </c>
      <c r="J13" s="808" t="s">
        <v>645</v>
      </c>
      <c r="K13" s="2263" t="s">
        <v>558</v>
      </c>
      <c r="L13" s="2313" t="s">
        <v>645</v>
      </c>
      <c r="M13" s="2263" t="s">
        <v>558</v>
      </c>
      <c r="N13" s="2313" t="s">
        <v>645</v>
      </c>
      <c r="O13" s="2263" t="s">
        <v>558</v>
      </c>
      <c r="P13" s="2313" t="s">
        <v>645</v>
      </c>
      <c r="Q13" s="2263" t="s">
        <v>558</v>
      </c>
      <c r="R13" s="2313" t="s">
        <v>645</v>
      </c>
      <c r="S13" s="2263" t="s">
        <v>558</v>
      </c>
      <c r="T13" s="2313" t="s">
        <v>645</v>
      </c>
      <c r="U13" s="2263" t="s">
        <v>558</v>
      </c>
      <c r="V13" s="2313" t="s">
        <v>645</v>
      </c>
      <c r="W13" s="2263" t="s">
        <v>558</v>
      </c>
      <c r="X13" s="2313" t="s">
        <v>645</v>
      </c>
      <c r="Y13" s="2263" t="s">
        <v>558</v>
      </c>
      <c r="Z13" s="2313" t="s">
        <v>645</v>
      </c>
      <c r="AA13" s="2263" t="s">
        <v>558</v>
      </c>
      <c r="AB13" s="2313" t="s">
        <v>645</v>
      </c>
      <c r="AC13" s="2263" t="s">
        <v>558</v>
      </c>
      <c r="AD13" s="2313" t="s">
        <v>645</v>
      </c>
      <c r="AE13" s="2263" t="s">
        <v>558</v>
      </c>
      <c r="AF13" s="2313" t="s">
        <v>645</v>
      </c>
      <c r="AG13" s="2263" t="s">
        <v>558</v>
      </c>
      <c r="AH13" s="2313" t="s">
        <v>645</v>
      </c>
      <c r="AI13" s="2263" t="s">
        <v>558</v>
      </c>
      <c r="AJ13" s="2313" t="s">
        <v>645</v>
      </c>
      <c r="AK13" s="2263" t="s">
        <v>558</v>
      </c>
      <c r="AL13" s="2313" t="s">
        <v>645</v>
      </c>
      <c r="AM13" s="2263" t="s">
        <v>558</v>
      </c>
      <c r="AN13" s="2313" t="s">
        <v>645</v>
      </c>
      <c r="AO13" s="2263" t="s">
        <v>558</v>
      </c>
      <c r="AP13" s="2313" t="s">
        <v>645</v>
      </c>
      <c r="AQ13" s="2263" t="s">
        <v>558</v>
      </c>
      <c r="AR13" s="2313" t="s">
        <v>645</v>
      </c>
      <c r="AS13" s="2263" t="s">
        <v>558</v>
      </c>
      <c r="AT13" s="2313" t="s">
        <v>645</v>
      </c>
      <c r="AU13" s="2263" t="s">
        <v>558</v>
      </c>
      <c r="AV13" s="2313" t="s">
        <v>645</v>
      </c>
      <c r="AW13" s="2263" t="s">
        <v>558</v>
      </c>
      <c r="AX13" s="2313" t="s">
        <v>645</v>
      </c>
      <c r="AY13" s="2263" t="s">
        <v>558</v>
      </c>
      <c r="AZ13" s="2313" t="s">
        <v>645</v>
      </c>
      <c r="BA13" s="2263" t="s">
        <v>558</v>
      </c>
      <c r="BB13" s="2313" t="s">
        <v>645</v>
      </c>
      <c r="BC13" s="2263" t="s">
        <v>558</v>
      </c>
      <c r="BD13" s="2313" t="s">
        <v>645</v>
      </c>
      <c r="BE13" s="2263" t="s">
        <v>558</v>
      </c>
      <c r="BF13" s="2313" t="s">
        <v>645</v>
      </c>
      <c r="BG13" s="2263" t="s">
        <v>558</v>
      </c>
      <c r="BH13" s="2313" t="s">
        <v>645</v>
      </c>
      <c r="BI13" s="2263" t="s">
        <v>558</v>
      </c>
      <c r="BJ13" s="2313" t="s">
        <v>645</v>
      </c>
      <c r="BK13" s="2263" t="s">
        <v>558</v>
      </c>
      <c r="BL13" s="2313" t="s">
        <v>645</v>
      </c>
      <c r="BM13" s="2263" t="s">
        <v>558</v>
      </c>
      <c r="BN13" s="2313" t="s">
        <v>645</v>
      </c>
      <c r="BO13" s="2263" t="s">
        <v>558</v>
      </c>
      <c r="BP13" s="2313" t="s">
        <v>645</v>
      </c>
      <c r="BQ13" s="2263" t="s">
        <v>558</v>
      </c>
      <c r="BR13" s="2313" t="s">
        <v>645</v>
      </c>
      <c r="BS13" s="2263" t="s">
        <v>558</v>
      </c>
      <c r="BT13" s="2313" t="s">
        <v>645</v>
      </c>
      <c r="BU13" s="2263" t="s">
        <v>558</v>
      </c>
      <c r="BV13" s="2313" t="s">
        <v>645</v>
      </c>
      <c r="BW13" s="2263" t="s">
        <v>558</v>
      </c>
      <c r="BX13" s="2313" t="s">
        <v>645</v>
      </c>
      <c r="BY13" s="2263" t="s">
        <v>558</v>
      </c>
      <c r="BZ13" s="2313" t="s">
        <v>645</v>
      </c>
      <c r="CA13" s="2263" t="s">
        <v>558</v>
      </c>
      <c r="CB13" s="2313" t="s">
        <v>645</v>
      </c>
      <c r="CC13" s="2263" t="s">
        <v>558</v>
      </c>
      <c r="CD13" s="2313" t="s">
        <v>645</v>
      </c>
      <c r="CE13" s="2263" t="s">
        <v>558</v>
      </c>
      <c r="CF13" s="2313" t="s">
        <v>645</v>
      </c>
      <c r="CG13" s="2263" t="s">
        <v>558</v>
      </c>
      <c r="CH13" s="2313" t="s">
        <v>645</v>
      </c>
      <c r="CI13" s="2263" t="s">
        <v>558</v>
      </c>
      <c r="CJ13" s="2313" t="s">
        <v>645</v>
      </c>
      <c r="CK13" s="2263" t="s">
        <v>558</v>
      </c>
      <c r="CL13" s="2313" t="s">
        <v>645</v>
      </c>
      <c r="CM13" s="2263" t="s">
        <v>558</v>
      </c>
      <c r="CN13" s="2313" t="s">
        <v>645</v>
      </c>
      <c r="CO13" s="2263" t="s">
        <v>558</v>
      </c>
      <c r="CP13" s="2313" t="s">
        <v>645</v>
      </c>
      <c r="CQ13" s="2263" t="s">
        <v>558</v>
      </c>
      <c r="CR13" s="2313" t="s">
        <v>645</v>
      </c>
      <c r="CS13" s="2263" t="s">
        <v>558</v>
      </c>
      <c r="CT13" s="2313" t="s">
        <v>645</v>
      </c>
      <c r="CU13" s="2263" t="s">
        <v>558</v>
      </c>
      <c r="CV13" s="2313" t="s">
        <v>645</v>
      </c>
      <c r="CW13" s="2263" t="s">
        <v>558</v>
      </c>
      <c r="CX13" s="2313" t="s">
        <v>645</v>
      </c>
      <c r="CY13" s="2233"/>
      <c r="DJ13" s="506">
        <v>34</v>
      </c>
    </row>
    <row customHeight="1" ht="15" hidden="1">
      <c r="C14" s="177"/>
      <c r="D14" s="594" t="s">
        <v>328</v>
      </c>
      <c r="E14" s="594" t="s">
        <v>99</v>
      </c>
      <c r="F14" s="594" t="s">
        <v>89</v>
      </c>
      <c r="G14" s="660" t="str">
        <f>G1&amp;".1"</f>
        <v>4.1</v>
      </c>
      <c r="H14" s="660"/>
      <c r="I14" s="660" t="str">
        <f>I1&amp;".1"</f>
        <v>4.1</v>
      </c>
      <c r="J14" s="660"/>
      <c r="K14" s="684" t="str">
        <f>K1&amp;".1"</f>
        <v>4.1</v>
      </c>
      <c r="L14" s="684"/>
      <c r="M14" s="684" t="str">
        <f>M1&amp;".1"</f>
        <v>4.1</v>
      </c>
      <c r="N14" s="684"/>
      <c r="O14" s="684" t="str">
        <f>O1&amp;".1"</f>
        <v>4.1</v>
      </c>
      <c r="P14" s="684"/>
      <c r="Q14" s="684" t="str">
        <f>Q1&amp;".1"</f>
        <v>4.1</v>
      </c>
      <c r="R14" s="684"/>
      <c r="S14" s="684" t="str">
        <f>S1&amp;".1"</f>
        <v>4.1</v>
      </c>
      <c r="T14" s="684"/>
      <c r="U14" s="684" t="str">
        <f>U1&amp;".1"</f>
        <v>4.1</v>
      </c>
      <c r="V14" s="684"/>
      <c r="W14" s="684" t="str">
        <f>W1&amp;".1"</f>
        <v>4.1</v>
      </c>
      <c r="X14" s="684"/>
      <c r="Y14" s="684" t="str">
        <f>Y1&amp;".1"</f>
        <v>4.1</v>
      </c>
      <c r="Z14" s="684"/>
      <c r="AA14" s="684" t="str">
        <f>AA1&amp;".1"</f>
        <v>4.1</v>
      </c>
      <c r="AB14" s="684"/>
      <c r="AC14" s="684" t="str">
        <f>AC1&amp;".1"</f>
        <v>4.1</v>
      </c>
      <c r="AD14" s="684"/>
      <c r="AE14" s="684" t="str">
        <f>AE1&amp;".1"</f>
        <v>4.1</v>
      </c>
      <c r="AF14" s="684"/>
      <c r="AG14" s="684" t="str">
        <f>AG1&amp;".1"</f>
        <v>4.1</v>
      </c>
      <c r="AH14" s="684"/>
      <c r="AI14" s="684" t="str">
        <f>AI1&amp;".1"</f>
        <v>4.1</v>
      </c>
      <c r="AJ14" s="684"/>
      <c r="AK14" s="684" t="str">
        <f>AK1&amp;".1"</f>
        <v>4.1</v>
      </c>
      <c r="AL14" s="684"/>
      <c r="AM14" s="684" t="str">
        <f>AM1&amp;".1"</f>
        <v>4.1</v>
      </c>
      <c r="AN14" s="684"/>
      <c r="AO14" s="684" t="str">
        <f>AO1&amp;".1"</f>
        <v>4.1</v>
      </c>
      <c r="AP14" s="684"/>
      <c r="AQ14" s="684" t="str">
        <f>AQ1&amp;".1"</f>
        <v>4.1</v>
      </c>
      <c r="AR14" s="684"/>
      <c r="AS14" s="684" t="str">
        <f>AS1&amp;".1"</f>
        <v>4.1</v>
      </c>
      <c r="AT14" s="684"/>
      <c r="AU14" s="684" t="str">
        <f>AU1&amp;".1"</f>
        <v>4.1</v>
      </c>
      <c r="AV14" s="684"/>
      <c r="AW14" s="684" t="str">
        <f>AW1&amp;".1"</f>
        <v>4.1</v>
      </c>
      <c r="AX14" s="684"/>
      <c r="AY14" s="684" t="str">
        <f>AY1&amp;".1"</f>
        <v>4.1</v>
      </c>
      <c r="AZ14" s="684"/>
      <c r="BA14" s="684" t="str">
        <f>BA1&amp;".1"</f>
        <v>4.1</v>
      </c>
      <c r="BB14" s="684"/>
      <c r="BC14" s="684" t="str">
        <f>BC1&amp;".1"</f>
        <v>4.1</v>
      </c>
      <c r="BD14" s="684"/>
      <c r="BE14" s="684" t="str">
        <f>BE1&amp;".1"</f>
        <v>4.1</v>
      </c>
      <c r="BF14" s="684"/>
      <c r="BG14" s="684" t="str">
        <f>BG1&amp;".1"</f>
        <v>4.1</v>
      </c>
      <c r="BH14" s="684"/>
      <c r="BI14" s="684" t="str">
        <f>BI1&amp;".1"</f>
        <v>4.1</v>
      </c>
      <c r="BJ14" s="684"/>
      <c r="BK14" s="684" t="str">
        <f>BK1&amp;".1"</f>
        <v>4.1</v>
      </c>
      <c r="BL14" s="684"/>
      <c r="BM14" s="684" t="str">
        <f>BM1&amp;".1"</f>
        <v>4.1</v>
      </c>
      <c r="BN14" s="684"/>
      <c r="BO14" s="684" t="str">
        <f>BO1&amp;".1"</f>
        <v>4.1</v>
      </c>
      <c r="BP14" s="684"/>
      <c r="BQ14" s="684" t="str">
        <f>BQ1&amp;".1"</f>
        <v>4.1</v>
      </c>
      <c r="BR14" s="684"/>
      <c r="BS14" s="684" t="str">
        <f>BS1&amp;".1"</f>
        <v>4.1</v>
      </c>
      <c r="BT14" s="684"/>
      <c r="BU14" s="684" t="str">
        <f>BU1&amp;".1"</f>
        <v>4.1</v>
      </c>
      <c r="BV14" s="684"/>
      <c r="BW14" s="684" t="str">
        <f>BW1&amp;".1"</f>
        <v>4.1</v>
      </c>
      <c r="BX14" s="684"/>
      <c r="BY14" s="684" t="str">
        <f>BY1&amp;".1"</f>
        <v>4.1</v>
      </c>
      <c r="BZ14" s="684"/>
      <c r="CA14" s="684" t="str">
        <f>CA1&amp;".1"</f>
        <v>4.1</v>
      </c>
      <c r="CB14" s="684"/>
      <c r="CC14" s="684" t="str">
        <f>CC1&amp;".1"</f>
        <v>4.1</v>
      </c>
      <c r="CD14" s="684"/>
      <c r="CE14" s="684" t="str">
        <f>CE1&amp;".1"</f>
        <v>4.1</v>
      </c>
      <c r="CF14" s="684"/>
      <c r="CG14" s="684" t="str">
        <f>CG1&amp;".1"</f>
        <v>4.1</v>
      </c>
      <c r="CH14" s="684"/>
      <c r="CI14" s="684" t="str">
        <f>CI1&amp;".1"</f>
        <v>4.1</v>
      </c>
      <c r="CJ14" s="684"/>
      <c r="CK14" s="684" t="str">
        <f>CK1&amp;".1"</f>
        <v>4.1</v>
      </c>
      <c r="CL14" s="684"/>
      <c r="CM14" s="684" t="str">
        <f>CM1&amp;".1"</f>
        <v>4.1</v>
      </c>
      <c r="CN14" s="684"/>
      <c r="CO14" s="684" t="str">
        <f>CO1&amp;".1"</f>
        <v>4.1</v>
      </c>
      <c r="CP14" s="684"/>
      <c r="CQ14" s="684" t="str">
        <f>CQ1&amp;".1"</f>
        <v>4.1</v>
      </c>
      <c r="CR14" s="684"/>
      <c r="CS14" s="684" t="str">
        <f>CS1&amp;".1"</f>
        <v>4.1</v>
      </c>
      <c r="CT14" s="684"/>
      <c r="CU14" s="684" t="str">
        <f>CU1&amp;".1"</f>
        <v>4.1</v>
      </c>
      <c r="CV14" s="684"/>
      <c r="CW14" s="684" t="str">
        <f>CW1&amp;".1"</f>
        <v>4.1</v>
      </c>
      <c r="CX14" s="684"/>
      <c r="CY14" s="290"/>
      <c r="DJ14" s="506">
        <v>0</v>
      </c>
    </row>
    <row customHeight="1" ht="22.5" hidden="1">
      <c r="A15" s="506"/>
      <c r="C15" s="527"/>
      <c r="D15" s="522">
        <v>1</v>
      </c>
      <c r="E15" s="678" t="s">
        <v>1108</v>
      </c>
      <c r="F15" s="522" t="s">
        <v>1109</v>
      </c>
      <c r="G15" s="679"/>
      <c r="H15" s="679"/>
      <c r="I15" s="679"/>
      <c r="J15" s="679"/>
      <c r="K15" s="679"/>
      <c r="L15" s="679"/>
      <c r="M15" s="679"/>
      <c r="N15" s="679"/>
      <c r="O15" s="679"/>
      <c r="P15" s="679"/>
      <c r="Q15" s="679"/>
      <c r="R15" s="679"/>
      <c r="S15" s="679"/>
      <c r="T15" s="679"/>
      <c r="U15" s="679"/>
      <c r="V15" s="679"/>
      <c r="W15" s="679"/>
      <c r="X15" s="679"/>
      <c r="Y15" s="679"/>
      <c r="Z15" s="679"/>
      <c r="AA15" s="679"/>
      <c r="AB15" s="679"/>
      <c r="AC15" s="679"/>
      <c r="AD15" s="679"/>
      <c r="AE15" s="679"/>
      <c r="AF15" s="679"/>
      <c r="AG15" s="679"/>
      <c r="AH15" s="679"/>
      <c r="AI15" s="679"/>
      <c r="AJ15" s="679"/>
      <c r="AK15" s="679"/>
      <c r="AL15" s="679"/>
      <c r="AM15" s="679"/>
      <c r="AN15" s="679"/>
      <c r="AO15" s="679"/>
      <c r="AP15" s="679"/>
      <c r="AQ15" s="679"/>
      <c r="AR15" s="679"/>
      <c r="AS15" s="679"/>
      <c r="AT15" s="679"/>
      <c r="AU15" s="679"/>
      <c r="AV15" s="679"/>
      <c r="AW15" s="679"/>
      <c r="AX15" s="679"/>
      <c r="AY15" s="679"/>
      <c r="AZ15" s="679"/>
      <c r="BA15" s="679"/>
      <c r="BB15" s="679"/>
      <c r="BC15" s="679"/>
      <c r="BD15" s="679"/>
      <c r="BE15" s="679"/>
      <c r="BF15" s="679"/>
      <c r="BG15" s="679"/>
      <c r="BH15" s="679"/>
      <c r="BI15" s="679"/>
      <c r="BJ15" s="679"/>
      <c r="BK15" s="679"/>
      <c r="BL15" s="679"/>
      <c r="BM15" s="679"/>
      <c r="BN15" s="679"/>
      <c r="BO15" s="679"/>
      <c r="BP15" s="679"/>
      <c r="BQ15" s="679"/>
      <c r="BR15" s="679"/>
      <c r="BS15" s="679"/>
      <c r="BT15" s="679"/>
      <c r="BU15" s="679"/>
      <c r="BV15" s="679"/>
      <c r="BW15" s="679"/>
      <c r="BX15" s="679"/>
      <c r="BY15" s="679"/>
      <c r="BZ15" s="679"/>
      <c r="CA15" s="679"/>
      <c r="CB15" s="679"/>
      <c r="CC15" s="679"/>
      <c r="CD15" s="679"/>
      <c r="CE15" s="679"/>
      <c r="CF15" s="679"/>
      <c r="CG15" s="679"/>
      <c r="CH15" s="679"/>
      <c r="CI15" s="679"/>
      <c r="CJ15" s="679"/>
      <c r="CK15" s="679"/>
      <c r="CL15" s="679"/>
      <c r="CM15" s="679"/>
      <c r="CN15" s="679"/>
      <c r="CO15" s="679"/>
      <c r="CP15" s="679"/>
      <c r="CQ15" s="679"/>
      <c r="CR15" s="679"/>
      <c r="CS15" s="679"/>
      <c r="CT15" s="679"/>
      <c r="CU15" s="679"/>
      <c r="CV15" s="679"/>
      <c r="CW15" s="679"/>
      <c r="CX15" s="679"/>
      <c r="CY15" s="290" t="s">
        <v>1110</v>
      </c>
      <c r="DJ15" s="506">
        <v>0</v>
      </c>
    </row>
    <row customHeight="1" ht="22.5" hidden="1">
      <c r="A16" s="506"/>
      <c r="C16" s="527"/>
      <c r="D16" s="522">
        <v>2</v>
      </c>
      <c r="E16" s="280" t="s">
        <v>1111</v>
      </c>
      <c r="F16" s="522" t="s">
        <v>1112</v>
      </c>
      <c r="G16" s="679"/>
      <c r="H16" s="679"/>
      <c r="I16" s="679"/>
      <c r="J16" s="679"/>
      <c r="K16" s="679"/>
      <c r="L16" s="679"/>
      <c r="M16" s="679"/>
      <c r="N16" s="679"/>
      <c r="O16" s="679"/>
      <c r="P16" s="679"/>
      <c r="Q16" s="679"/>
      <c r="R16" s="679"/>
      <c r="S16" s="679"/>
      <c r="T16" s="679"/>
      <c r="U16" s="679"/>
      <c r="V16" s="679"/>
      <c r="W16" s="679"/>
      <c r="X16" s="679"/>
      <c r="Y16" s="679"/>
      <c r="Z16" s="679"/>
      <c r="AA16" s="679"/>
      <c r="AB16" s="679"/>
      <c r="AC16" s="679"/>
      <c r="AD16" s="679"/>
      <c r="AE16" s="679"/>
      <c r="AF16" s="679"/>
      <c r="AG16" s="679"/>
      <c r="AH16" s="679"/>
      <c r="AI16" s="679"/>
      <c r="AJ16" s="679"/>
      <c r="AK16" s="679"/>
      <c r="AL16" s="679"/>
      <c r="AM16" s="679"/>
      <c r="AN16" s="679"/>
      <c r="AO16" s="679"/>
      <c r="AP16" s="679"/>
      <c r="AQ16" s="679"/>
      <c r="AR16" s="679"/>
      <c r="AS16" s="679"/>
      <c r="AT16" s="679"/>
      <c r="AU16" s="679"/>
      <c r="AV16" s="679"/>
      <c r="AW16" s="679"/>
      <c r="AX16" s="679"/>
      <c r="AY16" s="679"/>
      <c r="AZ16" s="679"/>
      <c r="BA16" s="679"/>
      <c r="BB16" s="679"/>
      <c r="BC16" s="679"/>
      <c r="BD16" s="679"/>
      <c r="BE16" s="679"/>
      <c r="BF16" s="679"/>
      <c r="BG16" s="679"/>
      <c r="BH16" s="679"/>
      <c r="BI16" s="679"/>
      <c r="BJ16" s="679"/>
      <c r="BK16" s="679"/>
      <c r="BL16" s="679"/>
      <c r="BM16" s="679"/>
      <c r="BN16" s="679"/>
      <c r="BO16" s="679"/>
      <c r="BP16" s="679"/>
      <c r="BQ16" s="679"/>
      <c r="BR16" s="679"/>
      <c r="BS16" s="679"/>
      <c r="BT16" s="679"/>
      <c r="BU16" s="679"/>
      <c r="BV16" s="679"/>
      <c r="BW16" s="679"/>
      <c r="BX16" s="679"/>
      <c r="BY16" s="679"/>
      <c r="BZ16" s="679"/>
      <c r="CA16" s="679"/>
      <c r="CB16" s="679"/>
      <c r="CC16" s="679"/>
      <c r="CD16" s="679"/>
      <c r="CE16" s="679"/>
      <c r="CF16" s="679"/>
      <c r="CG16" s="679"/>
      <c r="CH16" s="679"/>
      <c r="CI16" s="679"/>
      <c r="CJ16" s="679"/>
      <c r="CK16" s="679"/>
      <c r="CL16" s="679"/>
      <c r="CM16" s="679"/>
      <c r="CN16" s="679"/>
      <c r="CO16" s="679"/>
      <c r="CP16" s="679"/>
      <c r="CQ16" s="679"/>
      <c r="CR16" s="679"/>
      <c r="CS16" s="679"/>
      <c r="CT16" s="679"/>
      <c r="CU16" s="679"/>
      <c r="CV16" s="679"/>
      <c r="CW16" s="679"/>
      <c r="CX16" s="679"/>
      <c r="CY16" s="290" t="s">
        <v>1113</v>
      </c>
      <c r="DJ16" s="506">
        <v>0</v>
      </c>
    </row>
    <row customHeight="1" ht="123.75" hidden="1">
      <c r="A17" s="506"/>
      <c r="C17" s="527"/>
      <c r="D17" s="522">
        <v>3</v>
      </c>
      <c r="E17" s="280" t="s">
        <v>1456</v>
      </c>
      <c r="F17" s="522" t="s">
        <v>561</v>
      </c>
      <c r="G17" s="679"/>
      <c r="H17" s="679"/>
      <c r="I17" s="679"/>
      <c r="J17" s="679"/>
      <c r="K17" s="679"/>
      <c r="L17" s="679"/>
      <c r="M17" s="679"/>
      <c r="N17" s="679"/>
      <c r="O17" s="679"/>
      <c r="P17" s="679"/>
      <c r="Q17" s="679"/>
      <c r="R17" s="679"/>
      <c r="S17" s="679"/>
      <c r="T17" s="679"/>
      <c r="U17" s="679"/>
      <c r="V17" s="679"/>
      <c r="W17" s="679"/>
      <c r="X17" s="679"/>
      <c r="Y17" s="679"/>
      <c r="Z17" s="679"/>
      <c r="AA17" s="679"/>
      <c r="AB17" s="679"/>
      <c r="AC17" s="679"/>
      <c r="AD17" s="679"/>
      <c r="AE17" s="679"/>
      <c r="AF17" s="679"/>
      <c r="AG17" s="679"/>
      <c r="AH17" s="679"/>
      <c r="AI17" s="679"/>
      <c r="AJ17" s="679"/>
      <c r="AK17" s="679"/>
      <c r="AL17" s="679"/>
      <c r="AM17" s="679"/>
      <c r="AN17" s="679"/>
      <c r="AO17" s="679"/>
      <c r="AP17" s="679"/>
      <c r="AQ17" s="679"/>
      <c r="AR17" s="679"/>
      <c r="AS17" s="679"/>
      <c r="AT17" s="679"/>
      <c r="AU17" s="679"/>
      <c r="AV17" s="679"/>
      <c r="AW17" s="679"/>
      <c r="AX17" s="679"/>
      <c r="AY17" s="679"/>
      <c r="AZ17" s="679"/>
      <c r="BA17" s="679"/>
      <c r="BB17" s="679"/>
      <c r="BC17" s="679"/>
      <c r="BD17" s="679"/>
      <c r="BE17" s="679"/>
      <c r="BF17" s="679"/>
      <c r="BG17" s="679"/>
      <c r="BH17" s="679"/>
      <c r="BI17" s="679"/>
      <c r="BJ17" s="679"/>
      <c r="BK17" s="679"/>
      <c r="BL17" s="679"/>
      <c r="BM17" s="679"/>
      <c r="BN17" s="679"/>
      <c r="BO17" s="679"/>
      <c r="BP17" s="679"/>
      <c r="BQ17" s="679"/>
      <c r="BR17" s="679"/>
      <c r="BS17" s="679"/>
      <c r="BT17" s="679"/>
      <c r="BU17" s="679"/>
      <c r="BV17" s="679"/>
      <c r="BW17" s="679"/>
      <c r="BX17" s="679"/>
      <c r="BY17" s="679"/>
      <c r="BZ17" s="679"/>
      <c r="CA17" s="679"/>
      <c r="CB17" s="679"/>
      <c r="CC17" s="679"/>
      <c r="CD17" s="679"/>
      <c r="CE17" s="679"/>
      <c r="CF17" s="679"/>
      <c r="CG17" s="679"/>
      <c r="CH17" s="679"/>
      <c r="CI17" s="679"/>
      <c r="CJ17" s="679"/>
      <c r="CK17" s="679"/>
      <c r="CL17" s="679"/>
      <c r="CM17" s="679"/>
      <c r="CN17" s="679"/>
      <c r="CO17" s="679"/>
      <c r="CP17" s="679"/>
      <c r="CQ17" s="679"/>
      <c r="CR17" s="679"/>
      <c r="CS17" s="679"/>
      <c r="CT17" s="679"/>
      <c r="CU17" s="679"/>
      <c r="CV17" s="679"/>
      <c r="CW17" s="679"/>
      <c r="CX17" s="679"/>
      <c r="CY17" s="290" t="s">
        <v>1457</v>
      </c>
      <c r="DJ17" s="506">
        <v>0</v>
      </c>
    </row>
    <row customHeight="1" ht="48.29999999999999">
      <c r="A18" s="506"/>
      <c r="C18" s="527"/>
      <c r="D18" s="522">
        <v>3</v>
      </c>
      <c r="E18" s="280" t="s">
        <v>1114</v>
      </c>
      <c r="F18" s="522" t="s">
        <v>561</v>
      </c>
      <c r="G18" s="810" t="s">
        <v>561</v>
      </c>
      <c r="H18" s="811" t="s">
        <v>561</v>
      </c>
      <c r="I18" s="522" t="s">
        <v>561</v>
      </c>
      <c r="J18" s="579" t="s">
        <v>561</v>
      </c>
      <c r="K18" s="2313" t="s">
        <v>561</v>
      </c>
      <c r="L18" s="2261" t="s">
        <v>561</v>
      </c>
      <c r="M18" s="2313" t="s">
        <v>561</v>
      </c>
      <c r="N18" s="2261" t="s">
        <v>561</v>
      </c>
      <c r="O18" s="2313" t="s">
        <v>561</v>
      </c>
      <c r="P18" s="2261" t="s">
        <v>561</v>
      </c>
      <c r="Q18" s="2313" t="s">
        <v>561</v>
      </c>
      <c r="R18" s="2261" t="s">
        <v>561</v>
      </c>
      <c r="S18" s="2313" t="s">
        <v>561</v>
      </c>
      <c r="T18" s="2261" t="s">
        <v>561</v>
      </c>
      <c r="U18" s="2313" t="s">
        <v>561</v>
      </c>
      <c r="V18" s="2261" t="s">
        <v>561</v>
      </c>
      <c r="W18" s="2313" t="s">
        <v>561</v>
      </c>
      <c r="X18" s="2261" t="s">
        <v>561</v>
      </c>
      <c r="Y18" s="2313" t="s">
        <v>561</v>
      </c>
      <c r="Z18" s="2261" t="s">
        <v>561</v>
      </c>
      <c r="AA18" s="2313" t="s">
        <v>561</v>
      </c>
      <c r="AB18" s="2261" t="s">
        <v>561</v>
      </c>
      <c r="AC18" s="2313" t="s">
        <v>561</v>
      </c>
      <c r="AD18" s="2261" t="s">
        <v>561</v>
      </c>
      <c r="AE18" s="2313" t="s">
        <v>561</v>
      </c>
      <c r="AF18" s="2261" t="s">
        <v>561</v>
      </c>
      <c r="AG18" s="2313" t="s">
        <v>561</v>
      </c>
      <c r="AH18" s="2261" t="s">
        <v>561</v>
      </c>
      <c r="AI18" s="2313" t="s">
        <v>561</v>
      </c>
      <c r="AJ18" s="2261" t="s">
        <v>561</v>
      </c>
      <c r="AK18" s="2313" t="s">
        <v>561</v>
      </c>
      <c r="AL18" s="2261" t="s">
        <v>561</v>
      </c>
      <c r="AM18" s="2313" t="s">
        <v>561</v>
      </c>
      <c r="AN18" s="2261" t="s">
        <v>561</v>
      </c>
      <c r="AO18" s="2313" t="s">
        <v>561</v>
      </c>
      <c r="AP18" s="2261" t="s">
        <v>561</v>
      </c>
      <c r="AQ18" s="2313" t="s">
        <v>561</v>
      </c>
      <c r="AR18" s="2261" t="s">
        <v>561</v>
      </c>
      <c r="AS18" s="2313" t="s">
        <v>561</v>
      </c>
      <c r="AT18" s="2261" t="s">
        <v>561</v>
      </c>
      <c r="AU18" s="2313" t="s">
        <v>561</v>
      </c>
      <c r="AV18" s="2261" t="s">
        <v>561</v>
      </c>
      <c r="AW18" s="2313" t="s">
        <v>561</v>
      </c>
      <c r="AX18" s="2261" t="s">
        <v>561</v>
      </c>
      <c r="AY18" s="2313" t="s">
        <v>561</v>
      </c>
      <c r="AZ18" s="2261" t="s">
        <v>561</v>
      </c>
      <c r="BA18" s="2313" t="s">
        <v>561</v>
      </c>
      <c r="BB18" s="2261" t="s">
        <v>561</v>
      </c>
      <c r="BC18" s="2313" t="s">
        <v>561</v>
      </c>
      <c r="BD18" s="2261" t="s">
        <v>561</v>
      </c>
      <c r="BE18" s="2313" t="s">
        <v>561</v>
      </c>
      <c r="BF18" s="2261" t="s">
        <v>561</v>
      </c>
      <c r="BG18" s="2313" t="s">
        <v>561</v>
      </c>
      <c r="BH18" s="2261" t="s">
        <v>561</v>
      </c>
      <c r="BI18" s="2313" t="s">
        <v>561</v>
      </c>
      <c r="BJ18" s="2261" t="s">
        <v>561</v>
      </c>
      <c r="BK18" s="2313" t="s">
        <v>561</v>
      </c>
      <c r="BL18" s="2261" t="s">
        <v>561</v>
      </c>
      <c r="BM18" s="2313" t="s">
        <v>561</v>
      </c>
      <c r="BN18" s="2261" t="s">
        <v>561</v>
      </c>
      <c r="BO18" s="2313" t="s">
        <v>561</v>
      </c>
      <c r="BP18" s="2261" t="s">
        <v>561</v>
      </c>
      <c r="BQ18" s="2313" t="s">
        <v>561</v>
      </c>
      <c r="BR18" s="2261" t="s">
        <v>561</v>
      </c>
      <c r="BS18" s="2313" t="s">
        <v>561</v>
      </c>
      <c r="BT18" s="2261" t="s">
        <v>561</v>
      </c>
      <c r="BU18" s="2313" t="s">
        <v>561</v>
      </c>
      <c r="BV18" s="2261" t="s">
        <v>561</v>
      </c>
      <c r="BW18" s="2313" t="s">
        <v>561</v>
      </c>
      <c r="BX18" s="2261" t="s">
        <v>561</v>
      </c>
      <c r="BY18" s="2313" t="s">
        <v>561</v>
      </c>
      <c r="BZ18" s="2261" t="s">
        <v>561</v>
      </c>
      <c r="CA18" s="2313" t="s">
        <v>561</v>
      </c>
      <c r="CB18" s="2261" t="s">
        <v>561</v>
      </c>
      <c r="CC18" s="2313" t="s">
        <v>561</v>
      </c>
      <c r="CD18" s="2261" t="s">
        <v>561</v>
      </c>
      <c r="CE18" s="2313" t="s">
        <v>561</v>
      </c>
      <c r="CF18" s="2261" t="s">
        <v>561</v>
      </c>
      <c r="CG18" s="2313" t="s">
        <v>561</v>
      </c>
      <c r="CH18" s="2261" t="s">
        <v>561</v>
      </c>
      <c r="CI18" s="2313" t="s">
        <v>561</v>
      </c>
      <c r="CJ18" s="2261" t="s">
        <v>561</v>
      </c>
      <c r="CK18" s="2313" t="s">
        <v>561</v>
      </c>
      <c r="CL18" s="2261" t="s">
        <v>561</v>
      </c>
      <c r="CM18" s="2313" t="s">
        <v>561</v>
      </c>
      <c r="CN18" s="2261" t="s">
        <v>561</v>
      </c>
      <c r="CO18" s="2313" t="s">
        <v>561</v>
      </c>
      <c r="CP18" s="2261" t="s">
        <v>561</v>
      </c>
      <c r="CQ18" s="2313" t="s">
        <v>561</v>
      </c>
      <c r="CR18" s="2261" t="s">
        <v>561</v>
      </c>
      <c r="CS18" s="2313" t="s">
        <v>561</v>
      </c>
      <c r="CT18" s="2261" t="s">
        <v>561</v>
      </c>
      <c r="CU18" s="2313" t="s">
        <v>561</v>
      </c>
      <c r="CV18" s="2261" t="s">
        <v>561</v>
      </c>
      <c r="CW18" s="2313" t="s">
        <v>561</v>
      </c>
      <c r="CX18" s="2261" t="s">
        <v>561</v>
      </c>
      <c r="CY18" s="290" t="s">
        <v>1458</v>
      </c>
      <c r="DJ18" s="506">
        <v>46</v>
      </c>
    </row>
    <row customHeight="1" ht="35.699999999999996">
      <c r="A19" s="506"/>
      <c r="C19" s="527"/>
      <c r="D19" s="540" t="s">
        <v>579</v>
      </c>
      <c r="E19" s="560" t="s">
        <v>1116</v>
      </c>
      <c r="F19" s="522" t="s">
        <v>1117</v>
      </c>
      <c r="G19" s="818"/>
      <c r="H19" s="107"/>
      <c r="I19" s="818"/>
      <c r="J19" s="819"/>
      <c r="K19" s="818"/>
      <c r="L19" s="2502"/>
      <c r="M19" s="818"/>
      <c r="N19" s="2502"/>
      <c r="O19" s="818"/>
      <c r="P19" s="2502"/>
      <c r="Q19" s="818"/>
      <c r="R19" s="2502"/>
      <c r="S19" s="818"/>
      <c r="T19" s="2502"/>
      <c r="U19" s="818"/>
      <c r="V19" s="2502"/>
      <c r="W19" s="818"/>
      <c r="X19" s="2502"/>
      <c r="Y19" s="818"/>
      <c r="Z19" s="2502"/>
      <c r="AA19" s="818"/>
      <c r="AB19" s="2502"/>
      <c r="AC19" s="818"/>
      <c r="AD19" s="2502"/>
      <c r="AE19" s="818"/>
      <c r="AF19" s="2502"/>
      <c r="AG19" s="818"/>
      <c r="AH19" s="2502"/>
      <c r="AI19" s="818"/>
      <c r="AJ19" s="2502"/>
      <c r="AK19" s="818"/>
      <c r="AL19" s="2502"/>
      <c r="AM19" s="818"/>
      <c r="AN19" s="2502"/>
      <c r="AO19" s="818"/>
      <c r="AP19" s="2502"/>
      <c r="AQ19" s="818"/>
      <c r="AR19" s="2502"/>
      <c r="AS19" s="818"/>
      <c r="AT19" s="2502"/>
      <c r="AU19" s="818"/>
      <c r="AV19" s="2502"/>
      <c r="AW19" s="818"/>
      <c r="AX19" s="2502"/>
      <c r="AY19" s="818"/>
      <c r="AZ19" s="2502"/>
      <c r="BA19" s="818"/>
      <c r="BB19" s="2502"/>
      <c r="BC19" s="818"/>
      <c r="BD19" s="2502"/>
      <c r="BE19" s="818"/>
      <c r="BF19" s="2502"/>
      <c r="BG19" s="818"/>
      <c r="BH19" s="2502"/>
      <c r="BI19" s="818"/>
      <c r="BJ19" s="2502"/>
      <c r="BK19" s="818"/>
      <c r="BL19" s="2502"/>
      <c r="BM19" s="818"/>
      <c r="BN19" s="2502"/>
      <c r="BO19" s="818"/>
      <c r="BP19" s="2502"/>
      <c r="BQ19" s="818"/>
      <c r="BR19" s="2502"/>
      <c r="BS19" s="818"/>
      <c r="BT19" s="2502"/>
      <c r="BU19" s="818"/>
      <c r="BV19" s="2502"/>
      <c r="BW19" s="818"/>
      <c r="BX19" s="2502"/>
      <c r="BY19" s="818"/>
      <c r="BZ19" s="2502"/>
      <c r="CA19" s="818"/>
      <c r="CB19" s="2502"/>
      <c r="CC19" s="818"/>
      <c r="CD19" s="2502"/>
      <c r="CE19" s="818"/>
      <c r="CF19" s="2502"/>
      <c r="CG19" s="818"/>
      <c r="CH19" s="2502"/>
      <c r="CI19" s="818"/>
      <c r="CJ19" s="2502"/>
      <c r="CK19" s="818"/>
      <c r="CL19" s="2502"/>
      <c r="CM19" s="818"/>
      <c r="CN19" s="2502"/>
      <c r="CO19" s="818"/>
      <c r="CP19" s="2502"/>
      <c r="CQ19" s="818"/>
      <c r="CR19" s="2502"/>
      <c r="CS19" s="818"/>
      <c r="CT19" s="2502"/>
      <c r="CU19" s="818"/>
      <c r="CV19" s="2502"/>
      <c r="CW19" s="818"/>
      <c r="CX19" s="2502"/>
      <c r="CY19" s="680"/>
      <c r="DJ19" s="506">
        <v>34</v>
      </c>
    </row>
    <row customHeight="1" ht="35.699999999999996">
      <c r="A20" s="506"/>
      <c r="C20" s="527"/>
      <c r="D20" s="1891" t="s">
        <v>587</v>
      </c>
      <c r="E20" s="560" t="s">
        <v>1118</v>
      </c>
      <c r="F20" s="522" t="s">
        <v>1119</v>
      </c>
      <c r="G20" s="818"/>
      <c r="H20" s="107"/>
      <c r="I20" s="818"/>
      <c r="J20" s="107"/>
      <c r="K20" s="818"/>
      <c r="L20" s="2502"/>
      <c r="M20" s="818"/>
      <c r="N20" s="2502"/>
      <c r="O20" s="818"/>
      <c r="P20" s="2502"/>
      <c r="Q20" s="818"/>
      <c r="R20" s="2502"/>
      <c r="S20" s="818"/>
      <c r="T20" s="2502"/>
      <c r="U20" s="818"/>
      <c r="V20" s="2502"/>
      <c r="W20" s="818"/>
      <c r="X20" s="2502"/>
      <c r="Y20" s="818"/>
      <c r="Z20" s="2502"/>
      <c r="AA20" s="818"/>
      <c r="AB20" s="2502"/>
      <c r="AC20" s="818"/>
      <c r="AD20" s="2502"/>
      <c r="AE20" s="818"/>
      <c r="AF20" s="2502"/>
      <c r="AG20" s="818"/>
      <c r="AH20" s="2502"/>
      <c r="AI20" s="818"/>
      <c r="AJ20" s="2502"/>
      <c r="AK20" s="818"/>
      <c r="AL20" s="2502"/>
      <c r="AM20" s="818"/>
      <c r="AN20" s="2502"/>
      <c r="AO20" s="818"/>
      <c r="AP20" s="2502"/>
      <c r="AQ20" s="818"/>
      <c r="AR20" s="2502"/>
      <c r="AS20" s="818"/>
      <c r="AT20" s="2502"/>
      <c r="AU20" s="818"/>
      <c r="AV20" s="2502"/>
      <c r="AW20" s="818"/>
      <c r="AX20" s="2502"/>
      <c r="AY20" s="818"/>
      <c r="AZ20" s="2502"/>
      <c r="BA20" s="818"/>
      <c r="BB20" s="2502"/>
      <c r="BC20" s="818"/>
      <c r="BD20" s="2502"/>
      <c r="BE20" s="818"/>
      <c r="BF20" s="2502"/>
      <c r="BG20" s="818"/>
      <c r="BH20" s="2502"/>
      <c r="BI20" s="818"/>
      <c r="BJ20" s="2502"/>
      <c r="BK20" s="818"/>
      <c r="BL20" s="2502"/>
      <c r="BM20" s="818"/>
      <c r="BN20" s="2502"/>
      <c r="BO20" s="818"/>
      <c r="BP20" s="2502"/>
      <c r="BQ20" s="818"/>
      <c r="BR20" s="2502"/>
      <c r="BS20" s="818"/>
      <c r="BT20" s="2502"/>
      <c r="BU20" s="818"/>
      <c r="BV20" s="2502"/>
      <c r="BW20" s="818"/>
      <c r="BX20" s="2502"/>
      <c r="BY20" s="818"/>
      <c r="BZ20" s="2502"/>
      <c r="CA20" s="818"/>
      <c r="CB20" s="2502"/>
      <c r="CC20" s="818"/>
      <c r="CD20" s="2502"/>
      <c r="CE20" s="818"/>
      <c r="CF20" s="2502"/>
      <c r="CG20" s="818"/>
      <c r="CH20" s="2502"/>
      <c r="CI20" s="818"/>
      <c r="CJ20" s="2502"/>
      <c r="CK20" s="818"/>
      <c r="CL20" s="2502"/>
      <c r="CM20" s="818"/>
      <c r="CN20" s="2502"/>
      <c r="CO20" s="818"/>
      <c r="CP20" s="2502"/>
      <c r="CQ20" s="818"/>
      <c r="CR20" s="2502"/>
      <c r="CS20" s="818"/>
      <c r="CT20" s="2502"/>
      <c r="CU20" s="818"/>
      <c r="CV20" s="2502"/>
      <c r="CW20" s="818"/>
      <c r="CX20" s="2502"/>
      <c r="CY20" s="680"/>
      <c r="DJ20" s="506">
        <v>34</v>
      </c>
    </row>
    <row customHeight="1" ht="48.29999999999999">
      <c r="A21" s="506"/>
      <c r="C21" s="527"/>
      <c r="D21" s="1891" t="s">
        <v>589</v>
      </c>
      <c r="E21" s="560" t="s">
        <v>1120</v>
      </c>
      <c r="F21" s="522" t="s">
        <v>826</v>
      </c>
      <c r="G21" s="681"/>
      <c r="H21" s="107"/>
      <c r="I21" s="681"/>
      <c r="J21" s="107"/>
      <c r="K21" s="681"/>
      <c r="L21" s="2502"/>
      <c r="M21" s="681"/>
      <c r="N21" s="2502"/>
      <c r="O21" s="681"/>
      <c r="P21" s="2502"/>
      <c r="Q21" s="681"/>
      <c r="R21" s="2502"/>
      <c r="S21" s="681"/>
      <c r="T21" s="2502"/>
      <c r="U21" s="681"/>
      <c r="V21" s="2502"/>
      <c r="W21" s="681"/>
      <c r="X21" s="2502"/>
      <c r="Y21" s="681"/>
      <c r="Z21" s="2502"/>
      <c r="AA21" s="681"/>
      <c r="AB21" s="2502"/>
      <c r="AC21" s="681"/>
      <c r="AD21" s="2502"/>
      <c r="AE21" s="681"/>
      <c r="AF21" s="2502"/>
      <c r="AG21" s="681"/>
      <c r="AH21" s="2502"/>
      <c r="AI21" s="681"/>
      <c r="AJ21" s="2502"/>
      <c r="AK21" s="681"/>
      <c r="AL21" s="2502"/>
      <c r="AM21" s="681"/>
      <c r="AN21" s="2502"/>
      <c r="AO21" s="681"/>
      <c r="AP21" s="2502"/>
      <c r="AQ21" s="681"/>
      <c r="AR21" s="2502"/>
      <c r="AS21" s="681"/>
      <c r="AT21" s="2502"/>
      <c r="AU21" s="681"/>
      <c r="AV21" s="2502"/>
      <c r="AW21" s="681"/>
      <c r="AX21" s="2502"/>
      <c r="AY21" s="681"/>
      <c r="AZ21" s="2502"/>
      <c r="BA21" s="681"/>
      <c r="BB21" s="2502"/>
      <c r="BC21" s="681"/>
      <c r="BD21" s="2502"/>
      <c r="BE21" s="681"/>
      <c r="BF21" s="2502"/>
      <c r="BG21" s="681"/>
      <c r="BH21" s="2502"/>
      <c r="BI21" s="681"/>
      <c r="BJ21" s="2502"/>
      <c r="BK21" s="681"/>
      <c r="BL21" s="2502"/>
      <c r="BM21" s="681"/>
      <c r="BN21" s="2502"/>
      <c r="BO21" s="681"/>
      <c r="BP21" s="2502"/>
      <c r="BQ21" s="681"/>
      <c r="BR21" s="2502"/>
      <c r="BS21" s="681"/>
      <c r="BT21" s="2502"/>
      <c r="BU21" s="681"/>
      <c r="BV21" s="2502"/>
      <c r="BW21" s="681"/>
      <c r="BX21" s="2502"/>
      <c r="BY21" s="681"/>
      <c r="BZ21" s="2502"/>
      <c r="CA21" s="681"/>
      <c r="CB21" s="2502"/>
      <c r="CC21" s="681"/>
      <c r="CD21" s="2502"/>
      <c r="CE21" s="681"/>
      <c r="CF21" s="2502"/>
      <c r="CG21" s="681"/>
      <c r="CH21" s="2502"/>
      <c r="CI21" s="681"/>
      <c r="CJ21" s="2502"/>
      <c r="CK21" s="681"/>
      <c r="CL21" s="2502"/>
      <c r="CM21" s="681"/>
      <c r="CN21" s="2502"/>
      <c r="CO21" s="681"/>
      <c r="CP21" s="2502"/>
      <c r="CQ21" s="681"/>
      <c r="CR21" s="2502"/>
      <c r="CS21" s="681"/>
      <c r="CT21" s="2502"/>
      <c r="CU21" s="681"/>
      <c r="CV21" s="2502"/>
      <c r="CW21" s="681"/>
      <c r="CX21" s="2502"/>
      <c r="CY21" s="680"/>
      <c r="DJ21" s="506">
        <v>46</v>
      </c>
    </row>
    <row customHeight="1" ht="67.5" hidden="1">
      <c r="A22" s="506"/>
      <c r="C22" s="527"/>
      <c r="D22" s="522">
        <v>5</v>
      </c>
      <c r="E22" s="280" t="s">
        <v>1459</v>
      </c>
      <c r="F22" s="522" t="s">
        <v>813</v>
      </c>
      <c r="G22" s="682"/>
      <c r="H22" s="683"/>
      <c r="I22" s="682"/>
      <c r="J22" s="683"/>
      <c r="K22" s="682"/>
      <c r="L22" s="1440"/>
      <c r="M22" s="682"/>
      <c r="N22" s="1440"/>
      <c r="O22" s="682"/>
      <c r="P22" s="1440"/>
      <c r="Q22" s="682"/>
      <c r="R22" s="1440"/>
      <c r="S22" s="682"/>
      <c r="T22" s="1440"/>
      <c r="U22" s="682"/>
      <c r="V22" s="1440"/>
      <c r="W22" s="682"/>
      <c r="X22" s="1440"/>
      <c r="Y22" s="682"/>
      <c r="Z22" s="1440"/>
      <c r="AA22" s="682"/>
      <c r="AB22" s="1440"/>
      <c r="AC22" s="682"/>
      <c r="AD22" s="1440"/>
      <c r="AE22" s="682"/>
      <c r="AF22" s="1440"/>
      <c r="AG22" s="682"/>
      <c r="AH22" s="1440"/>
      <c r="AI22" s="682"/>
      <c r="AJ22" s="1440"/>
      <c r="AK22" s="682"/>
      <c r="AL22" s="1440"/>
      <c r="AM22" s="682"/>
      <c r="AN22" s="1440"/>
      <c r="AO22" s="682"/>
      <c r="AP22" s="1440"/>
      <c r="AQ22" s="682"/>
      <c r="AR22" s="1440"/>
      <c r="AS22" s="682"/>
      <c r="AT22" s="1440"/>
      <c r="AU22" s="682"/>
      <c r="AV22" s="1440"/>
      <c r="AW22" s="682"/>
      <c r="AX22" s="1440"/>
      <c r="AY22" s="682"/>
      <c r="AZ22" s="1440"/>
      <c r="BA22" s="682"/>
      <c r="BB22" s="1440"/>
      <c r="BC22" s="682"/>
      <c r="BD22" s="1440"/>
      <c r="BE22" s="682"/>
      <c r="BF22" s="1440"/>
      <c r="BG22" s="682"/>
      <c r="BH22" s="1440"/>
      <c r="BI22" s="682"/>
      <c r="BJ22" s="1440"/>
      <c r="BK22" s="682"/>
      <c r="BL22" s="1440"/>
      <c r="BM22" s="682"/>
      <c r="BN22" s="1440"/>
      <c r="BO22" s="682"/>
      <c r="BP22" s="1440"/>
      <c r="BQ22" s="682"/>
      <c r="BR22" s="1440"/>
      <c r="BS22" s="682"/>
      <c r="BT22" s="1440"/>
      <c r="BU22" s="682"/>
      <c r="BV22" s="1440"/>
      <c r="BW22" s="682"/>
      <c r="BX22" s="1440"/>
      <c r="BY22" s="682"/>
      <c r="BZ22" s="1440"/>
      <c r="CA22" s="682"/>
      <c r="CB22" s="1440"/>
      <c r="CC22" s="682"/>
      <c r="CD22" s="1440"/>
      <c r="CE22" s="682"/>
      <c r="CF22" s="1440"/>
      <c r="CG22" s="682"/>
      <c r="CH22" s="1440"/>
      <c r="CI22" s="682"/>
      <c r="CJ22" s="1440"/>
      <c r="CK22" s="682"/>
      <c r="CL22" s="1440"/>
      <c r="CM22" s="682"/>
      <c r="CN22" s="1440"/>
      <c r="CO22" s="682"/>
      <c r="CP22" s="1440"/>
      <c r="CQ22" s="682"/>
      <c r="CR22" s="1440"/>
      <c r="CS22" s="682"/>
      <c r="CT22" s="1440"/>
      <c r="CU22" s="682"/>
      <c r="CV22" s="1440"/>
      <c r="CW22" s="682"/>
      <c r="CX22" s="1440"/>
      <c r="CY22" s="290" t="s">
        <v>1460</v>
      </c>
      <c r="DJ22" s="506">
        <v>0</v>
      </c>
    </row>
    <row customHeight="1" ht="33.75" hidden="1">
      <c r="C23" s="452"/>
      <c r="D23" s="522">
        <v>6</v>
      </c>
      <c r="E23" s="280" t="s">
        <v>1461</v>
      </c>
      <c r="F23" s="522" t="s">
        <v>1462</v>
      </c>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682"/>
      <c r="AE23" s="682"/>
      <c r="AF23" s="682"/>
      <c r="AG23" s="682"/>
      <c r="AH23" s="682"/>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c r="BI23" s="682"/>
      <c r="BJ23" s="682"/>
      <c r="BK23" s="682"/>
      <c r="BL23" s="682"/>
      <c r="BM23" s="682"/>
      <c r="BN23" s="682"/>
      <c r="BO23" s="682"/>
      <c r="BP23" s="682"/>
      <c r="BQ23" s="682"/>
      <c r="BR23" s="682"/>
      <c r="BS23" s="682"/>
      <c r="BT23" s="682"/>
      <c r="BU23" s="682"/>
      <c r="BV23" s="682"/>
      <c r="BW23" s="682"/>
      <c r="BX23" s="682"/>
      <c r="BY23" s="682"/>
      <c r="BZ23" s="682"/>
      <c r="CA23" s="682"/>
      <c r="CB23" s="682"/>
      <c r="CC23" s="682"/>
      <c r="CD23" s="682"/>
      <c r="CE23" s="682"/>
      <c r="CF23" s="682"/>
      <c r="CG23" s="682"/>
      <c r="CH23" s="682"/>
      <c r="CI23" s="682"/>
      <c r="CJ23" s="682"/>
      <c r="CK23" s="682"/>
      <c r="CL23" s="682"/>
      <c r="CM23" s="682"/>
      <c r="CN23" s="682"/>
      <c r="CO23" s="682"/>
      <c r="CP23" s="682"/>
      <c r="CQ23" s="682"/>
      <c r="CR23" s="682"/>
      <c r="CS23" s="682"/>
      <c r="CT23" s="682"/>
      <c r="CU23" s="682"/>
      <c r="CV23" s="682"/>
      <c r="CW23" s="682"/>
      <c r="CX23" s="682"/>
      <c r="CY23" s="290" t="s">
        <v>1463</v>
      </c>
      <c r="DJ23" s="506">
        <v>0</v>
      </c>
    </row>
    <row customHeight="1" ht="15.75">
      <c r="K24" s="1636"/>
      <c r="L24" s="1636"/>
      <c r="M24" s="1636"/>
      <c r="N24" s="1636"/>
      <c r="O24" s="1636"/>
      <c r="P24" s="1636"/>
      <c r="Q24" s="1636"/>
      <c r="R24" s="1636"/>
      <c r="S24" s="1636"/>
      <c r="T24" s="1636"/>
      <c r="U24" s="1636"/>
      <c r="V24" s="1636"/>
      <c r="W24" s="1636"/>
      <c r="X24" s="1636"/>
      <c r="Y24" s="1636"/>
      <c r="Z24" s="1636"/>
      <c r="AA24" s="1636"/>
      <c r="AB24" s="1636"/>
      <c r="AC24" s="1636"/>
      <c r="AD24" s="1636"/>
      <c r="AE24" s="1636"/>
      <c r="AF24" s="1636"/>
      <c r="AG24" s="1636"/>
      <c r="AH24" s="1636"/>
      <c r="AI24" s="1636"/>
      <c r="AJ24" s="1636"/>
      <c r="AK24" s="1636"/>
      <c r="AL24" s="1636"/>
      <c r="AM24" s="1636"/>
      <c r="AN24" s="1636"/>
      <c r="AO24" s="1636"/>
      <c r="AP24" s="1636"/>
      <c r="AQ24" s="1636"/>
      <c r="AR24" s="1636"/>
      <c r="AS24" s="1636"/>
      <c r="AT24" s="1636"/>
      <c r="AU24" s="1636"/>
      <c r="AV24" s="1636"/>
      <c r="AW24" s="1636"/>
      <c r="AX24" s="1636"/>
      <c r="AY24" s="1636"/>
      <c r="AZ24" s="1636"/>
      <c r="BA24" s="1636"/>
      <c r="BB24" s="1636"/>
      <c r="BC24" s="1636"/>
      <c r="BD24" s="1636"/>
      <c r="BE24" s="1636"/>
      <c r="BF24" s="1636"/>
      <c r="BG24" s="1636"/>
      <c r="BH24" s="1636"/>
      <c r="BI24" s="1636"/>
      <c r="BJ24" s="1636"/>
      <c r="BK24" s="1636"/>
      <c r="BL24" s="1636"/>
      <c r="BM24" s="1636"/>
      <c r="BN24" s="1636"/>
      <c r="BO24" s="1636"/>
      <c r="BP24" s="1636"/>
      <c r="BQ24" s="1636"/>
      <c r="BR24" s="1636"/>
      <c r="BS24" s="1636"/>
      <c r="BT24" s="1636"/>
      <c r="BU24" s="1636"/>
      <c r="BV24" s="1636"/>
      <c r="BW24" s="1636"/>
      <c r="BX24" s="1636"/>
      <c r="BY24" s="1636"/>
      <c r="BZ24" s="1636"/>
      <c r="CA24" s="1636"/>
      <c r="CB24" s="1636"/>
      <c r="CC24" s="1636"/>
      <c r="CD24" s="1636"/>
      <c r="CE24" s="1636"/>
      <c r="CF24" s="1636"/>
      <c r="CG24" s="1636"/>
      <c r="CH24" s="1636"/>
      <c r="CI24" s="1636"/>
      <c r="CJ24" s="1636"/>
      <c r="CK24" s="1636"/>
      <c r="CL24" s="1636"/>
      <c r="CM24" s="1636"/>
      <c r="CN24" s="1636"/>
      <c r="CO24" s="1636"/>
      <c r="CP24" s="1636"/>
      <c r="CQ24" s="1636"/>
      <c r="CR24" s="1636"/>
      <c r="CS24" s="1636"/>
      <c r="CT24" s="1636"/>
      <c r="CU24" s="1636"/>
      <c r="CV24" s="1636"/>
      <c r="CW24" s="1636"/>
      <c r="CX24" s="1636"/>
      <c r="DJ24" s="506">
        <v>15</v>
      </c>
    </row>
    <row customHeight="1" ht="15.75">
      <c r="K25" s="1636"/>
      <c r="L25" s="1636"/>
      <c r="M25" s="1636"/>
      <c r="N25" s="1636"/>
      <c r="O25" s="1636"/>
      <c r="P25" s="1636"/>
      <c r="Q25" s="1636"/>
      <c r="R25" s="1636"/>
      <c r="S25" s="1636"/>
      <c r="T25" s="1636"/>
      <c r="U25" s="1636"/>
      <c r="V25" s="1636"/>
      <c r="W25" s="1636"/>
      <c r="X25" s="1636"/>
      <c r="Y25" s="1636"/>
      <c r="Z25" s="1636"/>
      <c r="AA25" s="1636"/>
      <c r="AB25" s="1636"/>
      <c r="AC25" s="1636"/>
      <c r="AD25" s="1636"/>
      <c r="AE25" s="1636"/>
      <c r="AF25" s="1636"/>
      <c r="AG25" s="1636"/>
      <c r="AH25" s="1636"/>
      <c r="AI25" s="1636"/>
      <c r="AJ25" s="1636"/>
      <c r="AK25" s="1636"/>
      <c r="AL25" s="1636"/>
      <c r="AM25" s="1636"/>
      <c r="AN25" s="1636"/>
      <c r="AO25" s="1636"/>
      <c r="AP25" s="1636"/>
      <c r="AQ25" s="1636"/>
      <c r="AR25" s="1636"/>
      <c r="AS25" s="1636"/>
      <c r="AT25" s="1636"/>
      <c r="AU25" s="1636"/>
      <c r="AV25" s="1636"/>
      <c r="AW25" s="1636"/>
      <c r="AX25" s="1636"/>
      <c r="AY25" s="1636"/>
      <c r="AZ25" s="1636"/>
      <c r="BA25" s="1636"/>
      <c r="BB25" s="1636"/>
      <c r="BC25" s="1636"/>
      <c r="BD25" s="1636"/>
      <c r="BE25" s="1636"/>
      <c r="BF25" s="1636"/>
      <c r="BG25" s="1636"/>
      <c r="BH25" s="1636"/>
      <c r="BI25" s="1636"/>
      <c r="BJ25" s="1636"/>
      <c r="BK25" s="1636"/>
      <c r="BL25" s="1636"/>
      <c r="BM25" s="1636"/>
      <c r="BN25" s="1636"/>
      <c r="BO25" s="1636"/>
      <c r="BP25" s="1636"/>
      <c r="BQ25" s="1636"/>
      <c r="BR25" s="1636"/>
      <c r="BS25" s="1636"/>
      <c r="BT25" s="1636"/>
      <c r="BU25" s="1636"/>
      <c r="BV25" s="1636"/>
      <c r="BW25" s="1636"/>
      <c r="BX25" s="1636"/>
      <c r="BY25" s="1636"/>
      <c r="BZ25" s="1636"/>
      <c r="CA25" s="1636"/>
      <c r="CB25" s="1636"/>
      <c r="CC25" s="1636"/>
      <c r="CD25" s="1636"/>
      <c r="CE25" s="1636"/>
      <c r="CF25" s="1636"/>
      <c r="CG25" s="1636"/>
      <c r="CH25" s="1636"/>
      <c r="CI25" s="1636"/>
      <c r="CJ25" s="1636"/>
      <c r="CK25" s="1636"/>
      <c r="CL25" s="1636"/>
      <c r="CM25" s="1636"/>
      <c r="CN25" s="1636"/>
      <c r="CO25" s="1636"/>
      <c r="CP25" s="1636"/>
      <c r="CQ25" s="1636"/>
      <c r="CR25" s="1636"/>
      <c r="CS25" s="1636"/>
      <c r="CT25" s="1636"/>
      <c r="CU25" s="1636"/>
      <c r="CV25" s="1636"/>
      <c r="CW25" s="1636"/>
      <c r="CX25" s="1636"/>
      <c r="DJ25" s="506">
        <v>15</v>
      </c>
    </row>
    <row customHeight="1" ht="15.75">
      <c r="K26" s="1636"/>
      <c r="L26" s="1636"/>
      <c r="M26" s="1636"/>
      <c r="N26" s="1636"/>
      <c r="O26" s="1636"/>
      <c r="P26" s="1636"/>
      <c r="Q26" s="1636"/>
      <c r="R26" s="1636"/>
      <c r="S26" s="1636"/>
      <c r="T26" s="1636"/>
      <c r="U26" s="1636"/>
      <c r="V26" s="1636"/>
      <c r="W26" s="1636"/>
      <c r="X26" s="1636"/>
      <c r="Y26" s="1636"/>
      <c r="Z26" s="1636"/>
      <c r="AA26" s="1636"/>
      <c r="AB26" s="1636"/>
      <c r="AC26" s="1636"/>
      <c r="AD26" s="1636"/>
      <c r="AE26" s="1636"/>
      <c r="AF26" s="1636"/>
      <c r="AG26" s="1636"/>
      <c r="AH26" s="1636"/>
      <c r="AI26" s="1636"/>
      <c r="AJ26" s="1636"/>
      <c r="AK26" s="1636"/>
      <c r="AL26" s="1636"/>
      <c r="AM26" s="1636"/>
      <c r="AN26" s="1636"/>
      <c r="AO26" s="1636"/>
      <c r="AP26" s="1636"/>
      <c r="AQ26" s="1636"/>
      <c r="AR26" s="1636"/>
      <c r="AS26" s="1636"/>
      <c r="AT26" s="1636"/>
      <c r="AU26" s="1636"/>
      <c r="AV26" s="1636"/>
      <c r="AW26" s="1636"/>
      <c r="AX26" s="1636"/>
      <c r="AY26" s="1636"/>
      <c r="AZ26" s="1636"/>
      <c r="BA26" s="1636"/>
      <c r="BB26" s="1636"/>
      <c r="BC26" s="1636"/>
      <c r="BD26" s="1636"/>
      <c r="BE26" s="1636"/>
      <c r="BF26" s="1636"/>
      <c r="BG26" s="1636"/>
      <c r="BH26" s="1636"/>
      <c r="BI26" s="1636"/>
      <c r="BJ26" s="1636"/>
      <c r="BK26" s="1636"/>
      <c r="BL26" s="1636"/>
      <c r="BM26" s="1636"/>
      <c r="BN26" s="1636"/>
      <c r="BO26" s="1636"/>
      <c r="BP26" s="1636"/>
      <c r="BQ26" s="1636"/>
      <c r="BR26" s="1636"/>
      <c r="BS26" s="1636"/>
      <c r="BT26" s="1636"/>
      <c r="BU26" s="1636"/>
      <c r="BV26" s="1636"/>
      <c r="BW26" s="1636"/>
      <c r="BX26" s="1636"/>
      <c r="BY26" s="1636"/>
      <c r="BZ26" s="1636"/>
      <c r="CA26" s="1636"/>
      <c r="CB26" s="1636"/>
      <c r="CC26" s="1636"/>
      <c r="CD26" s="1636"/>
      <c r="CE26" s="1636"/>
      <c r="CF26" s="1636"/>
      <c r="CG26" s="1636"/>
      <c r="CH26" s="1636"/>
      <c r="CI26" s="1636"/>
      <c r="CJ26" s="1636"/>
      <c r="CK26" s="1636"/>
      <c r="CL26" s="1636"/>
      <c r="CM26" s="1636"/>
      <c r="CN26" s="1636"/>
      <c r="CO26" s="1636"/>
      <c r="CP26" s="1636"/>
      <c r="CQ26" s="1636"/>
      <c r="CR26" s="1636"/>
      <c r="CS26" s="1636"/>
      <c r="CT26" s="1636"/>
      <c r="CU26" s="1636"/>
      <c r="CV26" s="1636"/>
      <c r="CW26" s="1636"/>
      <c r="CX26" s="1636"/>
      <c r="DJ26" s="506">
        <v>15</v>
      </c>
    </row>
    <row customHeight="1" ht="15.75">
      <c r="K27" s="1636"/>
      <c r="L27" s="1636"/>
      <c r="M27" s="1636"/>
      <c r="N27" s="1636"/>
      <c r="O27" s="1636"/>
      <c r="P27" s="1636"/>
      <c r="Q27" s="1636"/>
      <c r="R27" s="1636"/>
      <c r="S27" s="1636"/>
      <c r="T27" s="1636"/>
      <c r="U27" s="1636"/>
      <c r="V27" s="1636"/>
      <c r="W27" s="1636"/>
      <c r="X27" s="1636"/>
      <c r="Y27" s="1636"/>
      <c r="Z27" s="1636"/>
      <c r="AA27" s="1636"/>
      <c r="AB27" s="1636"/>
      <c r="AC27" s="1636"/>
      <c r="AD27" s="1636"/>
      <c r="AE27" s="1636"/>
      <c r="AF27" s="1636"/>
      <c r="AG27" s="1636"/>
      <c r="AH27" s="1636"/>
      <c r="AI27" s="1636"/>
      <c r="AJ27" s="1636"/>
      <c r="AK27" s="1636"/>
      <c r="AL27" s="1636"/>
      <c r="AM27" s="1636"/>
      <c r="AN27" s="1636"/>
      <c r="AO27" s="1636"/>
      <c r="AP27" s="1636"/>
      <c r="AQ27" s="1636"/>
      <c r="AR27" s="1636"/>
      <c r="AS27" s="1636"/>
      <c r="AT27" s="1636"/>
      <c r="AU27" s="1636"/>
      <c r="AV27" s="1636"/>
      <c r="AW27" s="1636"/>
      <c r="AX27" s="1636"/>
      <c r="AY27" s="1636"/>
      <c r="AZ27" s="1636"/>
      <c r="BA27" s="1636"/>
      <c r="BB27" s="1636"/>
      <c r="BC27" s="1636"/>
      <c r="BD27" s="1636"/>
      <c r="BE27" s="1636"/>
      <c r="BF27" s="1636"/>
      <c r="BG27" s="1636"/>
      <c r="BH27" s="1636"/>
      <c r="BI27" s="1636"/>
      <c r="BJ27" s="1636"/>
      <c r="BK27" s="1636"/>
      <c r="BL27" s="1636"/>
      <c r="BM27" s="1636"/>
      <c r="BN27" s="1636"/>
      <c r="BO27" s="1636"/>
      <c r="BP27" s="1636"/>
      <c r="BQ27" s="1636"/>
      <c r="BR27" s="1636"/>
      <c r="BS27" s="1636"/>
      <c r="BT27" s="1636"/>
      <c r="BU27" s="1636"/>
      <c r="BV27" s="1636"/>
      <c r="BW27" s="1636"/>
      <c r="BX27" s="1636"/>
      <c r="BY27" s="1636"/>
      <c r="BZ27" s="1636"/>
      <c r="CA27" s="1636"/>
      <c r="CB27" s="1636"/>
      <c r="CC27" s="1636"/>
      <c r="CD27" s="1636"/>
      <c r="CE27" s="1636"/>
      <c r="CF27" s="1636"/>
      <c r="CG27" s="1636"/>
      <c r="CH27" s="1636"/>
      <c r="CI27" s="1636"/>
      <c r="CJ27" s="1636"/>
      <c r="CK27" s="1636"/>
      <c r="CL27" s="1636"/>
      <c r="CM27" s="1636"/>
      <c r="CN27" s="1636"/>
      <c r="CO27" s="1636"/>
      <c r="CP27" s="1636"/>
      <c r="CQ27" s="1636"/>
      <c r="CR27" s="1636"/>
      <c r="CS27" s="1636"/>
      <c r="CT27" s="1636"/>
      <c r="CU27" s="1636"/>
      <c r="CV27" s="1636"/>
      <c r="CW27" s="1636"/>
      <c r="CX27" s="1636"/>
      <c r="DJ27" s="506">
        <v>15</v>
      </c>
    </row>
    <row customHeight="1" ht="15.75">
      <c r="K28" s="1636"/>
      <c r="L28" s="1636"/>
      <c r="M28" s="1636"/>
      <c r="N28" s="1636"/>
      <c r="O28" s="1636"/>
      <c r="P28" s="1636"/>
      <c r="Q28" s="1636"/>
      <c r="R28" s="1636"/>
      <c r="S28" s="1636"/>
      <c r="T28" s="1636"/>
      <c r="U28" s="1636"/>
      <c r="V28" s="1636"/>
      <c r="W28" s="1636"/>
      <c r="X28" s="1636"/>
      <c r="Y28" s="1636"/>
      <c r="Z28" s="1636"/>
      <c r="AA28" s="1636"/>
      <c r="AB28" s="1636"/>
      <c r="AC28" s="1636"/>
      <c r="AD28" s="1636"/>
      <c r="AE28" s="1636"/>
      <c r="AF28" s="1636"/>
      <c r="AG28" s="1636"/>
      <c r="AH28" s="1636"/>
      <c r="AI28" s="1636"/>
      <c r="AJ28" s="1636"/>
      <c r="AK28" s="1636"/>
      <c r="AL28" s="1636"/>
      <c r="AM28" s="1636"/>
      <c r="AN28" s="1636"/>
      <c r="AO28" s="1636"/>
      <c r="AP28" s="1636"/>
      <c r="AQ28" s="1636"/>
      <c r="AR28" s="1636"/>
      <c r="AS28" s="1636"/>
      <c r="AT28" s="1636"/>
      <c r="AU28" s="1636"/>
      <c r="AV28" s="1636"/>
      <c r="AW28" s="1636"/>
      <c r="AX28" s="1636"/>
      <c r="AY28" s="1636"/>
      <c r="AZ28" s="1636"/>
      <c r="BA28" s="1636"/>
      <c r="BB28" s="1636"/>
      <c r="BC28" s="1636"/>
      <c r="BD28" s="1636"/>
      <c r="BE28" s="1636"/>
      <c r="BF28" s="1636"/>
      <c r="BG28" s="1636"/>
      <c r="BH28" s="1636"/>
      <c r="BI28" s="1636"/>
      <c r="BJ28" s="1636"/>
      <c r="BK28" s="1636"/>
      <c r="BL28" s="1636"/>
      <c r="BM28" s="1636"/>
      <c r="BN28" s="1636"/>
      <c r="BO28" s="1636"/>
      <c r="BP28" s="1636"/>
      <c r="BQ28" s="1636"/>
      <c r="BR28" s="1636"/>
      <c r="BS28" s="1636"/>
      <c r="BT28" s="1636"/>
      <c r="BU28" s="1636"/>
      <c r="BV28" s="1636"/>
      <c r="BW28" s="1636"/>
      <c r="BX28" s="1636"/>
      <c r="BY28" s="1636"/>
      <c r="BZ28" s="1636"/>
      <c r="CA28" s="1636"/>
      <c r="CB28" s="1636"/>
      <c r="CC28" s="1636"/>
      <c r="CD28" s="1636"/>
      <c r="CE28" s="1636"/>
      <c r="CF28" s="1636"/>
      <c r="CG28" s="1636"/>
      <c r="CH28" s="1636"/>
      <c r="CI28" s="1636"/>
      <c r="CJ28" s="1636"/>
      <c r="CK28" s="1636"/>
      <c r="CL28" s="1636"/>
      <c r="CM28" s="1636"/>
      <c r="CN28" s="1636"/>
      <c r="CO28" s="1636"/>
      <c r="CP28" s="1636"/>
      <c r="CQ28" s="1636"/>
      <c r="CR28" s="1636"/>
      <c r="CS28" s="1636"/>
      <c r="CT28" s="1636"/>
      <c r="CU28" s="1636"/>
      <c r="CV28" s="1636"/>
      <c r="CW28" s="1636"/>
      <c r="CX28" s="1636"/>
      <c r="DJ28" s="506">
        <v>15</v>
      </c>
    </row>
    <row customHeight="1" ht="15.75">
      <c r="J29" s="820"/>
      <c r="K29" s="1636"/>
      <c r="L29" s="1636"/>
      <c r="M29" s="1636"/>
      <c r="N29" s="1636"/>
      <c r="O29" s="1636"/>
      <c r="P29" s="1636"/>
      <c r="Q29" s="1636"/>
      <c r="R29" s="1636"/>
      <c r="S29" s="1636"/>
      <c r="T29" s="1636"/>
      <c r="U29" s="1636"/>
      <c r="V29" s="1636"/>
      <c r="W29" s="1636"/>
      <c r="X29" s="1636"/>
      <c r="Y29" s="1636"/>
      <c r="Z29" s="1636"/>
      <c r="AA29" s="1636"/>
      <c r="AB29" s="1636"/>
      <c r="AC29" s="1636"/>
      <c r="AD29" s="1636"/>
      <c r="AE29" s="1636"/>
      <c r="AF29" s="1636"/>
      <c r="AG29" s="1636"/>
      <c r="AH29" s="1636"/>
      <c r="AI29" s="1636"/>
      <c r="AJ29" s="1636"/>
      <c r="AK29" s="1636"/>
      <c r="AL29" s="1636"/>
      <c r="AM29" s="1636"/>
      <c r="AN29" s="1636"/>
      <c r="AO29" s="1636"/>
      <c r="AP29" s="1636"/>
      <c r="AQ29" s="1636"/>
      <c r="AR29" s="1636"/>
      <c r="AS29" s="1636"/>
      <c r="AT29" s="1636"/>
      <c r="AU29" s="1636"/>
      <c r="AV29" s="1636"/>
      <c r="AW29" s="1636"/>
      <c r="AX29" s="1636"/>
      <c r="AY29" s="1636"/>
      <c r="AZ29" s="1636"/>
      <c r="BA29" s="1636"/>
      <c r="BB29" s="1636"/>
      <c r="BC29" s="1636"/>
      <c r="BD29" s="1636"/>
      <c r="BE29" s="1636"/>
      <c r="BF29" s="1636"/>
      <c r="BG29" s="1636"/>
      <c r="BH29" s="1636"/>
      <c r="BI29" s="1636"/>
      <c r="BJ29" s="1636"/>
      <c r="BK29" s="1636"/>
      <c r="BL29" s="1636"/>
      <c r="BM29" s="1636"/>
      <c r="BN29" s="1636"/>
      <c r="BO29" s="1636"/>
      <c r="BP29" s="1636"/>
      <c r="BQ29" s="1636"/>
      <c r="BR29" s="1636"/>
      <c r="BS29" s="1636"/>
      <c r="BT29" s="1636"/>
      <c r="BU29" s="1636"/>
      <c r="BV29" s="1636"/>
      <c r="BW29" s="1636"/>
      <c r="BX29" s="1636"/>
      <c r="BY29" s="1636"/>
      <c r="BZ29" s="1636"/>
      <c r="CA29" s="1636"/>
      <c r="CB29" s="1636"/>
      <c r="CC29" s="1636"/>
      <c r="CD29" s="1636"/>
      <c r="CE29" s="1636"/>
      <c r="CF29" s="1636"/>
      <c r="CG29" s="1636"/>
      <c r="CH29" s="1636"/>
      <c r="CI29" s="1636"/>
      <c r="CJ29" s="1636"/>
      <c r="CK29" s="1636"/>
      <c r="CL29" s="1636"/>
      <c r="CM29" s="1636"/>
      <c r="CN29" s="1636"/>
      <c r="CO29" s="1636"/>
      <c r="CP29" s="1636"/>
      <c r="CQ29" s="1636"/>
      <c r="CR29" s="1636"/>
      <c r="CS29" s="1636"/>
      <c r="CT29" s="1636"/>
      <c r="CU29" s="1636"/>
      <c r="CV29" s="1636"/>
      <c r="CW29" s="1636"/>
      <c r="CX29" s="1636"/>
      <c r="DJ29" s="506">
        <v>15</v>
      </c>
    </row>
    <row customHeight="1" ht="22.5" hidden="1">
      <c r="A30" s="450" t="s">
        <v>81</v>
      </c>
      <c r="B30" s="506">
        <v>0</v>
      </c>
      <c r="C30" s="684">
        <v>4</v>
      </c>
      <c r="D30" s="506">
        <v>6</v>
      </c>
      <c r="E30" s="506">
        <v>47</v>
      </c>
      <c r="F30" s="506">
        <v>9</v>
      </c>
      <c r="G30" s="759">
        <v>0</v>
      </c>
      <c r="H30" s="759">
        <v>0</v>
      </c>
      <c r="I30" s="506">
        <v>25</v>
      </c>
      <c r="J30" s="506">
        <v>33</v>
      </c>
      <c r="K30" s="1636">
        <v>0</v>
      </c>
      <c r="L30" s="1636">
        <v>0</v>
      </c>
      <c r="M30" s="1636">
        <v>0</v>
      </c>
      <c r="N30" s="1636">
        <v>0</v>
      </c>
      <c r="O30" s="1636">
        <v>0</v>
      </c>
      <c r="P30" s="1636">
        <v>0</v>
      </c>
      <c r="Q30" s="1636">
        <v>0</v>
      </c>
      <c r="R30" s="1636">
        <v>0</v>
      </c>
      <c r="S30" s="1636">
        <v>0</v>
      </c>
      <c r="T30" s="1636">
        <v>0</v>
      </c>
      <c r="U30" s="1636">
        <v>0</v>
      </c>
      <c r="V30" s="1636">
        <v>0</v>
      </c>
      <c r="W30" s="1636">
        <v>0</v>
      </c>
      <c r="X30" s="1636">
        <v>0</v>
      </c>
      <c r="Y30" s="1636">
        <v>0</v>
      </c>
      <c r="Z30" s="1636">
        <v>0</v>
      </c>
      <c r="AA30" s="1636">
        <v>0</v>
      </c>
      <c r="AB30" s="1636">
        <v>0</v>
      </c>
      <c r="AC30" s="1636">
        <v>0</v>
      </c>
      <c r="AD30" s="1636">
        <v>0</v>
      </c>
      <c r="AE30" s="1636">
        <v>0</v>
      </c>
      <c r="AF30" s="1636">
        <v>0</v>
      </c>
      <c r="AG30" s="1636">
        <v>0</v>
      </c>
      <c r="AH30" s="1636">
        <v>0</v>
      </c>
      <c r="AI30" s="1636">
        <v>0</v>
      </c>
      <c r="AJ30" s="1636">
        <v>0</v>
      </c>
      <c r="AK30" s="1636">
        <v>0</v>
      </c>
      <c r="AL30" s="1636">
        <v>0</v>
      </c>
      <c r="AM30" s="1636">
        <v>0</v>
      </c>
      <c r="AN30" s="1636">
        <v>0</v>
      </c>
      <c r="AO30" s="1636">
        <v>0</v>
      </c>
      <c r="AP30" s="1636">
        <v>0</v>
      </c>
      <c r="AQ30" s="1636">
        <v>0</v>
      </c>
      <c r="AR30" s="1636">
        <v>0</v>
      </c>
      <c r="AS30" s="1636">
        <v>0</v>
      </c>
      <c r="AT30" s="1636">
        <v>0</v>
      </c>
      <c r="AU30" s="1636">
        <v>0</v>
      </c>
      <c r="AV30" s="1636">
        <v>0</v>
      </c>
      <c r="AW30" s="1636">
        <v>0</v>
      </c>
      <c r="AX30" s="1636">
        <v>0</v>
      </c>
      <c r="AY30" s="1636">
        <v>0</v>
      </c>
      <c r="AZ30" s="1636">
        <v>0</v>
      </c>
      <c r="BA30" s="1636">
        <v>0</v>
      </c>
      <c r="BB30" s="1636">
        <v>0</v>
      </c>
      <c r="BC30" s="1636">
        <v>0</v>
      </c>
      <c r="BD30" s="1636">
        <v>0</v>
      </c>
      <c r="BE30" s="1636">
        <v>0</v>
      </c>
      <c r="BF30" s="1636">
        <v>0</v>
      </c>
      <c r="BG30" s="1636">
        <v>0</v>
      </c>
      <c r="BH30" s="1636">
        <v>0</v>
      </c>
      <c r="BI30" s="1636">
        <v>0</v>
      </c>
      <c r="BJ30" s="1636">
        <v>0</v>
      </c>
      <c r="BK30" s="1636">
        <v>0</v>
      </c>
      <c r="BL30" s="1636">
        <v>0</v>
      </c>
      <c r="BM30" s="1636">
        <v>0</v>
      </c>
      <c r="BN30" s="1636">
        <v>0</v>
      </c>
      <c r="BO30" s="1636">
        <v>0</v>
      </c>
      <c r="BP30" s="1636">
        <v>0</v>
      </c>
      <c r="BQ30" s="1636">
        <v>0</v>
      </c>
      <c r="BR30" s="1636">
        <v>0</v>
      </c>
      <c r="BS30" s="1636">
        <v>0</v>
      </c>
      <c r="BT30" s="1636">
        <v>0</v>
      </c>
      <c r="BU30" s="1636">
        <v>0</v>
      </c>
      <c r="BV30" s="1636">
        <v>0</v>
      </c>
      <c r="BW30" s="1636">
        <v>0</v>
      </c>
      <c r="BX30" s="1636">
        <v>0</v>
      </c>
      <c r="BY30" s="1636">
        <v>0</v>
      </c>
      <c r="BZ30" s="1636">
        <v>0</v>
      </c>
      <c r="CA30" s="1636">
        <v>0</v>
      </c>
      <c r="CB30" s="1636">
        <v>0</v>
      </c>
      <c r="CC30" s="1636">
        <v>0</v>
      </c>
      <c r="CD30" s="1636">
        <v>0</v>
      </c>
      <c r="CE30" s="1636">
        <v>0</v>
      </c>
      <c r="CF30" s="1636">
        <v>0</v>
      </c>
      <c r="CG30" s="1636">
        <v>0</v>
      </c>
      <c r="CH30" s="1636">
        <v>0</v>
      </c>
      <c r="CI30" s="1636">
        <v>0</v>
      </c>
      <c r="CJ30" s="1636">
        <v>0</v>
      </c>
      <c r="CK30" s="1636">
        <v>0</v>
      </c>
      <c r="CL30" s="1636">
        <v>0</v>
      </c>
      <c r="CM30" s="1636">
        <v>0</v>
      </c>
      <c r="CN30" s="1636">
        <v>0</v>
      </c>
      <c r="CO30" s="1636">
        <v>0</v>
      </c>
      <c r="CP30" s="1636">
        <v>0</v>
      </c>
      <c r="CQ30" s="1636">
        <v>0</v>
      </c>
      <c r="CR30" s="1636">
        <v>0</v>
      </c>
      <c r="CS30" s="1636">
        <v>0</v>
      </c>
      <c r="CT30" s="1636">
        <v>0</v>
      </c>
      <c r="CU30" s="1636">
        <v>0</v>
      </c>
      <c r="CV30" s="1636">
        <v>0</v>
      </c>
      <c r="CW30" s="1636">
        <v>0</v>
      </c>
      <c r="CX30" s="1636">
        <v>0</v>
      </c>
      <c r="CY30" s="418">
        <v>50</v>
      </c>
      <c r="CZ30" s="506">
        <v>10</v>
      </c>
      <c r="DA30" s="506">
        <v>10</v>
      </c>
      <c r="DB30" s="506">
        <v>10</v>
      </c>
      <c r="DC30" s="506">
        <v>10</v>
      </c>
      <c r="DD30" s="506">
        <v>10</v>
      </c>
      <c r="DE30" s="506">
        <v>10</v>
      </c>
      <c r="DF30" s="506">
        <v>10</v>
      </c>
      <c r="DG30" s="506">
        <v>10</v>
      </c>
      <c r="DH30" s="506">
        <v>10</v>
      </c>
      <c r="DI30" s="676">
        <v>10</v>
      </c>
      <c r="DJ30" s="506">
        <v>23</v>
      </c>
    </row>
  </sheetData>
  <sheetProtection formatColumns="0" formatRows="0" autoFilter="0" sort="0" insertRows="0" insertColumns="1" deleteRows="0" deleteColumns="0"/>
  <mergeCells count="151">
    <mergeCell ref="D5:J5"/>
    <mergeCell ref="D6:J6"/>
    <mergeCell ref="CY9:CY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 ref="AM9:AN9"/>
    <mergeCell ref="AM10:AN10"/>
    <mergeCell ref="AM11:AN11"/>
    <mergeCell ref="AO9:AP9"/>
    <mergeCell ref="AO10:AP10"/>
    <mergeCell ref="AO11:AP11"/>
    <mergeCell ref="AQ9:AR9"/>
    <mergeCell ref="AQ10:AR10"/>
    <mergeCell ref="AQ11:AR11"/>
    <mergeCell ref="AS9:AT9"/>
    <mergeCell ref="AS10:AT10"/>
    <mergeCell ref="AS11:AT11"/>
    <mergeCell ref="AU9:AV9"/>
    <mergeCell ref="AU10:AV10"/>
    <mergeCell ref="AU11:AV11"/>
    <mergeCell ref="AW9:AX9"/>
    <mergeCell ref="AW10:AX10"/>
    <mergeCell ref="AW11:AX11"/>
    <mergeCell ref="AY9:AZ9"/>
    <mergeCell ref="AY10:AZ10"/>
    <mergeCell ref="AY11:AZ11"/>
    <mergeCell ref="BA9:BB9"/>
    <mergeCell ref="BA10:BB10"/>
    <mergeCell ref="BA11:BB11"/>
    <mergeCell ref="BC9:BD9"/>
    <mergeCell ref="BC10:BD10"/>
    <mergeCell ref="BC11:BD11"/>
    <mergeCell ref="BE9:BF9"/>
    <mergeCell ref="BE10:BF10"/>
    <mergeCell ref="BE11:BF11"/>
    <mergeCell ref="BG9:BH9"/>
    <mergeCell ref="BG10:BH10"/>
    <mergeCell ref="BG11:BH11"/>
    <mergeCell ref="BI9:BJ9"/>
    <mergeCell ref="BI10:BJ10"/>
    <mergeCell ref="BI11:BJ11"/>
    <mergeCell ref="BK9:BL9"/>
    <mergeCell ref="BK10:BL10"/>
    <mergeCell ref="BK11:BL11"/>
    <mergeCell ref="BM9:BN9"/>
    <mergeCell ref="BM10:BN10"/>
    <mergeCell ref="BM11:BN11"/>
    <mergeCell ref="BO9:BP9"/>
    <mergeCell ref="BO10:BP10"/>
    <mergeCell ref="BO11:BP11"/>
    <mergeCell ref="BQ9:BR9"/>
    <mergeCell ref="BQ10:BR10"/>
    <mergeCell ref="BQ11:BR11"/>
    <mergeCell ref="BS9:BT9"/>
    <mergeCell ref="BS10:BT10"/>
    <mergeCell ref="BS11:BT11"/>
    <mergeCell ref="BU9:BV9"/>
    <mergeCell ref="BU10:BV10"/>
    <mergeCell ref="BU11:BV11"/>
    <mergeCell ref="BW9:BX9"/>
    <mergeCell ref="BW10:BX10"/>
    <mergeCell ref="BW11:BX11"/>
    <mergeCell ref="BY9:BZ9"/>
    <mergeCell ref="BY10:BZ10"/>
    <mergeCell ref="BY11:BZ11"/>
    <mergeCell ref="CA9:CB9"/>
    <mergeCell ref="CA10:CB10"/>
    <mergeCell ref="CA11:CB11"/>
    <mergeCell ref="CC9:CD9"/>
    <mergeCell ref="CC10:CD10"/>
    <mergeCell ref="CC11:CD11"/>
    <mergeCell ref="CE9:CF9"/>
    <mergeCell ref="CE10:CF10"/>
    <mergeCell ref="CE11:CF11"/>
    <mergeCell ref="CG9:CH9"/>
    <mergeCell ref="CG10:CH10"/>
    <mergeCell ref="CG11:CH11"/>
    <mergeCell ref="CI9:CJ9"/>
    <mergeCell ref="CI10:CJ10"/>
    <mergeCell ref="CI11:CJ11"/>
    <mergeCell ref="CK9:CL9"/>
    <mergeCell ref="CK10:CL10"/>
    <mergeCell ref="CK11:CL11"/>
    <mergeCell ref="CM9:CN9"/>
    <mergeCell ref="CM10:CN10"/>
    <mergeCell ref="CM11:CN11"/>
    <mergeCell ref="CO9:CP9"/>
    <mergeCell ref="CO10:CP10"/>
    <mergeCell ref="CO11:CP11"/>
    <mergeCell ref="CQ9:CR9"/>
    <mergeCell ref="CQ10:CR10"/>
    <mergeCell ref="CQ11:CR11"/>
    <mergeCell ref="CS9:CT9"/>
    <mergeCell ref="CS10:CT10"/>
    <mergeCell ref="CS11:CT11"/>
    <mergeCell ref="CU9:CV9"/>
    <mergeCell ref="CU10:CV10"/>
    <mergeCell ref="CU11:CV11"/>
    <mergeCell ref="CW9:CX9"/>
    <mergeCell ref="CW10:CX10"/>
    <mergeCell ref="CW11:CX11"/>
  </mergeCells>
  <dataValidations count="4">
    <dataValidation type="decimal" allowBlank="1" showErrorMessage="1" errorTitle="Ошибка" error="Допускается ввод только неотрицательных чисел!" sqref="G21 I21 K21 M21 O21 Q21 S21 U21 W21 Y21 AA21 AC21 AE21 AG21 AI21 AK21 AM21 AO21 AQ21 AS21 AU21 AW21 AY21 BA21 BC21 BE21 BG21 BI21 BK21 BM21 BO21 BQ21 BS21 BU21 BW21 BY21 CA21 CC21 CE21 CG21 CI21 CK21 CM21 CO21 CQ21 CS21 CU21 CW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AM19 AM20 AO19 AO20 AQ19 AQ20 AS19 AS20 AU19 AU20 AW19 AW20 AY19 AY20 BA19 BA20 BC19 BC20 BE19 BE20 BG19 BG20 BI19 BI20 BK19 BK20 BM19 BM20 BO19 BO20 BQ19 BQ20 BS19 BS20 BU19 BU20 BW19 BW20 BY19 BY20 CA19 CA20 CC19 CC20 CE19 CE20 CG19 CG20 CI19 CI20 CK19 CK20 CM19 CM20 CO19 CO20 CQ19 CQ20 CS19 CS20 CU19 CU20 CW19 CW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AN19:AN21 AP19:AP21 AR19:AR21 AT19:AT21 AV19:AV21 AX19:AX21 AZ19:AZ21 BB19:BB21 BD19:BD21 BF19:BF21 BH19:BH21 BJ19:BJ21 BL19:BL21 BN19:BN21 BP19:BP21 BR19:BR21 BT19:BT21 BV19:BV21 BX19:BX21 BZ19:BZ21 CB19:CB21 CD19:CD21 CF19:CF21 CH19:CH21 CJ19:CJ21 CL19:CL21 CN19:CN21 CP19:CP21 CR19:CR21 CT19:CT21 CV19:CV21 CX19:CX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0DA6CF-2206-497F-1CE8-0.8FA63A4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1464</v>
      </c>
      <c r="B1" s="1068" t="s">
        <v>1465</v>
      </c>
      <c r="C1" s="1068" t="s">
        <v>1466</v>
      </c>
      <c r="D1" s="1068" t="s">
        <v>1467</v>
      </c>
      <c r="E1" s="1068" t="s">
        <v>1468</v>
      </c>
      <c r="F1" s="1068" t="s">
        <v>1469</v>
      </c>
      <c r="G1" s="1068" t="s">
        <v>1470</v>
      </c>
      <c r="H1" s="1068" t="s">
        <v>1471</v>
      </c>
      <c r="I1" s="1068" t="s">
        <v>1472</v>
      </c>
      <c r="J1" s="1068" t="s">
        <v>1473</v>
      </c>
      <c r="K1" s="1068" t="s">
        <v>1474</v>
      </c>
      <c r="L1" s="1068" t="s">
        <v>1475</v>
      </c>
      <c r="M1" s="1068"/>
      <c r="N1" s="1068" t="s">
        <v>1476</v>
      </c>
      <c r="O1" s="1068" t="s">
        <v>1477</v>
      </c>
      <c r="P1" s="1068" t="s">
        <v>1478</v>
      </c>
      <c r="Q1" s="1068" t="s">
        <v>1479</v>
      </c>
      <c r="R1" s="1068" t="s">
        <v>1480</v>
      </c>
      <c r="S1" s="1068" t="s">
        <v>1481</v>
      </c>
      <c r="T1" s="1068" t="s">
        <v>1482</v>
      </c>
      <c r="U1" s="1068" t="s">
        <v>1483</v>
      </c>
      <c r="V1" s="1068"/>
      <c r="W1" s="798" t="s">
        <v>1484</v>
      </c>
      <c r="X1" s="1068" t="s">
        <v>1485</v>
      </c>
      <c r="Y1" s="1068" t="s">
        <v>1486</v>
      </c>
      <c r="Z1" s="1068"/>
      <c r="AA1" s="1068" t="s">
        <v>1487</v>
      </c>
      <c r="AB1" s="1068"/>
      <c r="AC1" s="1068" t="s">
        <v>1488</v>
      </c>
      <c r="AD1" s="1068"/>
      <c r="AF1" s="1068" t="s">
        <v>1489</v>
      </c>
      <c r="AH1" s="1068" t="s">
        <v>1490</v>
      </c>
      <c r="AI1" s="1068" t="s">
        <v>1491</v>
      </c>
      <c r="AK1" s="1068" t="s">
        <v>1492</v>
      </c>
      <c r="AM1" s="1068" t="s">
        <v>1493</v>
      </c>
      <c r="AP1" s="1068" t="s">
        <v>1494</v>
      </c>
      <c r="AQ1" s="1068" t="s">
        <v>1495</v>
      </c>
      <c r="AS1" s="1068" t="s">
        <v>1496</v>
      </c>
      <c r="AU1" s="1068" t="s">
        <v>1497</v>
      </c>
      <c r="AW1" s="1068" t="s">
        <v>1498</v>
      </c>
      <c r="AX1" s="1068" t="s">
        <v>1499</v>
      </c>
      <c r="AZ1" s="1153" t="s">
        <v>1500</v>
      </c>
      <c r="BB1" s="1068" t="s">
        <v>1501</v>
      </c>
      <c r="BC1" s="1068"/>
      <c r="BE1" s="1068" t="s">
        <v>1502</v>
      </c>
      <c r="BF1" s="1068" t="s">
        <v>1503</v>
      </c>
      <c r="BH1" s="1070" t="s">
        <v>1107</v>
      </c>
      <c r="BI1" s="1071"/>
      <c r="BJ1" s="1072" t="s">
        <v>1504</v>
      </c>
      <c r="BK1" s="1071"/>
      <c r="BL1" s="1073" t="s">
        <v>1206</v>
      </c>
      <c r="BM1" s="1071"/>
      <c r="BN1" s="1074" t="s">
        <v>1505</v>
      </c>
      <c r="BS1" s="1428"/>
    </row>
    <row customHeight="1" ht="11.25">
      <c r="A2" s="1075" t="s">
        <v>1506</v>
      </c>
      <c r="B2" s="1076">
        <v>2000</v>
      </c>
      <c r="C2" s="1076">
        <v>2022</v>
      </c>
      <c r="D2" s="1076" t="s">
        <v>65</v>
      </c>
      <c r="E2" s="1077" t="s">
        <v>1507</v>
      </c>
      <c r="F2" s="1077" t="s">
        <v>1508</v>
      </c>
      <c r="G2" s="1077" t="s">
        <v>1509</v>
      </c>
      <c r="H2" s="1078" t="s">
        <v>54</v>
      </c>
      <c r="I2" s="1077" t="s">
        <v>328</v>
      </c>
      <c r="J2" s="1077" t="s">
        <v>1510</v>
      </c>
      <c r="K2" s="1079" t="s">
        <v>1511</v>
      </c>
      <c r="L2" s="1080"/>
      <c r="M2" s="1079">
        <v>1</v>
      </c>
      <c r="N2" s="1163" t="s">
        <v>1512</v>
      </c>
      <c r="O2" s="1078" t="s">
        <v>1513</v>
      </c>
      <c r="P2" s="1081" t="s">
        <v>38</v>
      </c>
      <c r="Q2" s="1082" t="s">
        <v>1514</v>
      </c>
      <c r="R2" s="144" t="s">
        <v>1515</v>
      </c>
      <c r="S2" s="144" t="s">
        <v>1516</v>
      </c>
      <c r="T2" s="1083" t="s">
        <v>1517</v>
      </c>
      <c r="U2" s="1080" t="s">
        <v>1518</v>
      </c>
      <c r="V2" s="1084">
        <v>1</v>
      </c>
      <c r="W2" s="1085"/>
      <c r="X2" s="1085" t="s">
        <v>1519</v>
      </c>
      <c r="Y2" s="1076" t="s">
        <v>1520</v>
      </c>
      <c r="Z2" s="1086"/>
      <c r="AA2" s="1076" t="s">
        <v>1521</v>
      </c>
      <c r="AB2" s="1087" t="s">
        <v>1521</v>
      </c>
      <c r="AC2" s="1076" t="s">
        <v>1522</v>
      </c>
      <c r="AD2" s="1087" t="s">
        <v>1522</v>
      </c>
      <c r="AF2" s="1078" t="s">
        <v>1518</v>
      </c>
      <c r="AH2" s="1077" t="s">
        <v>1523</v>
      </c>
      <c r="AI2" s="1077" t="s">
        <v>1523</v>
      </c>
      <c r="AK2" s="1077" t="s">
        <v>1524</v>
      </c>
      <c r="AM2" s="1077" t="s">
        <v>1525</v>
      </c>
      <c r="AP2" s="1088" t="s">
        <v>1519</v>
      </c>
      <c r="AQ2" s="1089" t="s">
        <v>1519</v>
      </c>
      <c r="AS2" s="1076" t="s">
        <v>1526</v>
      </c>
      <c r="AU2" s="1121" t="s">
        <v>1527</v>
      </c>
      <c r="AW2" s="1121" t="s">
        <v>1528</v>
      </c>
      <c r="AX2" s="1121" t="s">
        <v>1528</v>
      </c>
      <c r="AZ2" s="1121" t="s">
        <v>1529</v>
      </c>
      <c r="BB2" s="1121" t="s">
        <v>1530</v>
      </c>
      <c r="BC2" s="1121" t="s">
        <v>1531</v>
      </c>
      <c r="BE2" s="1121">
        <v>2000</v>
      </c>
      <c r="BF2" s="1121" t="s">
        <v>1532</v>
      </c>
    </row>
    <row customHeight="1" ht="11.25">
      <c r="A3" s="1075" t="s">
        <v>1533</v>
      </c>
      <c r="B3" s="1076">
        <v>2001</v>
      </c>
      <c r="C3" s="1076">
        <v>2023</v>
      </c>
      <c r="D3" s="1076" t="s">
        <v>19</v>
      </c>
      <c r="E3" s="1077" t="s">
        <v>1534</v>
      </c>
      <c r="F3" s="1077" t="s">
        <v>35</v>
      </c>
      <c r="G3" s="1077" t="s">
        <v>1535</v>
      </c>
      <c r="H3" s="1078" t="s">
        <v>1536</v>
      </c>
      <c r="I3" s="1077" t="s">
        <v>99</v>
      </c>
      <c r="J3" s="1077" t="s">
        <v>811</v>
      </c>
      <c r="K3" s="1079" t="s">
        <v>1537</v>
      </c>
      <c r="L3" s="1080">
        <f>_xlfn.IFERROR(MATCH(K3,OFFER_METHOD,0),0)</f>
        <v>0</v>
      </c>
      <c r="M3" s="1079">
        <v>2</v>
      </c>
      <c r="N3" s="1163" t="s">
        <v>1538</v>
      </c>
      <c r="O3" s="1078" t="s">
        <v>1539</v>
      </c>
      <c r="P3" s="1081" t="s">
        <v>1540</v>
      </c>
      <c r="Q3" s="1082" t="s">
        <v>1541</v>
      </c>
      <c r="R3" s="144" t="s">
        <v>1542</v>
      </c>
      <c r="S3" s="144" t="s">
        <v>1543</v>
      </c>
      <c r="T3" s="1083" t="s">
        <v>1544</v>
      </c>
      <c r="U3" s="1080" t="s">
        <v>1545</v>
      </c>
      <c r="V3" s="1084">
        <v>2</v>
      </c>
      <c r="W3" s="1085"/>
      <c r="X3" s="1085" t="s">
        <v>1546</v>
      </c>
      <c r="Y3" s="1076" t="s">
        <v>1520</v>
      </c>
      <c r="Z3" s="1086"/>
      <c r="AA3" s="1076" t="s">
        <v>1547</v>
      </c>
      <c r="AB3" s="1087" t="s">
        <v>1547</v>
      </c>
      <c r="AC3" s="1076" t="s">
        <v>1548</v>
      </c>
      <c r="AD3" s="1087" t="s">
        <v>1548</v>
      </c>
      <c r="AF3" s="1078" t="s">
        <v>1545</v>
      </c>
      <c r="AH3" s="1077" t="s">
        <v>1549</v>
      </c>
      <c r="AI3" s="1077" t="s">
        <v>1550</v>
      </c>
      <c r="AK3" s="1077" t="s">
        <v>1551</v>
      </c>
      <c r="AM3" s="1077" t="s">
        <v>1552</v>
      </c>
      <c r="AP3" s="1088" t="s">
        <v>1553</v>
      </c>
      <c r="AQ3" s="1089" t="s">
        <v>1553</v>
      </c>
      <c r="AS3" s="1076" t="s">
        <v>1554</v>
      </c>
      <c r="AU3" s="1121" t="s">
        <v>1555</v>
      </c>
      <c r="AW3" s="1121" t="s">
        <v>1556</v>
      </c>
      <c r="AX3" s="1121" t="s">
        <v>1556</v>
      </c>
      <c r="AZ3" s="1121" t="s">
        <v>1557</v>
      </c>
      <c r="BB3" s="1121" t="s">
        <v>1558</v>
      </c>
      <c r="BC3" s="1121" t="s">
        <v>1531</v>
      </c>
      <c r="BE3" s="1121">
        <v>2001</v>
      </c>
      <c r="BF3" s="1121" t="s">
        <v>1559</v>
      </c>
      <c r="BH3" s="1068" t="s">
        <v>1560</v>
      </c>
      <c r="BJ3" s="1068" t="s">
        <v>1561</v>
      </c>
      <c r="BL3" s="1068" t="s">
        <v>1562</v>
      </c>
      <c r="BN3" s="1068" t="s">
        <v>1563</v>
      </c>
      <c r="BR3" s="1068" t="s">
        <v>1564</v>
      </c>
      <c r="BS3" s="1429"/>
      <c r="BT3" s="1071"/>
      <c r="BU3" s="1068" t="s">
        <v>1565</v>
      </c>
      <c r="BV3" s="1071"/>
      <c r="BW3" s="1691"/>
      <c r="BX3" s="1693" t="s">
        <v>1566</v>
      </c>
      <c r="CA3" s="1068" t="s">
        <v>1567</v>
      </c>
    </row>
    <row customHeight="1" ht="11.25">
      <c r="A4" s="1075" t="s">
        <v>1568</v>
      </c>
      <c r="B4" s="1076">
        <v>2002</v>
      </c>
      <c r="C4" s="1076">
        <v>2024</v>
      </c>
      <c r="E4" s="1077" t="s">
        <v>1569</v>
      </c>
      <c r="F4" s="1077" t="s">
        <v>1570</v>
      </c>
      <c r="H4" s="1078" t="s">
        <v>1571</v>
      </c>
      <c r="I4" s="1077" t="s">
        <v>89</v>
      </c>
      <c r="J4" s="1077" t="s">
        <v>1572</v>
      </c>
      <c r="K4" s="1079" t="s">
        <v>1573</v>
      </c>
      <c r="L4" s="1080">
        <f>_xlfn.IFERROR(MATCH(K4,OFFER_METHOD,0),0)</f>
        <v>0</v>
      </c>
      <c r="M4" s="1079">
        <v>3</v>
      </c>
      <c r="N4" s="1163" t="s">
        <v>1574</v>
      </c>
      <c r="O4" s="1077" t="s">
        <v>1575</v>
      </c>
      <c r="Q4" s="1082" t="s">
        <v>1576</v>
      </c>
      <c r="R4" s="144" t="s">
        <v>1577</v>
      </c>
      <c r="S4" s="144" t="s">
        <v>1578</v>
      </c>
      <c r="T4" s="1083" t="s">
        <v>1579</v>
      </c>
      <c r="U4" s="1080" t="s">
        <v>1580</v>
      </c>
      <c r="V4" s="1084">
        <v>3</v>
      </c>
      <c r="W4" s="1085"/>
      <c r="X4" s="1085" t="s">
        <v>1581</v>
      </c>
      <c r="Y4" s="1076" t="s">
        <v>1520</v>
      </c>
      <c r="Z4" s="1092"/>
      <c r="AC4" s="1076" t="s">
        <v>1582</v>
      </c>
      <c r="AD4" s="1087" t="s">
        <v>1582</v>
      </c>
      <c r="AF4" s="1078" t="s">
        <v>1580</v>
      </c>
      <c r="AH4" s="1078" t="s">
        <v>1583</v>
      </c>
      <c r="AK4" s="1077" t="s">
        <v>1584</v>
      </c>
      <c r="AM4" s="1077" t="s">
        <v>1585</v>
      </c>
      <c r="AP4" s="1088" t="s">
        <v>1546</v>
      </c>
      <c r="AQ4" s="1089" t="s">
        <v>1546</v>
      </c>
      <c r="AS4" s="1076" t="s">
        <v>1586</v>
      </c>
      <c r="AU4" s="1121" t="s">
        <v>1587</v>
      </c>
      <c r="AW4" s="1121" t="s">
        <v>1588</v>
      </c>
      <c r="AX4" s="1121" t="s">
        <v>1588</v>
      </c>
      <c r="AZ4" s="1121" t="s">
        <v>1589</v>
      </c>
      <c r="BB4" s="1121" t="s">
        <v>1590</v>
      </c>
      <c r="BC4" s="1121" t="s">
        <v>1591</v>
      </c>
      <c r="BE4" s="1121">
        <v>2002</v>
      </c>
      <c r="BF4" s="1121" t="s">
        <v>1592</v>
      </c>
      <c r="BH4" s="1069" t="s">
        <v>1593</v>
      </c>
      <c r="BJ4" s="1069" t="s">
        <v>1593</v>
      </c>
      <c r="BL4" s="1069" t="s">
        <v>1593</v>
      </c>
      <c r="BN4" s="1069" t="s">
        <v>1593</v>
      </c>
      <c r="BQ4" s="1433" t="s">
        <v>1594</v>
      </c>
      <c r="BR4" s="1160" t="s">
        <v>1595</v>
      </c>
      <c r="BS4" s="275"/>
      <c r="BT4" s="1433" t="s">
        <v>1596</v>
      </c>
      <c r="BU4" s="1160" t="s">
        <v>1597</v>
      </c>
      <c r="BV4" s="1071"/>
      <c r="BW4" s="1698" t="s">
        <v>1598</v>
      </c>
      <c r="BX4" s="1692" t="s">
        <v>1599</v>
      </c>
      <c r="BZ4" s="1433" t="s">
        <v>1600</v>
      </c>
      <c r="CA4" s="1160" t="s">
        <v>1601</v>
      </c>
    </row>
    <row customHeight="1" ht="11.25">
      <c r="A5" s="1075" t="s">
        <v>1602</v>
      </c>
      <c r="B5" s="1076">
        <v>2003</v>
      </c>
      <c r="C5" s="1076">
        <v>2025</v>
      </c>
      <c r="E5" s="1077" t="s">
        <v>1603</v>
      </c>
      <c r="F5" s="1077" t="s">
        <v>1604</v>
      </c>
      <c r="H5" s="1078" t="s">
        <v>1605</v>
      </c>
      <c r="I5" s="1077" t="s">
        <v>90</v>
      </c>
      <c r="K5" s="1079" t="s">
        <v>1606</v>
      </c>
      <c r="L5" s="1080">
        <f>_xlfn.IFERROR(MATCH(K5,OFFER_METHOD,0),0)</f>
        <v>0</v>
      </c>
      <c r="M5" s="1079">
        <v>4</v>
      </c>
      <c r="N5" s="1093" t="s">
        <v>1607</v>
      </c>
      <c r="O5" s="1077" t="s">
        <v>1608</v>
      </c>
      <c r="Q5" s="1082" t="s">
        <v>1609</v>
      </c>
      <c r="R5" s="144" t="s">
        <v>1610</v>
      </c>
      <c r="T5" s="1078" t="s">
        <v>1611</v>
      </c>
      <c r="U5" s="1080" t="s">
        <v>1612</v>
      </c>
      <c r="V5" s="1084">
        <v>4</v>
      </c>
      <c r="W5" s="1085"/>
      <c r="X5" s="1085" t="s">
        <v>423</v>
      </c>
      <c r="Y5" s="1076" t="s">
        <v>1613</v>
      </c>
      <c r="Z5" s="1092">
        <v>1</v>
      </c>
      <c r="AF5" s="1078" t="s">
        <v>1614</v>
      </c>
      <c r="AH5" s="1077" t="s">
        <v>1615</v>
      </c>
      <c r="AK5" s="1077" t="s">
        <v>1616</v>
      </c>
      <c r="AM5" s="1077" t="s">
        <v>1617</v>
      </c>
      <c r="AP5" s="1088" t="s">
        <v>423</v>
      </c>
      <c r="AQ5" s="1089" t="s">
        <v>423</v>
      </c>
      <c r="AU5" s="1121" t="s">
        <v>1618</v>
      </c>
      <c r="AW5" s="1121" t="s">
        <v>1619</v>
      </c>
      <c r="AX5" s="1121" t="s">
        <v>1619</v>
      </c>
      <c r="AZ5" s="1121" t="s">
        <v>1620</v>
      </c>
      <c r="BB5" s="1121" t="s">
        <v>1621</v>
      </c>
      <c r="BC5" s="1121" t="s">
        <v>1622</v>
      </c>
      <c r="BE5" s="1121">
        <v>2003</v>
      </c>
      <c r="BF5" s="1121" t="s">
        <v>1623</v>
      </c>
      <c r="BH5" s="1069" t="s">
        <v>1624</v>
      </c>
      <c r="BJ5" s="1069" t="s">
        <v>1624</v>
      </c>
      <c r="BL5" s="1069" t="s">
        <v>1624</v>
      </c>
      <c r="BN5" s="1069" t="s">
        <v>1625</v>
      </c>
      <c r="BQ5" s="1282">
        <v>4213775</v>
      </c>
      <c r="BR5" s="1069" t="s">
        <v>1519</v>
      </c>
      <c r="BS5" s="1430"/>
      <c r="BT5" s="1282">
        <v>64236871</v>
      </c>
      <c r="BU5" s="1069" t="s">
        <v>484</v>
      </c>
      <c r="BV5" s="1071"/>
      <c r="BW5" s="1696">
        <v>4213767</v>
      </c>
      <c r="BX5" s="1694" t="s">
        <v>1626</v>
      </c>
      <c r="BZ5" s="1282">
        <v>64237509</v>
      </c>
      <c r="CA5" s="1296" t="s">
        <v>1627</v>
      </c>
    </row>
    <row customHeight="1" ht="11.25">
      <c r="A6" s="1075" t="s">
        <v>16</v>
      </c>
      <c r="B6" s="1076">
        <v>2004</v>
      </c>
      <c r="C6" s="1076">
        <v>2026</v>
      </c>
      <c r="E6" s="1077" t="s">
        <v>1628</v>
      </c>
      <c r="F6" s="1094"/>
      <c r="H6" s="1078" t="s">
        <v>1629</v>
      </c>
      <c r="I6" s="1077" t="s">
        <v>105</v>
      </c>
      <c r="J6" s="1068" t="s">
        <v>1630</v>
      </c>
      <c r="L6" s="1080">
        <f>SUM(kind_of_control_method_filter)</f>
        <v>0</v>
      </c>
      <c r="N6" s="1093" t="s">
        <v>1631</v>
      </c>
      <c r="O6" s="1077" t="s">
        <v>1632</v>
      </c>
      <c r="R6" s="144" t="s">
        <v>1514</v>
      </c>
      <c r="T6" s="1078" t="s">
        <v>1633</v>
      </c>
      <c r="U6" s="1080" t="s">
        <v>1614</v>
      </c>
      <c r="V6" s="1084">
        <v>5</v>
      </c>
      <c r="W6" s="1085"/>
      <c r="X6" s="1076" t="s">
        <v>429</v>
      </c>
      <c r="Y6" s="1076" t="s">
        <v>1634</v>
      </c>
      <c r="Z6" s="1092"/>
      <c r="AA6" s="1095"/>
      <c r="AH6" s="1077" t="s">
        <v>1635</v>
      </c>
      <c r="AK6" s="1077" t="s">
        <v>1636</v>
      </c>
      <c r="AM6" s="1077" t="s">
        <v>1637</v>
      </c>
      <c r="AP6" s="1088" t="s">
        <v>429</v>
      </c>
      <c r="AQ6" s="1089" t="s">
        <v>429</v>
      </c>
      <c r="AU6" s="1121" t="s">
        <v>1638</v>
      </c>
      <c r="AW6" s="1121" t="s">
        <v>1639</v>
      </c>
      <c r="AX6" s="1121" t="s">
        <v>1639</v>
      </c>
      <c r="BB6" s="1121" t="s">
        <v>1640</v>
      </c>
      <c r="BC6" s="1121" t="s">
        <v>1622</v>
      </c>
      <c r="BE6" s="1121">
        <v>2004</v>
      </c>
      <c r="BF6" s="1121" t="s">
        <v>1641</v>
      </c>
      <c r="BH6" s="1069" t="s">
        <v>1642</v>
      </c>
      <c r="BJ6" s="1069" t="s">
        <v>1643</v>
      </c>
      <c r="BL6" s="1069" t="s">
        <v>1643</v>
      </c>
      <c r="BN6" s="1069" t="s">
        <v>1644</v>
      </c>
      <c r="BQ6" s="1282">
        <v>4213784</v>
      </c>
      <c r="BR6" s="1296" t="s">
        <v>1553</v>
      </c>
      <c r="BS6" s="1431"/>
      <c r="BT6" s="1282">
        <v>64236872</v>
      </c>
      <c r="BU6" s="1069" t="s">
        <v>489</v>
      </c>
      <c r="BV6" s="1071"/>
      <c r="BW6" s="1696">
        <v>4213768</v>
      </c>
      <c r="BX6" s="1694" t="s">
        <v>509</v>
      </c>
      <c r="BZ6" s="1282">
        <v>64237510</v>
      </c>
      <c r="CA6" s="1069" t="s">
        <v>1645</v>
      </c>
    </row>
    <row customHeight="1" ht="11.25">
      <c r="A7" s="1075" t="s">
        <v>1646</v>
      </c>
      <c r="B7" s="1076">
        <v>2005</v>
      </c>
      <c r="E7" s="1077" t="s">
        <v>1647</v>
      </c>
      <c r="F7" s="1094"/>
      <c r="H7" s="1078" t="s">
        <v>1648</v>
      </c>
      <c r="I7" s="1077" t="s">
        <v>91</v>
      </c>
      <c r="J7" s="1077" t="s">
        <v>1649</v>
      </c>
      <c r="N7" s="1097" t="s">
        <v>1650</v>
      </c>
      <c r="O7" s="1077" t="s">
        <v>1651</v>
      </c>
      <c r="U7" s="1080" t="s">
        <v>19</v>
      </c>
      <c r="V7" s="371" t="s">
        <v>91</v>
      </c>
      <c r="W7" s="1085"/>
      <c r="X7" s="1076" t="s">
        <v>435</v>
      </c>
      <c r="Y7" s="1076" t="s">
        <v>1613</v>
      </c>
      <c r="Z7" s="1092"/>
      <c r="AA7" s="1095"/>
      <c r="AH7" s="1077" t="s">
        <v>1652</v>
      </c>
      <c r="AK7" s="1077" t="s">
        <v>1653</v>
      </c>
      <c r="AM7" s="1077" t="s">
        <v>1654</v>
      </c>
      <c r="AP7" s="1088" t="s">
        <v>435</v>
      </c>
      <c r="AQ7" s="1089" t="s">
        <v>435</v>
      </c>
      <c r="AU7" s="1121" t="s">
        <v>1655</v>
      </c>
      <c r="AW7" s="1121" t="s">
        <v>1656</v>
      </c>
      <c r="AX7" s="1121" t="s">
        <v>1656</v>
      </c>
      <c r="AZ7" s="1068" t="s">
        <v>1657</v>
      </c>
      <c r="BB7" s="1121" t="s">
        <v>1658</v>
      </c>
      <c r="BC7" s="1121" t="s">
        <v>1622</v>
      </c>
      <c r="BE7" s="1121">
        <v>2005</v>
      </c>
      <c r="BF7" s="1121" t="s">
        <v>1659</v>
      </c>
      <c r="BH7" s="1069" t="s">
        <v>1660</v>
      </c>
      <c r="BJ7" s="1069" t="s">
        <v>1642</v>
      </c>
      <c r="BL7" s="1069" t="s">
        <v>1642</v>
      </c>
      <c r="BN7" s="1069" t="s">
        <v>1661</v>
      </c>
      <c r="BQ7" s="1282">
        <v>4213781</v>
      </c>
      <c r="BR7" s="1069" t="s">
        <v>1546</v>
      </c>
      <c r="BS7" s="1430"/>
      <c r="BT7" s="1282">
        <v>64236873</v>
      </c>
      <c r="BU7" s="1069" t="s">
        <v>494</v>
      </c>
      <c r="BV7" s="1071"/>
      <c r="BW7" s="1696">
        <v>4213769</v>
      </c>
      <c r="BX7" s="1694" t="s">
        <v>1662</v>
      </c>
      <c r="BZ7" s="1282">
        <v>64237511</v>
      </c>
      <c r="CA7" s="1069" t="s">
        <v>524</v>
      </c>
    </row>
    <row customHeight="1" ht="11.25">
      <c r="A8" s="1075" t="s">
        <v>1663</v>
      </c>
      <c r="B8" s="1076">
        <v>2006</v>
      </c>
      <c r="E8" s="1077" t="s">
        <v>1664</v>
      </c>
      <c r="F8" s="1094"/>
      <c r="H8" s="1078" t="s">
        <v>1665</v>
      </c>
      <c r="I8" s="1077" t="s">
        <v>92</v>
      </c>
      <c r="J8" s="1077" t="s">
        <v>1666</v>
      </c>
      <c r="N8" s="1164" t="s">
        <v>1667</v>
      </c>
      <c r="O8" s="1077" t="s">
        <v>1668</v>
      </c>
      <c r="V8" s="371" t="s">
        <v>92</v>
      </c>
      <c r="W8" s="1085"/>
      <c r="X8" s="1076" t="s">
        <v>441</v>
      </c>
      <c r="Y8" s="1076" t="s">
        <v>1613</v>
      </c>
      <c r="Z8" s="1092"/>
      <c r="AA8" s="1095"/>
      <c r="AK8" s="1077" t="s">
        <v>1669</v>
      </c>
      <c r="AP8" s="1088" t="s">
        <v>441</v>
      </c>
      <c r="AQ8" s="1089" t="s">
        <v>441</v>
      </c>
      <c r="AU8" s="1121" t="s">
        <v>1670</v>
      </c>
      <c r="AW8" s="1121" t="s">
        <v>1671</v>
      </c>
      <c r="AX8" s="1121" t="s">
        <v>1671</v>
      </c>
      <c r="AZ8" s="1121" t="s">
        <v>1672</v>
      </c>
      <c r="BB8" s="1121" t="s">
        <v>1673</v>
      </c>
      <c r="BC8" s="1121" t="s">
        <v>1622</v>
      </c>
      <c r="BE8" s="1121">
        <v>2006</v>
      </c>
      <c r="BF8" s="1121" t="s">
        <v>1674</v>
      </c>
      <c r="BH8" s="1069" t="s">
        <v>1675</v>
      </c>
      <c r="BJ8" s="1069" t="s">
        <v>1676</v>
      </c>
      <c r="BL8" s="1069" t="s">
        <v>1676</v>
      </c>
      <c r="BN8" s="1069" t="s">
        <v>1677</v>
      </c>
      <c r="BQ8" s="1282">
        <v>4213776</v>
      </c>
      <c r="BR8" s="1069" t="s">
        <v>423</v>
      </c>
      <c r="BS8" s="1430"/>
      <c r="BT8" s="1282">
        <v>64236874</v>
      </c>
      <c r="BU8" s="1296" t="s">
        <v>1678</v>
      </c>
      <c r="BV8" s="1071"/>
      <c r="BW8" s="1696">
        <v>4213770</v>
      </c>
      <c r="BX8" s="1697" t="s">
        <v>1679</v>
      </c>
      <c r="BZ8" s="1282">
        <v>64237512</v>
      </c>
      <c r="CA8" s="1069" t="s">
        <v>519</v>
      </c>
    </row>
    <row customHeight="1" ht="11.25">
      <c r="A9" s="1075" t="s">
        <v>1680</v>
      </c>
      <c r="B9" s="1076">
        <v>2007</v>
      </c>
      <c r="E9" s="1077" t="s">
        <v>1681</v>
      </c>
      <c r="F9" s="1094"/>
      <c r="G9" s="1068" t="s">
        <v>1682</v>
      </c>
      <c r="H9" s="1068" t="s">
        <v>1683</v>
      </c>
      <c r="I9" s="1077" t="s">
        <v>113</v>
      </c>
      <c r="O9" s="1077" t="s">
        <v>1684</v>
      </c>
      <c r="V9" s="371" t="s">
        <v>113</v>
      </c>
      <c r="W9" s="1085"/>
      <c r="X9" s="1076" t="s">
        <v>447</v>
      </c>
      <c r="Y9" s="1076" t="s">
        <v>1520</v>
      </c>
      <c r="Z9" s="1092">
        <v>1</v>
      </c>
      <c r="AA9" s="1095"/>
      <c r="AK9" s="1077" t="s">
        <v>1685</v>
      </c>
      <c r="AP9" s="1088" t="s">
        <v>1686</v>
      </c>
      <c r="AQ9" s="1089" t="s">
        <v>1686</v>
      </c>
      <c r="AW9" s="1121" t="s">
        <v>1687</v>
      </c>
      <c r="AX9" s="1121" t="s">
        <v>1687</v>
      </c>
      <c r="AZ9" s="1121" t="s">
        <v>1688</v>
      </c>
      <c r="BB9" s="1121" t="s">
        <v>1689</v>
      </c>
      <c r="BC9" s="1121" t="s">
        <v>1622</v>
      </c>
      <c r="BE9" s="1121">
        <v>2007</v>
      </c>
      <c r="BF9" s="1121" t="s">
        <v>1690</v>
      </c>
      <c r="BH9" s="1069" t="s">
        <v>1691</v>
      </c>
      <c r="BJ9" s="1069" t="s">
        <v>1692</v>
      </c>
      <c r="BL9" s="1069" t="s">
        <v>1692</v>
      </c>
      <c r="BN9" s="1069" t="s">
        <v>1693</v>
      </c>
      <c r="BQ9" s="1282">
        <v>4213777</v>
      </c>
      <c r="BR9" s="1069" t="s">
        <v>429</v>
      </c>
      <c r="BS9" s="1430"/>
      <c r="BT9" s="1282">
        <v>64236875</v>
      </c>
      <c r="BU9" s="1069" t="s">
        <v>499</v>
      </c>
      <c r="BV9" s="1071"/>
      <c r="BW9" s="1691"/>
      <c r="BX9" s="1691"/>
    </row>
    <row customHeight="1" ht="11.25">
      <c r="A10" s="1075" t="s">
        <v>1694</v>
      </c>
      <c r="B10" s="1076">
        <v>2008</v>
      </c>
      <c r="E10" s="1077" t="s">
        <v>1695</v>
      </c>
      <c r="F10" s="1094"/>
      <c r="G10" s="1077" t="s">
        <v>1696</v>
      </c>
      <c r="H10" s="1077" t="s">
        <v>1697</v>
      </c>
      <c r="I10" s="1077" t="s">
        <v>117</v>
      </c>
      <c r="J10" s="1068" t="s">
        <v>1698</v>
      </c>
      <c r="K10" s="1068" t="s">
        <v>1699</v>
      </c>
      <c r="O10" s="1077" t="s">
        <v>1700</v>
      </c>
      <c r="V10" s="372" t="s">
        <v>117</v>
      </c>
      <c r="W10" s="1098"/>
      <c r="X10" s="1098" t="s">
        <v>1701</v>
      </c>
      <c r="Y10" s="1099" t="s">
        <v>1702</v>
      </c>
      <c r="Z10" s="1092"/>
      <c r="AP10" s="1088" t="s">
        <v>1701</v>
      </c>
      <c r="AQ10" s="1089" t="s">
        <v>1701</v>
      </c>
      <c r="AW10" s="1121" t="s">
        <v>1703</v>
      </c>
      <c r="AX10" s="1121" t="s">
        <v>1703</v>
      </c>
      <c r="AZ10" s="1121" t="s">
        <v>1704</v>
      </c>
      <c r="BB10" s="1121" t="s">
        <v>1705</v>
      </c>
      <c r="BC10" s="1121" t="s">
        <v>1622</v>
      </c>
      <c r="BE10" s="1121">
        <v>2008</v>
      </c>
      <c r="BF10" s="1121" t="s">
        <v>1706</v>
      </c>
      <c r="BH10" s="1069" t="s">
        <v>1707</v>
      </c>
      <c r="BJ10" s="1069" t="s">
        <v>1708</v>
      </c>
      <c r="BL10" s="1069" t="s">
        <v>1708</v>
      </c>
      <c r="BN10" s="1069" t="s">
        <v>1709</v>
      </c>
      <c r="BQ10" s="1282">
        <v>4213778</v>
      </c>
      <c r="BR10" s="1069" t="s">
        <v>435</v>
      </c>
      <c r="BS10" s="1430"/>
      <c r="BT10" s="1282">
        <v>64236876</v>
      </c>
      <c r="BU10" s="1069" t="s">
        <v>479</v>
      </c>
      <c r="BV10" s="1071"/>
      <c r="BW10" s="1691"/>
      <c r="BX10" s="1691"/>
    </row>
    <row customHeight="1" ht="11.25">
      <c r="A11" s="1075" t="s">
        <v>1710</v>
      </c>
      <c r="B11" s="1076">
        <v>2009</v>
      </c>
      <c r="E11" s="1077" t="s">
        <v>1711</v>
      </c>
      <c r="F11" s="1094"/>
      <c r="G11" s="1077" t="s">
        <v>1712</v>
      </c>
      <c r="H11" s="1077" t="s">
        <v>1713</v>
      </c>
      <c r="I11" s="1077" t="s">
        <v>121</v>
      </c>
      <c r="J11" s="1078" t="s">
        <v>1714</v>
      </c>
      <c r="K11" s="1100" t="s">
        <v>1715</v>
      </c>
      <c r="O11" s="1078" t="s">
        <v>1716</v>
      </c>
      <c r="V11" s="371" t="s">
        <v>121</v>
      </c>
      <c r="W11" s="276"/>
      <c r="X11" s="1085" t="s">
        <v>1686</v>
      </c>
      <c r="Y11" s="1076" t="s">
        <v>1717</v>
      </c>
      <c r="Z11" s="1092"/>
      <c r="AP11" s="1088" t="s">
        <v>447</v>
      </c>
      <c r="AQ11" s="1090" t="s">
        <v>447</v>
      </c>
      <c r="AW11" s="1121" t="s">
        <v>1718</v>
      </c>
      <c r="AX11" s="1121" t="s">
        <v>1718</v>
      </c>
      <c r="AZ11" s="1121" t="s">
        <v>1719</v>
      </c>
      <c r="BB11" s="1121" t="s">
        <v>1720</v>
      </c>
      <c r="BC11" s="1121" t="s">
        <v>1622</v>
      </c>
      <c r="BE11" s="1121">
        <v>2009</v>
      </c>
      <c r="BF11" s="1121" t="s">
        <v>1721</v>
      </c>
      <c r="BH11" s="1069" t="s">
        <v>1722</v>
      </c>
      <c r="BJ11" s="1069" t="s">
        <v>1691</v>
      </c>
      <c r="BL11" s="1069" t="s">
        <v>1691</v>
      </c>
      <c r="BN11" s="1069" t="s">
        <v>1723</v>
      </c>
      <c r="BQ11" s="1282">
        <v>4213780</v>
      </c>
      <c r="BR11" s="1069" t="s">
        <v>441</v>
      </c>
      <c r="BS11" s="1430"/>
      <c r="BW11" s="1691"/>
      <c r="BX11" s="1691"/>
    </row>
    <row customHeight="1" ht="11.25">
      <c r="A12" s="1075" t="s">
        <v>1724</v>
      </c>
      <c r="B12" s="1076">
        <v>2010</v>
      </c>
      <c r="E12" s="1077" t="s">
        <v>1725</v>
      </c>
      <c r="F12" s="1094"/>
      <c r="G12" s="1077" t="s">
        <v>1713</v>
      </c>
      <c r="I12" s="1077" t="s">
        <v>139</v>
      </c>
      <c r="J12" s="1078" t="s">
        <v>1726</v>
      </c>
      <c r="K12" s="1100" t="s">
        <v>1727</v>
      </c>
      <c r="O12" s="1078" t="s">
        <v>1514</v>
      </c>
      <c r="V12" s="371" t="s">
        <v>139</v>
      </c>
      <c r="W12" s="1090"/>
      <c r="X12" s="1085" t="s">
        <v>1728</v>
      </c>
      <c r="Y12" s="1076" t="s">
        <v>1520</v>
      </c>
      <c r="AP12" s="1088"/>
      <c r="AW12" s="1121" t="s">
        <v>121</v>
      </c>
      <c r="AX12" s="1121" t="s">
        <v>121</v>
      </c>
      <c r="AZ12" s="1121" t="s">
        <v>1729</v>
      </c>
      <c r="BB12" s="1121" t="s">
        <v>1730</v>
      </c>
      <c r="BC12" s="1121" t="s">
        <v>1622</v>
      </c>
      <c r="BE12" s="1121">
        <v>2010</v>
      </c>
      <c r="BF12" s="1121" t="s">
        <v>1731</v>
      </c>
      <c r="BH12" s="1069" t="s">
        <v>1732</v>
      </c>
      <c r="BJ12" s="1069" t="s">
        <v>1733</v>
      </c>
      <c r="BL12" s="1069" t="s">
        <v>1733</v>
      </c>
      <c r="BN12" s="1069" t="s">
        <v>1734</v>
      </c>
      <c r="BQ12" s="1282">
        <v>4213779</v>
      </c>
      <c r="BR12" s="1069" t="s">
        <v>1686</v>
      </c>
      <c r="BS12" s="1430"/>
      <c r="BT12" s="1071"/>
      <c r="BU12" s="1071"/>
      <c r="BV12" s="1071"/>
      <c r="BW12" s="1691"/>
      <c r="BX12" s="1691"/>
    </row>
    <row customHeight="1" ht="11.25">
      <c r="A13" s="1075" t="s">
        <v>1735</v>
      </c>
      <c r="B13" s="1076">
        <v>2011</v>
      </c>
      <c r="E13" s="1077" t="s">
        <v>1736</v>
      </c>
      <c r="F13" s="1094"/>
      <c r="I13" s="1077" t="s">
        <v>144</v>
      </c>
      <c r="K13" s="1100" t="s">
        <v>1685</v>
      </c>
      <c r="V13" s="371" t="s">
        <v>144</v>
      </c>
      <c r="W13" s="1090"/>
      <c r="X13" s="1090"/>
      <c r="Y13" s="1090"/>
      <c r="AW13" s="1121" t="s">
        <v>139</v>
      </c>
      <c r="AX13" s="1121" t="s">
        <v>139</v>
      </c>
      <c r="BB13" s="1121" t="s">
        <v>1737</v>
      </c>
      <c r="BC13" s="1121" t="s">
        <v>1738</v>
      </c>
      <c r="BE13" s="1121">
        <v>2011</v>
      </c>
      <c r="BF13" s="1121" t="s">
        <v>1739</v>
      </c>
      <c r="BH13" s="1069" t="s">
        <v>1740</v>
      </c>
      <c r="BJ13" s="1069" t="s">
        <v>1722</v>
      </c>
      <c r="BL13" s="1069" t="s">
        <v>1722</v>
      </c>
      <c r="BN13" s="1069" t="s">
        <v>1741</v>
      </c>
      <c r="BQ13" s="1282">
        <v>4213783</v>
      </c>
      <c r="BR13" s="1069" t="s">
        <v>1701</v>
      </c>
      <c r="BS13" s="1430"/>
      <c r="BT13" s="1071"/>
      <c r="BU13" s="1071"/>
      <c r="BV13" s="1071"/>
      <c r="BW13" s="1695"/>
      <c r="BX13" s="1691"/>
    </row>
    <row customHeight="1" ht="11.25">
      <c r="A14" s="1075" t="s">
        <v>1742</v>
      </c>
      <c r="B14" s="1076">
        <v>2012</v>
      </c>
      <c r="I14" s="1077" t="s">
        <v>125</v>
      </c>
      <c r="J14" s="1068" t="s">
        <v>1743</v>
      </c>
      <c r="N14" s="1068" t="s">
        <v>1744</v>
      </c>
      <c r="V14" s="1084">
        <v>13</v>
      </c>
      <c r="W14" s="1085"/>
      <c r="X14" s="1085" t="s">
        <v>1553</v>
      </c>
      <c r="Y14" s="1076" t="s">
        <v>1520</v>
      </c>
      <c r="AW14" s="1121" t="s">
        <v>144</v>
      </c>
      <c r="AX14" s="1121" t="s">
        <v>144</v>
      </c>
      <c r="AZ14" s="1068" t="s">
        <v>1745</v>
      </c>
      <c r="BB14" s="1121" t="s">
        <v>1746</v>
      </c>
      <c r="BC14" s="1121" t="s">
        <v>1738</v>
      </c>
      <c r="BE14" s="1121">
        <v>2012</v>
      </c>
      <c r="BH14" s="1069" t="s">
        <v>1661</v>
      </c>
      <c r="BJ14" s="1218" t="s">
        <v>1747</v>
      </c>
      <c r="BL14" s="1218" t="s">
        <v>1747</v>
      </c>
      <c r="BN14" s="1069" t="s">
        <v>1748</v>
      </c>
      <c r="BQ14" s="1282">
        <v>4213782</v>
      </c>
      <c r="BR14" s="1069" t="s">
        <v>447</v>
      </c>
      <c r="BS14" s="1430"/>
      <c r="BT14" s="1071"/>
      <c r="BU14" s="1071"/>
      <c r="BV14" s="1071"/>
      <c r="BW14" s="1695"/>
      <c r="BX14" s="1691"/>
    </row>
    <row customHeight="1" ht="19.5">
      <c r="A15" s="1075" t="s">
        <v>1749</v>
      </c>
      <c r="B15" s="1076">
        <v>2013</v>
      </c>
      <c r="E15" s="1699" t="s">
        <v>1750</v>
      </c>
      <c r="G15" s="1068" t="s">
        <v>1751</v>
      </c>
      <c r="H15" s="1068" t="s">
        <v>1752</v>
      </c>
      <c r="I15" s="1079" t="s">
        <v>129</v>
      </c>
      <c r="J15" s="1090" t="s">
        <v>838</v>
      </c>
      <c r="N15" s="1159" t="s">
        <v>1753</v>
      </c>
      <c r="X15" s="1088"/>
      <c r="AW15" s="1121" t="s">
        <v>125</v>
      </c>
      <c r="AX15" s="1121" t="s">
        <v>125</v>
      </c>
      <c r="AZ15" s="1121" t="s">
        <v>1672</v>
      </c>
      <c r="BB15" s="1121" t="s">
        <v>1754</v>
      </c>
      <c r="BC15" s="1121" t="s">
        <v>1738</v>
      </c>
      <c r="BE15" s="1121">
        <v>2013</v>
      </c>
      <c r="BH15" s="1069" t="s">
        <v>1677</v>
      </c>
      <c r="BJ15" s="1218" t="s">
        <v>1755</v>
      </c>
      <c r="BL15" s="1218" t="s">
        <v>1755</v>
      </c>
      <c r="BN15" s="1069" t="s">
        <v>1756</v>
      </c>
      <c r="BR15" s="1071"/>
      <c r="BS15" s="1432"/>
      <c r="BT15" s="1071"/>
      <c r="BU15" s="1071"/>
      <c r="BV15" s="1071"/>
      <c r="BW15" s="1695"/>
      <c r="BX15" s="1691"/>
    </row>
    <row customHeight="1" ht="21">
      <c r="A16" s="1871" t="s">
        <v>1757</v>
      </c>
      <c r="B16" s="1076">
        <v>2014</v>
      </c>
      <c r="E16" s="1700" t="s">
        <v>1758</v>
      </c>
      <c r="G16" s="1077" t="s">
        <v>1759</v>
      </c>
      <c r="H16" s="1077" t="s">
        <v>1760</v>
      </c>
      <c r="I16" s="1079" t="s">
        <v>157</v>
      </c>
      <c r="J16" s="1090" t="s">
        <v>811</v>
      </c>
      <c r="N16" s="1159" t="s">
        <v>1761</v>
      </c>
      <c r="AW16" s="1121" t="s">
        <v>129</v>
      </c>
      <c r="AX16" s="1121" t="s">
        <v>129</v>
      </c>
      <c r="AZ16" s="1121" t="s">
        <v>1688</v>
      </c>
      <c r="BB16" s="1121" t="s">
        <v>1762</v>
      </c>
      <c r="BC16" s="1121" t="s">
        <v>1738</v>
      </c>
      <c r="BE16" s="1121">
        <v>2014</v>
      </c>
      <c r="BH16" s="1069" t="s">
        <v>1693</v>
      </c>
      <c r="BJ16" s="1218" t="s">
        <v>1763</v>
      </c>
      <c r="BL16" s="1218" t="s">
        <v>1763</v>
      </c>
      <c r="BN16" s="1069" t="s">
        <v>1764</v>
      </c>
      <c r="BR16" s="1071"/>
      <c r="BS16" s="1432"/>
      <c r="BT16" s="1071"/>
      <c r="BU16" s="1071"/>
      <c r="BV16" s="1071"/>
      <c r="BW16" s="1695"/>
      <c r="BX16" s="1691"/>
    </row>
    <row customHeight="1" ht="21">
      <c r="A17" s="1075" t="s">
        <v>1765</v>
      </c>
      <c r="B17" s="1076">
        <v>2015</v>
      </c>
      <c r="G17" s="1077" t="s">
        <v>1713</v>
      </c>
      <c r="H17" s="1077" t="s">
        <v>1713</v>
      </c>
      <c r="I17" s="1077" t="s">
        <v>133</v>
      </c>
      <c r="N17" s="1159" t="s">
        <v>1766</v>
      </c>
      <c r="X17" s="1088"/>
      <c r="AW17" s="1121" t="s">
        <v>157</v>
      </c>
      <c r="AX17" s="1121" t="s">
        <v>157</v>
      </c>
      <c r="AZ17" s="1121" t="s">
        <v>1767</v>
      </c>
      <c r="BB17" s="1121" t="s">
        <v>1768</v>
      </c>
      <c r="BC17" s="1121" t="s">
        <v>1622</v>
      </c>
      <c r="BE17" s="1121">
        <v>2015</v>
      </c>
      <c r="BH17" s="1069" t="s">
        <v>1709</v>
      </c>
      <c r="BJ17" s="1218" t="s">
        <v>1769</v>
      </c>
      <c r="BL17" s="1218" t="s">
        <v>1769</v>
      </c>
      <c r="BN17" s="1069" t="s">
        <v>1770</v>
      </c>
      <c r="BR17" s="1068" t="s">
        <v>1564</v>
      </c>
      <c r="BS17" s="1429"/>
      <c r="BU17" s="1068" t="s">
        <v>1771</v>
      </c>
      <c r="BV17" s="1071"/>
      <c r="BW17" s="1691"/>
      <c r="BX17" s="1693" t="s">
        <v>1772</v>
      </c>
      <c r="CA17" s="1068" t="s">
        <v>1773</v>
      </c>
      <c r="CD17" s="1068" t="s">
        <v>1774</v>
      </c>
    </row>
    <row customHeight="1" ht="21">
      <c r="A18" s="1075" t="s">
        <v>1775</v>
      </c>
      <c r="B18" s="1076">
        <v>2016</v>
      </c>
      <c r="E18" s="2006" t="s">
        <v>1776</v>
      </c>
      <c r="I18" s="1077" t="s">
        <v>166</v>
      </c>
      <c r="N18" s="1159" t="s">
        <v>1777</v>
      </c>
      <c r="X18" s="1088"/>
      <c r="AW18" s="1121" t="s">
        <v>133</v>
      </c>
      <c r="AX18" s="1121" t="s">
        <v>133</v>
      </c>
      <c r="BB18" s="1121" t="s">
        <v>1778</v>
      </c>
      <c r="BC18" s="1121" t="s">
        <v>1622</v>
      </c>
      <c r="BE18" s="1121">
        <v>2016</v>
      </c>
      <c r="BH18" s="1069" t="s">
        <v>1723</v>
      </c>
      <c r="BJ18" s="1218" t="s">
        <v>1779</v>
      </c>
      <c r="BL18" s="1218" t="s">
        <v>1779</v>
      </c>
      <c r="BN18" s="1069" t="s">
        <v>1780</v>
      </c>
      <c r="BQ18" s="1433" t="s">
        <v>1594</v>
      </c>
      <c r="BR18" s="1160" t="s">
        <v>1595</v>
      </c>
      <c r="BS18" s="275"/>
      <c r="BT18" s="1433" t="s">
        <v>1781</v>
      </c>
      <c r="BU18" s="1160" t="s">
        <v>1782</v>
      </c>
      <c r="BV18" s="1071"/>
      <c r="BW18" s="1698" t="s">
        <v>1783</v>
      </c>
      <c r="BX18" s="1692" t="s">
        <v>1784</v>
      </c>
      <c r="BZ18" s="1433" t="s">
        <v>1785</v>
      </c>
      <c r="CA18" s="1160" t="s">
        <v>1786</v>
      </c>
      <c r="CC18" s="1433" t="s">
        <v>1787</v>
      </c>
      <c r="CD18" s="1160" t="s">
        <v>1788</v>
      </c>
    </row>
    <row customHeight="1" ht="21">
      <c r="A19" s="1871" t="s">
        <v>1789</v>
      </c>
      <c r="B19" s="1076">
        <v>2017</v>
      </c>
      <c r="E19" s="1075" t="s">
        <v>422</v>
      </c>
      <c r="I19" s="1077" t="s">
        <v>137</v>
      </c>
      <c r="N19" s="1159" t="s">
        <v>1790</v>
      </c>
      <c r="X19" s="1088"/>
      <c r="AW19" s="1121" t="s">
        <v>166</v>
      </c>
      <c r="AX19" s="1121" t="s">
        <v>166</v>
      </c>
      <c r="AZ19" s="1068" t="s">
        <v>1791</v>
      </c>
      <c r="BB19" s="1121" t="s">
        <v>1792</v>
      </c>
      <c r="BC19" s="1121" t="s">
        <v>1622</v>
      </c>
      <c r="BE19" s="1121">
        <v>2017</v>
      </c>
      <c r="BH19" s="1069" t="s">
        <v>1793</v>
      </c>
      <c r="BJ19" s="1218" t="s">
        <v>1794</v>
      </c>
      <c r="BL19" s="1218" t="s">
        <v>1794</v>
      </c>
      <c r="BQ19" s="1282">
        <v>4190064</v>
      </c>
      <c r="BR19" s="1069" t="s">
        <v>1795</v>
      </c>
      <c r="BS19" s="1430"/>
      <c r="BT19" s="1282">
        <v>4189671</v>
      </c>
      <c r="BU19" s="1069" t="s">
        <v>1796</v>
      </c>
      <c r="BV19" s="1071"/>
      <c r="BW19" s="1696">
        <v>4189706</v>
      </c>
      <c r="BX19" s="1694" t="s">
        <v>1797</v>
      </c>
      <c r="BZ19" s="1282">
        <v>4189714</v>
      </c>
      <c r="CA19" s="1069" t="s">
        <v>1798</v>
      </c>
      <c r="CC19" s="1282">
        <v>4189708</v>
      </c>
      <c r="CD19" s="1069" t="s">
        <v>1799</v>
      </c>
    </row>
    <row customHeight="1" ht="21">
      <c r="A20" s="1075" t="s">
        <v>1800</v>
      </c>
      <c r="B20" s="1076">
        <v>2018</v>
      </c>
      <c r="E20" s="1075" t="s">
        <v>1553</v>
      </c>
      <c r="I20" s="1077" t="s">
        <v>142</v>
      </c>
      <c r="N20" s="1159" t="s">
        <v>1801</v>
      </c>
      <c r="AW20" s="1121" t="s">
        <v>137</v>
      </c>
      <c r="AX20" s="1121" t="s">
        <v>137</v>
      </c>
      <c r="AZ20" s="1121" t="s">
        <v>1802</v>
      </c>
      <c r="BB20" s="1121" t="s">
        <v>1803</v>
      </c>
      <c r="BC20" s="1121" t="s">
        <v>1738</v>
      </c>
      <c r="BE20" s="1121">
        <v>2018</v>
      </c>
      <c r="BH20" s="1069" t="s">
        <v>1734</v>
      </c>
      <c r="BJ20" s="1069" t="s">
        <v>1661</v>
      </c>
      <c r="BL20" s="1069" t="s">
        <v>1661</v>
      </c>
      <c r="BQ20" s="1282">
        <v>4190065</v>
      </c>
      <c r="BR20" s="1069" t="s">
        <v>1804</v>
      </c>
      <c r="BS20" s="1430"/>
      <c r="BT20" s="1282">
        <v>4189672</v>
      </c>
      <c r="BU20" s="1069" t="s">
        <v>1805</v>
      </c>
      <c r="BV20" s="1071"/>
      <c r="BW20" s="1696">
        <v>4189705</v>
      </c>
      <c r="BX20" s="1694" t="s">
        <v>1806</v>
      </c>
      <c r="BZ20" s="1282">
        <v>4189713</v>
      </c>
      <c r="CA20" s="1069" t="s">
        <v>1806</v>
      </c>
      <c r="CC20" s="1282">
        <v>4189709</v>
      </c>
      <c r="CD20" s="1069" t="s">
        <v>1807</v>
      </c>
    </row>
    <row customHeight="1" ht="21">
      <c r="A21" s="1075" t="s">
        <v>1808</v>
      </c>
      <c r="B21" s="1076">
        <v>2019</v>
      </c>
      <c r="I21" s="1077" t="s">
        <v>180</v>
      </c>
      <c r="N21" s="1159" t="s">
        <v>1809</v>
      </c>
      <c r="AW21" s="1121" t="s">
        <v>142</v>
      </c>
      <c r="AX21" s="1121" t="s">
        <v>142</v>
      </c>
      <c r="AZ21" s="1121" t="s">
        <v>1810</v>
      </c>
      <c r="BB21" s="1121" t="s">
        <v>1811</v>
      </c>
      <c r="BC21" s="1121" t="s">
        <v>1622</v>
      </c>
      <c r="BE21" s="1121">
        <v>2019</v>
      </c>
      <c r="BH21" s="1069" t="s">
        <v>1741</v>
      </c>
      <c r="BJ21" s="1069" t="s">
        <v>1677</v>
      </c>
      <c r="BL21" s="1069" t="s">
        <v>1677</v>
      </c>
      <c r="BQ21" s="1282">
        <v>4190066</v>
      </c>
      <c r="BR21" s="1069" t="s">
        <v>1812</v>
      </c>
      <c r="BS21" s="1430"/>
      <c r="BT21" s="1282">
        <v>4189673</v>
      </c>
      <c r="BU21" s="1069" t="s">
        <v>1813</v>
      </c>
      <c r="BV21" s="1071"/>
      <c r="BW21" s="1696">
        <v>4189707</v>
      </c>
      <c r="BX21" s="1694" t="s">
        <v>1814</v>
      </c>
      <c r="BZ21" s="1282">
        <v>4189712</v>
      </c>
      <c r="CA21" s="1069" t="s">
        <v>1815</v>
      </c>
      <c r="CC21" s="1282">
        <v>4189710</v>
      </c>
      <c r="CD21" s="1069" t="s">
        <v>1816</v>
      </c>
    </row>
    <row customHeight="1" ht="21">
      <c r="A22" s="1075" t="s">
        <v>1817</v>
      </c>
      <c r="B22" s="1076">
        <v>2020</v>
      </c>
      <c r="N22" s="1159" t="s">
        <v>1818</v>
      </c>
      <c r="AW22" s="1121" t="s">
        <v>180</v>
      </c>
      <c r="AX22" s="1121" t="s">
        <v>180</v>
      </c>
      <c r="AZ22" s="1121" t="s">
        <v>1819</v>
      </c>
      <c r="BB22" s="1121" t="s">
        <v>1820</v>
      </c>
      <c r="BC22" s="1121" t="s">
        <v>1622</v>
      </c>
      <c r="BE22" s="1121">
        <v>2020</v>
      </c>
      <c r="BH22" s="1069" t="s">
        <v>1748</v>
      </c>
      <c r="BJ22" s="1069" t="s">
        <v>1693</v>
      </c>
      <c r="BL22" s="1069" t="s">
        <v>1693</v>
      </c>
      <c r="BQ22" s="1282">
        <v>4190067</v>
      </c>
      <c r="BR22" s="1069" t="s">
        <v>1821</v>
      </c>
      <c r="BS22" s="1430"/>
      <c r="BT22" s="1282">
        <v>4189674</v>
      </c>
      <c r="BU22" s="1069" t="s">
        <v>1822</v>
      </c>
      <c r="BV22" s="1071"/>
      <c r="BW22" s="1071"/>
      <c r="CC22" s="1282">
        <v>4189711</v>
      </c>
      <c r="CD22" s="1069" t="s">
        <v>548</v>
      </c>
    </row>
    <row customHeight="1" ht="21">
      <c r="A23" s="1075" t="s">
        <v>1823</v>
      </c>
      <c r="B23" s="1076">
        <v>2021</v>
      </c>
      <c r="AW23" s="1121" t="s">
        <v>147</v>
      </c>
      <c r="AX23" s="1121" t="s">
        <v>147</v>
      </c>
      <c r="AZ23" s="1121" t="s">
        <v>1824</v>
      </c>
      <c r="BB23" s="1121" t="s">
        <v>1825</v>
      </c>
      <c r="BC23" s="1121" t="s">
        <v>1531</v>
      </c>
      <c r="BE23" s="1121">
        <v>2021</v>
      </c>
      <c r="BH23" s="1069" t="s">
        <v>1756</v>
      </c>
      <c r="BJ23" s="1069" t="s">
        <v>1709</v>
      </c>
      <c r="BL23" s="1069" t="s">
        <v>1709</v>
      </c>
      <c r="BQ23" s="1282">
        <v>4190068</v>
      </c>
      <c r="BR23" s="1069" t="s">
        <v>1826</v>
      </c>
      <c r="BS23" s="1430"/>
      <c r="BT23" s="1282">
        <v>4189675</v>
      </c>
      <c r="BU23" s="1069" t="s">
        <v>1827</v>
      </c>
      <c r="BV23" s="1071"/>
      <c r="BW23" s="1071"/>
      <c r="CC23" s="1282">
        <v>5110778</v>
      </c>
      <c r="CD23" s="1069" t="s">
        <v>1828</v>
      </c>
    </row>
    <row customHeight="1" ht="21">
      <c r="A24" s="1075" t="s">
        <v>1829</v>
      </c>
      <c r="B24" s="1076">
        <v>2022</v>
      </c>
      <c r="AW24" s="1121" t="s">
        <v>151</v>
      </c>
      <c r="AX24" s="1121" t="s">
        <v>151</v>
      </c>
      <c r="AZ24" s="1121" t="s">
        <v>1830</v>
      </c>
      <c r="BB24" s="1121" t="s">
        <v>1831</v>
      </c>
      <c r="BC24" s="1121" t="s">
        <v>1832</v>
      </c>
      <c r="BE24" s="1121">
        <v>2022</v>
      </c>
      <c r="BH24" s="1069" t="s">
        <v>1764</v>
      </c>
      <c r="BJ24" s="1069" t="s">
        <v>1723</v>
      </c>
      <c r="BL24" s="1069" t="s">
        <v>1723</v>
      </c>
      <c r="BQ24" s="1282">
        <v>4190069</v>
      </c>
      <c r="BR24" s="1069" t="s">
        <v>1833</v>
      </c>
      <c r="BS24" s="1430"/>
      <c r="BT24" s="1282">
        <v>4189676</v>
      </c>
      <c r="BU24" s="1069" t="s">
        <v>1834</v>
      </c>
      <c r="BV24" s="1071"/>
      <c r="BW24" s="1071"/>
      <c r="CC24" s="1282">
        <v>25575374</v>
      </c>
      <c r="CD24" s="1069" t="s">
        <v>1835</v>
      </c>
    </row>
    <row customHeight="1" ht="11.25">
      <c r="A25" s="1075" t="s">
        <v>1836</v>
      </c>
      <c r="B25" s="1076">
        <v>2023</v>
      </c>
      <c r="AW25" s="1121" t="s">
        <v>195</v>
      </c>
      <c r="AX25" s="1121" t="s">
        <v>195</v>
      </c>
      <c r="AZ25" s="1121" t="s">
        <v>1837</v>
      </c>
      <c r="BB25" s="1121" t="s">
        <v>1838</v>
      </c>
      <c r="BC25" s="1121" t="s">
        <v>1832</v>
      </c>
      <c r="BE25" s="1121">
        <v>2023</v>
      </c>
      <c r="BH25" s="1069" t="s">
        <v>1770</v>
      </c>
      <c r="BJ25" s="1069" t="s">
        <v>1793</v>
      </c>
      <c r="BL25" s="1069" t="s">
        <v>1793</v>
      </c>
      <c r="BQ25" s="1282">
        <v>4190070</v>
      </c>
      <c r="BR25" s="1069" t="s">
        <v>1839</v>
      </c>
      <c r="BS25" s="1430"/>
      <c r="BT25" s="1282">
        <v>4189677</v>
      </c>
      <c r="BU25" s="1069" t="s">
        <v>1840</v>
      </c>
      <c r="BV25" s="1071"/>
      <c r="BW25" s="1071"/>
    </row>
    <row customHeight="1" ht="11.25">
      <c r="A26" s="1075" t="s">
        <v>1841</v>
      </c>
      <c r="B26" s="1076">
        <v>2024</v>
      </c>
      <c r="J26" s="1732" t="s">
        <v>1842</v>
      </c>
      <c r="AX26" s="1121" t="s">
        <v>200</v>
      </c>
      <c r="AZ26" s="1121" t="s">
        <v>1716</v>
      </c>
      <c r="BB26" s="1121" t="s">
        <v>1843</v>
      </c>
      <c r="BC26" s="1121" t="s">
        <v>1832</v>
      </c>
      <c r="BE26" s="1121">
        <v>2024</v>
      </c>
      <c r="BH26" s="1069" t="s">
        <v>1780</v>
      </c>
      <c r="BJ26" s="1069" t="s">
        <v>1734</v>
      </c>
      <c r="BL26" s="1069" t="s">
        <v>1734</v>
      </c>
      <c r="BQ26" s="1282">
        <v>4190071</v>
      </c>
      <c r="BR26" s="1069" t="s">
        <v>1844</v>
      </c>
      <c r="BS26" s="1430"/>
      <c r="BV26" s="1071"/>
      <c r="BW26" s="1071"/>
    </row>
    <row customHeight="1" ht="11.25">
      <c r="A27" s="1075" t="s">
        <v>1845</v>
      </c>
      <c r="B27" s="1076">
        <v>2025</v>
      </c>
      <c r="J27" s="177" t="s">
        <v>102</v>
      </c>
      <c r="AX27" s="1121" t="s">
        <v>155</v>
      </c>
      <c r="BB27" s="1121" t="s">
        <v>1846</v>
      </c>
      <c r="BC27" s="1121" t="s">
        <v>1832</v>
      </c>
      <c r="BE27" s="1121">
        <v>2025</v>
      </c>
      <c r="BH27" s="1071" t="s">
        <v>22</v>
      </c>
      <c r="BJ27" s="1069" t="s">
        <v>1741</v>
      </c>
      <c r="BL27" s="1069" t="s">
        <v>1741</v>
      </c>
      <c r="BN27" s="1071" t="s">
        <v>22</v>
      </c>
      <c r="BQ27" s="1282">
        <v>4190072</v>
      </c>
      <c r="BR27" s="1069" t="s">
        <v>1847</v>
      </c>
      <c r="BS27" s="1430"/>
      <c r="BV27" s="1071"/>
      <c r="BW27" s="1071"/>
    </row>
    <row customHeight="1" ht="11.25">
      <c r="A28" s="1075" t="s">
        <v>1848</v>
      </c>
      <c r="D28" s="1102"/>
      <c r="E28" s="1103"/>
      <c r="F28" s="1103"/>
      <c r="H28" s="1104" t="s">
        <v>1849</v>
      </c>
      <c r="AX28" s="1121" t="s">
        <v>160</v>
      </c>
      <c r="AZ28" s="1068" t="s">
        <v>1850</v>
      </c>
      <c r="BB28" s="1121" t="s">
        <v>1851</v>
      </c>
      <c r="BC28" s="1121" t="s">
        <v>1852</v>
      </c>
      <c r="BE28" s="1121">
        <v>2026</v>
      </c>
      <c r="BH28" s="1071" t="s">
        <v>22</v>
      </c>
      <c r="BJ28" s="1069" t="s">
        <v>1748</v>
      </c>
      <c r="BL28" s="1069" t="s">
        <v>1748</v>
      </c>
      <c r="BN28" s="1071" t="s">
        <v>22</v>
      </c>
      <c r="BQ28" s="1282">
        <v>4190073</v>
      </c>
      <c r="BR28" s="1069" t="s">
        <v>1853</v>
      </c>
      <c r="BS28" s="1430"/>
      <c r="BV28" s="1071"/>
      <c r="BW28" s="1071"/>
    </row>
    <row customHeight="1" ht="11.25">
      <c r="A29" s="1075" t="s">
        <v>1854</v>
      </c>
      <c r="D29" s="1105" t="s">
        <v>1855</v>
      </c>
      <c r="E29" s="1106" t="str">
        <f>IF(TEMPLATE_GROUP="","",INDEX(StartDateList,MATCH(TEMPLATE_GROUP,CodeTemplateList,0),1))</f>
        <v>01.04.2026</v>
      </c>
      <c r="F29" s="1106" t="str">
        <f>IF(TEMPLATE_GROUP="","",INDEX(EndDateList,MATCH(TEMPLATE_GROUP,CodeTemplateList,0),1))</f>
        <v>30.06.2026</v>
      </c>
      <c r="H29" s="1107" t="s">
        <v>1856</v>
      </c>
      <c r="AX29" s="1121" t="s">
        <v>164</v>
      </c>
      <c r="AZ29" s="1121" t="s">
        <v>1515</v>
      </c>
      <c r="BB29" s="1121" t="s">
        <v>1716</v>
      </c>
      <c r="BC29" s="1092"/>
      <c r="BE29" s="1121">
        <v>2027</v>
      </c>
      <c r="BJ29" s="1069" t="s">
        <v>1756</v>
      </c>
      <c r="BL29" s="1069" t="s">
        <v>1756</v>
      </c>
    </row>
    <row customHeight="1" ht="11.25">
      <c r="A30" s="1075" t="s">
        <v>1857</v>
      </c>
      <c r="D30" s="1108"/>
      <c r="E30" s="1109"/>
      <c r="F30" s="1109"/>
      <c r="AX30" s="1121" t="s">
        <v>169</v>
      </c>
      <c r="AZ30" s="1121" t="s">
        <v>1542</v>
      </c>
      <c r="BE30" s="1121">
        <v>2028</v>
      </c>
      <c r="BJ30" s="1069" t="s">
        <v>1858</v>
      </c>
      <c r="BL30" s="1069" t="s">
        <v>1858</v>
      </c>
    </row>
    <row customHeight="1" ht="12.75">
      <c r="A31" s="1075" t="s">
        <v>1859</v>
      </c>
      <c r="D31" s="1102"/>
      <c r="E31" s="1103"/>
      <c r="F31" s="1103"/>
      <c r="H31" s="1110"/>
      <c r="AX31" s="1121" t="s">
        <v>223</v>
      </c>
      <c r="AZ31" s="1121" t="s">
        <v>1860</v>
      </c>
      <c r="BE31" s="1121">
        <v>2029</v>
      </c>
      <c r="BJ31" s="1069" t="s">
        <v>1861</v>
      </c>
      <c r="BL31" s="1069" t="s">
        <v>1861</v>
      </c>
    </row>
    <row customHeight="1" ht="11.25">
      <c r="A32" s="1075" t="s">
        <v>1862</v>
      </c>
      <c r="D32" s="1105" t="s">
        <v>1863</v>
      </c>
      <c r="E32" s="1106" t="str">
        <f>IF(TEMPLATE_GROUP="","",INDEX(StartDateList,MATCH(TEMPLATE_GROUP,CodeTemplateList,0),1))</f>
        <v>01.04.2026</v>
      </c>
      <c r="F32" s="1106" t="str">
        <f>IF(TEMPLATE_GROUP="","",INDEX(EndDateList,MATCH(TEMPLATE_GROUP,CodeTemplateList,0),1))</f>
        <v>30.06.2026</v>
      </c>
      <c r="H32" s="1111" t="s">
        <v>1864</v>
      </c>
      <c r="O32" s="1075" t="s">
        <v>1513</v>
      </c>
      <c r="AX32" s="1121" t="s">
        <v>228</v>
      </c>
      <c r="AZ32" s="1121" t="s">
        <v>1610</v>
      </c>
      <c r="BE32" s="1121">
        <v>2030</v>
      </c>
      <c r="BJ32" s="1069" t="s">
        <v>1764</v>
      </c>
      <c r="BL32" s="1069" t="s">
        <v>1764</v>
      </c>
    </row>
    <row customHeight="1" ht="11.25">
      <c r="A33" s="1075" t="s">
        <v>1865</v>
      </c>
      <c r="O33" s="1075" t="s">
        <v>1539</v>
      </c>
      <c r="AX33" s="1121" t="s">
        <v>233</v>
      </c>
      <c r="AZ33" s="1121" t="s">
        <v>1514</v>
      </c>
      <c r="BE33" s="1121">
        <v>2031</v>
      </c>
      <c r="BJ33" s="1069" t="s">
        <v>1770</v>
      </c>
      <c r="BL33" s="1069" t="s">
        <v>1770</v>
      </c>
    </row>
    <row customHeight="1" ht="11.25">
      <c r="A34" s="1075" t="s">
        <v>1866</v>
      </c>
      <c r="O34" s="1075" t="s">
        <v>1575</v>
      </c>
      <c r="AX34" s="1121" t="s">
        <v>239</v>
      </c>
      <c r="BE34" s="1121">
        <v>2032</v>
      </c>
      <c r="BJ34" s="1069" t="s">
        <v>1780</v>
      </c>
      <c r="BL34" s="1069" t="s">
        <v>1780</v>
      </c>
    </row>
    <row customHeight="1" ht="11.25">
      <c r="A35" s="1075" t="s">
        <v>1867</v>
      </c>
      <c r="O35" s="1075" t="s">
        <v>1608</v>
      </c>
      <c r="AX35" s="1121" t="s">
        <v>245</v>
      </c>
      <c r="AZ35" s="1068" t="s">
        <v>1868</v>
      </c>
      <c r="BE35" s="1121">
        <v>2033</v>
      </c>
      <c r="BL35" s="1069" t="s">
        <v>1869</v>
      </c>
    </row>
    <row customHeight="1" ht="11.25">
      <c r="A36" s="1871" t="s">
        <v>1870</v>
      </c>
      <c r="D36" s="1112" t="s">
        <v>1871</v>
      </c>
      <c r="E36" s="1113" t="s">
        <v>1206</v>
      </c>
      <c r="F36" s="1114" t="str">
        <f>INDEX(E37:E41,MATCH(TEMPLATE_SPHERE,F37:F41,0))</f>
        <v>водоотведения</v>
      </c>
      <c r="G36" s="1114" t="str">
        <f>INDEX(G37:G41,MATCH(TEMPLATE_SPHERE,F37:F41,0))</f>
        <v>водоотведение</v>
      </c>
      <c r="O36" s="1075" t="s">
        <v>1632</v>
      </c>
      <c r="AX36" s="1121" t="s">
        <v>250</v>
      </c>
      <c r="AZ36" s="1121" t="s">
        <v>1514</v>
      </c>
      <c r="BE36" s="1121">
        <v>2034</v>
      </c>
      <c r="BL36" s="1069" t="s">
        <v>1872</v>
      </c>
    </row>
    <row customHeight="1" ht="11.25">
      <c r="A37" s="1075" t="s">
        <v>1873</v>
      </c>
      <c r="E37" s="408" t="s">
        <v>1874</v>
      </c>
      <c r="F37" s="1115" t="s">
        <v>1107</v>
      </c>
      <c r="G37" s="408" t="s">
        <v>1875</v>
      </c>
      <c r="O37" s="1075" t="s">
        <v>1651</v>
      </c>
      <c r="AX37" s="1121" t="s">
        <v>255</v>
      </c>
      <c r="AZ37" s="1121" t="s">
        <v>1541</v>
      </c>
      <c r="BE37" s="1121">
        <v>2035</v>
      </c>
    </row>
    <row customHeight="1" ht="11.25">
      <c r="A38" s="1075" t="s">
        <v>1876</v>
      </c>
      <c r="E38" s="408" t="s">
        <v>1877</v>
      </c>
      <c r="F38" s="1116" t="s">
        <v>1153</v>
      </c>
      <c r="G38" s="408" t="s">
        <v>1878</v>
      </c>
      <c r="O38" s="1075" t="s">
        <v>1668</v>
      </c>
      <c r="AX38" s="1121" t="s">
        <v>260</v>
      </c>
      <c r="AZ38" s="1121" t="s">
        <v>1576</v>
      </c>
      <c r="BE38" s="1121">
        <v>2036</v>
      </c>
      <c r="BH38" s="1068" t="s">
        <v>1879</v>
      </c>
      <c r="BJ38" s="1068" t="s">
        <v>1880</v>
      </c>
      <c r="BL38" s="1068" t="s">
        <v>1881</v>
      </c>
      <c r="BN38" s="1068" t="s">
        <v>1882</v>
      </c>
    </row>
    <row customHeight="1" ht="11.25">
      <c r="A39" s="1075" t="s">
        <v>1883</v>
      </c>
      <c r="E39" s="408" t="s">
        <v>1884</v>
      </c>
      <c r="F39" s="1116" t="s">
        <v>1206</v>
      </c>
      <c r="G39" s="408" t="s">
        <v>1885</v>
      </c>
      <c r="O39" s="1075" t="s">
        <v>1684</v>
      </c>
      <c r="AX39" s="1121" t="s">
        <v>265</v>
      </c>
      <c r="AZ39" s="1121" t="s">
        <v>1609</v>
      </c>
      <c r="BE39" s="1121">
        <v>2037</v>
      </c>
      <c r="BH39" s="1069" t="s">
        <v>1886</v>
      </c>
      <c r="BJ39" s="1218" t="s">
        <v>1886</v>
      </c>
      <c r="BL39" s="1218" t="s">
        <v>1886</v>
      </c>
      <c r="BN39" s="1069" t="s">
        <v>1887</v>
      </c>
    </row>
    <row customHeight="1" ht="11.25">
      <c r="A40" s="1075" t="s">
        <v>1888</v>
      </c>
      <c r="E40" s="408" t="s">
        <v>1889</v>
      </c>
      <c r="F40" s="1116" t="s">
        <v>1193</v>
      </c>
      <c r="G40" s="408" t="s">
        <v>1890</v>
      </c>
      <c r="O40" s="1075" t="s">
        <v>1700</v>
      </c>
      <c r="AX40" s="1121" t="s">
        <v>271</v>
      </c>
      <c r="BE40" s="1121">
        <v>2038</v>
      </c>
      <c r="BH40" s="1069" t="s">
        <v>1891</v>
      </c>
      <c r="BJ40" s="1218" t="s">
        <v>1326</v>
      </c>
      <c r="BL40" s="1218" t="s">
        <v>1326</v>
      </c>
      <c r="BN40" s="1069" t="s">
        <v>1360</v>
      </c>
    </row>
    <row customHeight="1" ht="11.25">
      <c r="A41" s="1075" t="s">
        <v>1892</v>
      </c>
      <c r="E41" s="408" t="s">
        <v>1893</v>
      </c>
      <c r="F41" s="1116" t="s">
        <v>1894</v>
      </c>
      <c r="G41" s="408" t="s">
        <v>1893</v>
      </c>
      <c r="O41" s="1075" t="s">
        <v>1716</v>
      </c>
      <c r="AX41" s="1121" t="s">
        <v>276</v>
      </c>
      <c r="AZ41" s="1068" t="s">
        <v>1895</v>
      </c>
      <c r="BE41" s="1121">
        <v>2039</v>
      </c>
      <c r="BH41" s="1069" t="s">
        <v>1896</v>
      </c>
      <c r="BJ41" s="1218" t="s">
        <v>1322</v>
      </c>
      <c r="BL41" s="1218" t="s">
        <v>1322</v>
      </c>
      <c r="BN41" s="1069" t="s">
        <v>1347</v>
      </c>
    </row>
    <row customHeight="1" ht="11.25">
      <c r="A42" s="1075" t="s">
        <v>1897</v>
      </c>
      <c r="AX42" s="1121" t="s">
        <v>173</v>
      </c>
      <c r="AZ42" s="1121" t="s">
        <v>1513</v>
      </c>
      <c r="BE42" s="1121">
        <v>2040</v>
      </c>
      <c r="BH42" s="1069" t="s">
        <v>1344</v>
      </c>
      <c r="BJ42" s="1218" t="s">
        <v>1324</v>
      </c>
      <c r="BL42" s="1218" t="s">
        <v>1324</v>
      </c>
      <c r="BN42" s="1069" t="s">
        <v>1898</v>
      </c>
    </row>
    <row customHeight="1" ht="11.25">
      <c r="A43" s="1075" t="s">
        <v>1899</v>
      </c>
      <c r="AX43" s="1121" t="s">
        <v>287</v>
      </c>
      <c r="AZ43" s="1121" t="s">
        <v>1539</v>
      </c>
      <c r="BE43" s="1121">
        <v>2041</v>
      </c>
      <c r="BH43" s="1069" t="s">
        <v>1900</v>
      </c>
      <c r="BJ43" s="1218" t="s">
        <v>1896</v>
      </c>
      <c r="BL43" s="1218" t="s">
        <v>1896</v>
      </c>
      <c r="BN43" s="1069" t="s">
        <v>1901</v>
      </c>
    </row>
    <row customHeight="1" ht="11.25">
      <c r="A44" s="1075" t="s">
        <v>1902</v>
      </c>
      <c r="G44" s="1095">
        <f>YEAR(TODAY())</f>
        <v>2026</v>
      </c>
      <c r="I44" s="800" t="s">
        <v>1903</v>
      </c>
      <c r="J44" s="1090" t="s">
        <v>1904</v>
      </c>
      <c r="K44" s="1090" t="s">
        <v>1905</v>
      </c>
      <c r="AX44" s="1121" t="s">
        <v>178</v>
      </c>
      <c r="AZ44" s="1121" t="s">
        <v>1575</v>
      </c>
      <c r="BE44" s="1121">
        <v>2042</v>
      </c>
      <c r="BH44" s="1069" t="s">
        <v>1906</v>
      </c>
      <c r="BJ44" s="1218" t="s">
        <v>1344</v>
      </c>
      <c r="BL44" s="1218" t="s">
        <v>1344</v>
      </c>
      <c r="BN44" s="1069" t="s">
        <v>1907</v>
      </c>
    </row>
    <row customHeight="1" ht="11.25">
      <c r="A45" s="1075" t="s">
        <v>1908</v>
      </c>
      <c r="D45" s="1112" t="s">
        <v>1909</v>
      </c>
      <c r="E45" s="1113" t="s">
        <v>1910</v>
      </c>
      <c r="F45" s="798" t="s">
        <v>1911</v>
      </c>
      <c r="G45" s="797" t="s">
        <v>1912</v>
      </c>
      <c r="H45" s="800" t="s">
        <v>1913</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297</v>
      </c>
      <c r="AZ45" s="1121" t="s">
        <v>1608</v>
      </c>
      <c r="BE45" s="1121">
        <v>2043</v>
      </c>
      <c r="BH45" s="1069" t="s">
        <v>1914</v>
      </c>
      <c r="BJ45" s="1218" t="s">
        <v>1338</v>
      </c>
      <c r="BL45" s="1218" t="s">
        <v>1338</v>
      </c>
      <c r="BN45" s="1069" t="s">
        <v>1915</v>
      </c>
    </row>
    <row customHeight="1" ht="11.25">
      <c r="A46" s="1075" t="s">
        <v>1916</v>
      </c>
      <c r="E46" s="408" t="s">
        <v>27</v>
      </c>
      <c r="F46" s="1115" t="s">
        <v>1917</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(водоотведения)</v>
      </c>
      <c r="K46" s="1747"/>
      <c r="AX46" s="1121" t="s">
        <v>302</v>
      </c>
      <c r="AZ46" s="1121" t="s">
        <v>1632</v>
      </c>
      <c r="BE46" s="1121">
        <v>2044</v>
      </c>
      <c r="BH46" s="1069" t="s">
        <v>1347</v>
      </c>
      <c r="BJ46" s="1218" t="s">
        <v>1328</v>
      </c>
      <c r="BL46" s="1218" t="s">
        <v>1328</v>
      </c>
      <c r="BN46" s="1069" t="s">
        <v>1918</v>
      </c>
    </row>
    <row customHeight="1" ht="11.25">
      <c r="A47" s="1075" t="s">
        <v>1919</v>
      </c>
      <c r="E47" s="408" t="s">
        <v>33</v>
      </c>
      <c r="F47" s="1116" t="s">
        <v>1910</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7"/>
      <c r="AX47" s="1121" t="s">
        <v>307</v>
      </c>
      <c r="AZ47" s="1121" t="s">
        <v>1651</v>
      </c>
      <c r="BE47" s="1121">
        <v>2045</v>
      </c>
      <c r="BH47" s="1069" t="s">
        <v>1898</v>
      </c>
      <c r="BJ47" s="1218" t="s">
        <v>1330</v>
      </c>
      <c r="BL47" s="1218" t="s">
        <v>1330</v>
      </c>
      <c r="BN47" s="1069" t="s">
        <v>1920</v>
      </c>
    </row>
    <row customHeight="1" ht="11.25">
      <c r="A48" s="1075" t="s">
        <v>1921</v>
      </c>
      <c r="E48" s="408" t="s">
        <v>1922</v>
      </c>
      <c r="F48" s="1116" t="s">
        <v>1923</v>
      </c>
      <c r="G48" s="1117" t="str">
        <f>_xlfn.IFERROR(IF(f_year="","01.01."&amp;CURRENT_YEAR,"01.01."&amp;f_year),"01.01."&amp;CURRENT_YEAR)</f>
        <v>01.01.2026</v>
      </c>
      <c r="H48" s="1117" t="str">
        <f>_xlfn.IFERROR(IF(f_year="","31.12."&amp;CURRENT_YEAR,"31.12."&amp;f_year),"31.12."&amp;CURRENT_YEAR)</f>
        <v>31.12.2026</v>
      </c>
      <c r="I48" s="1743">
        <f>IF(f_year="",TRUE,FALSE)</f>
        <v>0</v>
      </c>
      <c r="J48" s="1746" t="s">
        <v>1924</v>
      </c>
      <c r="K48" s="1747"/>
      <c r="AX48" s="1121" t="s">
        <v>312</v>
      </c>
      <c r="AZ48" s="1121" t="s">
        <v>1668</v>
      </c>
      <c r="BE48" s="1121">
        <v>2046</v>
      </c>
      <c r="BH48" s="1069" t="s">
        <v>1901</v>
      </c>
      <c r="BJ48" s="1218" t="s">
        <v>1332</v>
      </c>
      <c r="BL48" s="1218" t="s">
        <v>1332</v>
      </c>
      <c r="BN48" s="1069" t="s">
        <v>1925</v>
      </c>
    </row>
    <row customHeight="1" ht="11.25">
      <c r="A49" s="1075" t="s">
        <v>1926</v>
      </c>
      <c r="E49" s="408" t="s">
        <v>1927</v>
      </c>
      <c r="F49" s="1116" t="s">
        <v>1928</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7"/>
      <c r="AX49" s="1121" t="s">
        <v>317</v>
      </c>
      <c r="AZ49" s="1121" t="s">
        <v>1684</v>
      </c>
      <c r="BE49" s="1121">
        <v>2047</v>
      </c>
      <c r="BH49" s="1069" t="s">
        <v>1348</v>
      </c>
      <c r="BJ49" s="1218" t="s">
        <v>1334</v>
      </c>
      <c r="BL49" s="1218" t="s">
        <v>1334</v>
      </c>
    </row>
    <row customHeight="1" ht="11.25">
      <c r="A50" s="1075" t="s">
        <v>1929</v>
      </c>
      <c r="E50" s="408" t="s">
        <v>1930</v>
      </c>
      <c r="F50" s="1116" t="s">
        <v>1318</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7"/>
      <c r="AX50" s="1121" t="s">
        <v>1931</v>
      </c>
      <c r="AZ50" s="1121" t="s">
        <v>1700</v>
      </c>
      <c r="BE50" s="1121">
        <v>2048</v>
      </c>
      <c r="BH50" s="1069" t="s">
        <v>1907</v>
      </c>
      <c r="BJ50" s="1218" t="s">
        <v>1336</v>
      </c>
      <c r="BL50" s="1218" t="s">
        <v>1336</v>
      </c>
    </row>
    <row customHeight="1" ht="11.25">
      <c r="A51" s="1075" t="s">
        <v>1932</v>
      </c>
      <c r="E51" s="408" t="s">
        <v>1933</v>
      </c>
      <c r="F51" s="1116" t="s">
        <v>1934</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1935</v>
      </c>
      <c r="AZ51" s="1121" t="s">
        <v>1716</v>
      </c>
      <c r="BE51" s="1121">
        <v>2049</v>
      </c>
      <c r="BH51" s="1069" t="s">
        <v>1915</v>
      </c>
      <c r="BJ51" s="1218" t="s">
        <v>1936</v>
      </c>
      <c r="BL51" s="1218" t="s">
        <v>1936</v>
      </c>
    </row>
    <row customHeight="1" ht="11.25">
      <c r="A52" s="1075" t="s">
        <v>1937</v>
      </c>
      <c r="E52" s="408" t="s">
        <v>1938</v>
      </c>
      <c r="F52" s="1116" t="s">
        <v>1939</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водоотведения (цены и тарифы)</v>
      </c>
      <c r="K52" s="1747"/>
      <c r="AX52" s="1121" t="s">
        <v>1940</v>
      </c>
      <c r="AZ52" s="1121" t="s">
        <v>1514</v>
      </c>
      <c r="BE52" s="1121">
        <v>2050</v>
      </c>
      <c r="BH52" s="1069" t="s">
        <v>1918</v>
      </c>
      <c r="BJ52" s="1218" t="s">
        <v>1347</v>
      </c>
      <c r="BL52" s="1218" t="s">
        <v>1347</v>
      </c>
    </row>
    <row customHeight="1" ht="11.25">
      <c r="A53" s="1075" t="s">
        <v>1941</v>
      </c>
      <c r="E53" s="408" t="s">
        <v>1942</v>
      </c>
      <c r="F53" s="1116" t="s">
        <v>1942</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1943</v>
      </c>
      <c r="K53" s="1747"/>
      <c r="AX53" s="1121" t="s">
        <v>1944</v>
      </c>
      <c r="BE53" s="1121">
        <v>2051</v>
      </c>
      <c r="BH53" s="1069" t="s">
        <v>1920</v>
      </c>
      <c r="BJ53" s="1218" t="s">
        <v>1898</v>
      </c>
      <c r="BL53" s="1218" t="s">
        <v>1898</v>
      </c>
    </row>
    <row customHeight="1" ht="11.25">
      <c r="A54" s="1075" t="s">
        <v>1945</v>
      </c>
      <c r="AX54" s="1121" t="s">
        <v>1946</v>
      </c>
      <c r="AZ54" s="1068" t="s">
        <v>1947</v>
      </c>
      <c r="BE54" s="1121">
        <v>2052</v>
      </c>
      <c r="BH54" s="1069" t="s">
        <v>1925</v>
      </c>
      <c r="BJ54" s="1218" t="s">
        <v>1901</v>
      </c>
      <c r="BL54" s="1218" t="s">
        <v>1901</v>
      </c>
    </row>
    <row customHeight="1" ht="11.25">
      <c r="A55" s="1075" t="s">
        <v>1948</v>
      </c>
      <c r="AX55" s="1121" t="s">
        <v>1949</v>
      </c>
      <c r="AZ55" s="1121" t="s">
        <v>1516</v>
      </c>
      <c r="BE55" s="1121">
        <v>2053</v>
      </c>
      <c r="BH55" s="1071" t="s">
        <v>22</v>
      </c>
      <c r="BJ55" s="1218" t="s">
        <v>1348</v>
      </c>
      <c r="BL55" s="1218" t="s">
        <v>1348</v>
      </c>
    </row>
    <row customHeight="1" ht="11.25">
      <c r="A56" s="1075" t="s">
        <v>1950</v>
      </c>
      <c r="D56" s="1119" t="s">
        <v>1951</v>
      </c>
      <c r="E56" s="1096" t="s">
        <v>1952</v>
      </c>
      <c r="F56" s="1075" t="s">
        <v>1953</v>
      </c>
      <c r="AX56" s="1121" t="s">
        <v>1954</v>
      </c>
      <c r="AZ56" s="1121" t="s">
        <v>1543</v>
      </c>
      <c r="BE56" s="1121">
        <v>2054</v>
      </c>
      <c r="BH56" s="1071" t="s">
        <v>22</v>
      </c>
      <c r="BJ56" s="1218" t="s">
        <v>1907</v>
      </c>
      <c r="BL56" s="1218" t="s">
        <v>1907</v>
      </c>
    </row>
    <row customHeight="1" ht="11.25">
      <c r="A57" s="1075" t="s">
        <v>1955</v>
      </c>
      <c r="D57" s="1119" t="s">
        <v>1956</v>
      </c>
      <c r="E57" s="1096" t="s">
        <v>1957</v>
      </c>
      <c r="F57" s="1075" t="s">
        <v>1953</v>
      </c>
      <c r="AX57" s="1121" t="s">
        <v>1958</v>
      </c>
      <c r="AZ57" s="1121" t="s">
        <v>1578</v>
      </c>
      <c r="BE57" s="1121">
        <v>2055</v>
      </c>
      <c r="BJ57" s="1218" t="s">
        <v>1915</v>
      </c>
      <c r="BL57" s="1218" t="s">
        <v>1915</v>
      </c>
    </row>
    <row customHeight="1" ht="11.25">
      <c r="A58" s="1075" t="s">
        <v>1959</v>
      </c>
      <c r="D58" s="1119" t="s">
        <v>1960</v>
      </c>
      <c r="E58" s="1096" t="s">
        <v>105</v>
      </c>
      <c r="F58" s="1075" t="s">
        <v>1953</v>
      </c>
      <c r="AX58" s="1121" t="s">
        <v>183</v>
      </c>
      <c r="BE58" s="1121">
        <v>2056</v>
      </c>
      <c r="BJ58" s="1218" t="s">
        <v>1918</v>
      </c>
      <c r="BL58" s="1218" t="s">
        <v>1918</v>
      </c>
    </row>
    <row customHeight="1" ht="11.25">
      <c r="A59" s="1075" t="s">
        <v>1961</v>
      </c>
      <c r="D59" s="1119" t="s">
        <v>394</v>
      </c>
      <c r="E59" s="1096" t="s">
        <v>228</v>
      </c>
      <c r="F59" s="1075" t="s">
        <v>1962</v>
      </c>
      <c r="AX59" s="1121" t="s">
        <v>1963</v>
      </c>
      <c r="AZ59" s="1068" t="s">
        <v>1964</v>
      </c>
      <c r="BE59" s="1121">
        <v>2057</v>
      </c>
      <c r="BJ59" s="1218" t="s">
        <v>1920</v>
      </c>
      <c r="BL59" s="1218" t="s">
        <v>1920</v>
      </c>
    </row>
    <row customHeight="1" ht="11.25">
      <c r="A60" s="1075" t="s">
        <v>1965</v>
      </c>
      <c r="D60" s="1119" t="s">
        <v>1966</v>
      </c>
      <c r="E60" s="1096" t="s">
        <v>228</v>
      </c>
      <c r="F60" s="1075" t="s">
        <v>1962</v>
      </c>
      <c r="AX60" s="1121" t="s">
        <v>1967</v>
      </c>
      <c r="AZ60" s="1121" t="s">
        <v>1517</v>
      </c>
      <c r="BE60" s="1121">
        <v>2058</v>
      </c>
      <c r="BJ60" s="1218" t="s">
        <v>1925</v>
      </c>
      <c r="BL60" s="1218" t="s">
        <v>1925</v>
      </c>
    </row>
    <row customHeight="1" ht="11.25">
      <c r="A61" s="1075" t="s">
        <v>1968</v>
      </c>
      <c r="D61" s="1119" t="s">
        <v>1969</v>
      </c>
      <c r="E61" s="1096" t="s">
        <v>228</v>
      </c>
      <c r="F61" s="1075" t="s">
        <v>1962</v>
      </c>
      <c r="AX61" s="1121" t="s">
        <v>1970</v>
      </c>
      <c r="AZ61" s="1121" t="s">
        <v>1544</v>
      </c>
      <c r="BE61" s="1121">
        <v>2059</v>
      </c>
      <c r="BL61" s="1218" t="s">
        <v>1340</v>
      </c>
    </row>
    <row customHeight="1" ht="11.25">
      <c r="A62" s="1075" t="s">
        <v>1971</v>
      </c>
      <c r="D62" s="1119" t="s">
        <v>393</v>
      </c>
      <c r="E62" s="1096">
        <v>30</v>
      </c>
      <c r="F62" s="1075" t="s">
        <v>1962</v>
      </c>
      <c r="AZ62" s="1121" t="s">
        <v>1579</v>
      </c>
      <c r="BE62" s="1121">
        <v>2060</v>
      </c>
      <c r="BL62" s="1218" t="s">
        <v>1342</v>
      </c>
    </row>
    <row customHeight="1" ht="11.25">
      <c r="A63" s="1075" t="s">
        <v>1972</v>
      </c>
      <c r="D63" s="1119" t="s">
        <v>1973</v>
      </c>
      <c r="E63" s="1096">
        <v>30</v>
      </c>
      <c r="F63" s="1075" t="s">
        <v>1962</v>
      </c>
      <c r="AZ63" s="1121" t="s">
        <v>1611</v>
      </c>
      <c r="BE63" s="1121">
        <v>2061</v>
      </c>
    </row>
    <row customHeight="1" ht="11.25">
      <c r="A64" s="1075" t="s">
        <v>1974</v>
      </c>
      <c r="D64" s="1119" t="s">
        <v>1975</v>
      </c>
      <c r="E64" s="1096">
        <v>30</v>
      </c>
      <c r="F64" s="1075" t="s">
        <v>1962</v>
      </c>
      <c r="AZ64" s="1121" t="s">
        <v>1633</v>
      </c>
      <c r="BE64" s="1121">
        <v>2062</v>
      </c>
    </row>
    <row customHeight="1" ht="11.25">
      <c r="A65" s="1075" t="s">
        <v>1976</v>
      </c>
      <c r="D65" s="1075"/>
      <c r="BE65" s="1121">
        <v>2063</v>
      </c>
    </row>
    <row customHeight="1" ht="11.25">
      <c r="A66" s="1075" t="s">
        <v>1977</v>
      </c>
      <c r="AZ66" s="1068" t="s">
        <v>1978</v>
      </c>
      <c r="BE66" s="1121">
        <v>2064</v>
      </c>
    </row>
    <row customHeight="1" ht="11.25">
      <c r="A67" s="1075" t="s">
        <v>1979</v>
      </c>
      <c r="AZ67" s="1121" t="s">
        <v>1518</v>
      </c>
      <c r="BE67" s="1121">
        <v>2065</v>
      </c>
    </row>
    <row customHeight="1" ht="11.25">
      <c r="A68" s="1075" t="s">
        <v>1980</v>
      </c>
      <c r="AZ68" s="1121" t="s">
        <v>1545</v>
      </c>
      <c r="BE68" s="1121">
        <v>2066</v>
      </c>
      <c r="BH68" s="1068" t="s">
        <v>1981</v>
      </c>
      <c r="BJ68" s="1068" t="s">
        <v>1982</v>
      </c>
      <c r="BL68" s="1068" t="s">
        <v>1983</v>
      </c>
      <c r="BN68" s="1068" t="s">
        <v>1984</v>
      </c>
    </row>
    <row customHeight="1" ht="11.25">
      <c r="A69" s="1075" t="s">
        <v>1985</v>
      </c>
      <c r="AZ69" s="1121" t="s">
        <v>1580</v>
      </c>
      <c r="BE69" s="1121">
        <v>2067</v>
      </c>
      <c r="BH69" s="1069" t="s">
        <v>1986</v>
      </c>
      <c r="BI69" s="1118" t="s">
        <v>328</v>
      </c>
      <c r="BJ69" s="1069" t="s">
        <v>1987</v>
      </c>
      <c r="BK69" s="1118" t="s">
        <v>328</v>
      </c>
      <c r="BL69" s="1069" t="s">
        <v>1988</v>
      </c>
      <c r="BM69" s="1071" t="s">
        <v>328</v>
      </c>
      <c r="BN69" s="1069" t="s">
        <v>1989</v>
      </c>
    </row>
    <row customHeight="1" ht="11.25">
      <c r="A70" s="1075" t="s">
        <v>1990</v>
      </c>
      <c r="AZ70" s="1121" t="s">
        <v>1612</v>
      </c>
      <c r="BE70" s="1121">
        <v>2068</v>
      </c>
      <c r="BH70" s="1069" t="s">
        <v>1991</v>
      </c>
      <c r="BJ70" s="1069" t="s">
        <v>1992</v>
      </c>
      <c r="BL70" s="1069" t="s">
        <v>1993</v>
      </c>
      <c r="BN70" s="1069" t="s">
        <v>1994</v>
      </c>
    </row>
    <row customHeight="1" ht="11.25">
      <c r="A71" s="1075" t="s">
        <v>1995</v>
      </c>
      <c r="AZ71" s="1121" t="s">
        <v>1614</v>
      </c>
      <c r="BE71" s="1121">
        <v>2069</v>
      </c>
      <c r="BH71" s="1069" t="s">
        <v>1996</v>
      </c>
      <c r="BI71" s="1118" t="s">
        <v>89</v>
      </c>
      <c r="BJ71" s="1069" t="s">
        <v>1997</v>
      </c>
      <c r="BK71" s="1118" t="s">
        <v>89</v>
      </c>
      <c r="BL71" s="1069" t="s">
        <v>1998</v>
      </c>
      <c r="BM71" s="1071" t="s">
        <v>89</v>
      </c>
      <c r="BN71" s="1069" t="s">
        <v>1999</v>
      </c>
    </row>
    <row customHeight="1" ht="11.25">
      <c r="A72" s="1075" t="s">
        <v>2000</v>
      </c>
      <c r="AZ72" s="1121" t="s">
        <v>19</v>
      </c>
      <c r="BE72" s="1121">
        <v>2070</v>
      </c>
      <c r="BH72" s="1069" t="s">
        <v>2001</v>
      </c>
      <c r="BJ72" s="1069" t="s">
        <v>2001</v>
      </c>
      <c r="BL72" s="1069" t="s">
        <v>2001</v>
      </c>
      <c r="BN72" s="1069" t="s">
        <v>2002</v>
      </c>
    </row>
    <row customHeight="1" ht="11.25">
      <c r="A73" s="1075" t="s">
        <v>2003</v>
      </c>
      <c r="BH73" s="1069" t="s">
        <v>2004</v>
      </c>
      <c r="BI73" s="1118" t="s">
        <v>105</v>
      </c>
      <c r="BJ73" s="1069" t="s">
        <v>2005</v>
      </c>
      <c r="BK73" s="1118" t="s">
        <v>105</v>
      </c>
      <c r="BL73" s="1069" t="s">
        <v>2006</v>
      </c>
      <c r="BM73" s="1071" t="s">
        <v>105</v>
      </c>
      <c r="BN73" s="1069" t="s">
        <v>2007</v>
      </c>
    </row>
    <row customHeight="1" ht="11.25">
      <c r="A74" s="1075" t="s">
        <v>2008</v>
      </c>
      <c r="BH74" s="1069" t="s">
        <v>2009</v>
      </c>
      <c r="BJ74" s="1069" t="s">
        <v>2010</v>
      </c>
      <c r="BL74" s="1069" t="s">
        <v>2011</v>
      </c>
      <c r="BN74" s="1069" t="s">
        <v>2012</v>
      </c>
    </row>
    <row customHeight="1" ht="11.25">
      <c r="A75" s="1075" t="s">
        <v>2013</v>
      </c>
      <c r="AZ75" s="1068" t="s">
        <v>2014</v>
      </c>
      <c r="BH75" s="1069" t="s">
        <v>2015</v>
      </c>
      <c r="BJ75" s="1069" t="s">
        <v>2015</v>
      </c>
      <c r="BL75" s="1069" t="s">
        <v>2015</v>
      </c>
    </row>
    <row customHeight="1" ht="11.25">
      <c r="A76" s="1075" t="s">
        <v>2016</v>
      </c>
      <c r="AZ76" s="1121" t="s">
        <v>1527</v>
      </c>
      <c r="BH76" s="1069" t="s">
        <v>2017</v>
      </c>
      <c r="BJ76" s="1069" t="s">
        <v>2018</v>
      </c>
      <c r="BL76" s="1069" t="s">
        <v>2019</v>
      </c>
    </row>
    <row customHeight="1" ht="11.25">
      <c r="A77" s="1075" t="s">
        <v>2020</v>
      </c>
      <c r="AZ77" s="1121" t="s">
        <v>1555</v>
      </c>
    </row>
    <row customHeight="1" ht="11.25">
      <c r="A78" s="1075" t="s">
        <v>2021</v>
      </c>
      <c r="AZ78" s="1121" t="s">
        <v>1587</v>
      </c>
    </row>
    <row customHeight="1" ht="11.25">
      <c r="A79" s="1075" t="s">
        <v>2022</v>
      </c>
      <c r="AZ79" s="1121" t="s">
        <v>1618</v>
      </c>
      <c r="BH79" s="1068" t="s">
        <v>2023</v>
      </c>
      <c r="BJ79" s="1068" t="s">
        <v>2024</v>
      </c>
      <c r="BL79" s="1068" t="s">
        <v>2025</v>
      </c>
    </row>
    <row customHeight="1" ht="11.25">
      <c r="A80" s="1075" t="s">
        <v>2026</v>
      </c>
      <c r="AZ80" s="1121" t="s">
        <v>1638</v>
      </c>
      <c r="BH80" s="1069" t="s">
        <v>2027</v>
      </c>
      <c r="BJ80" s="1069" t="s">
        <v>2028</v>
      </c>
      <c r="BL80" s="1069" t="s">
        <v>2029</v>
      </c>
    </row>
    <row customHeight="1" ht="11.25">
      <c r="A81" s="1075" t="s">
        <v>2030</v>
      </c>
      <c r="AZ81" s="1121" t="s">
        <v>1655</v>
      </c>
      <c r="BH81" s="1069" t="s">
        <v>2031</v>
      </c>
      <c r="BJ81" s="1069" t="s">
        <v>2032</v>
      </c>
      <c r="BL81" s="1069" t="s">
        <v>2033</v>
      </c>
    </row>
    <row customHeight="1" ht="11.25">
      <c r="A82" s="1075" t="s">
        <v>2034</v>
      </c>
      <c r="AZ82" s="1121" t="s">
        <v>1670</v>
      </c>
      <c r="BH82" s="1069" t="s">
        <v>2035</v>
      </c>
      <c r="BJ82" s="1069" t="s">
        <v>2036</v>
      </c>
      <c r="BL82" s="1069" t="s">
        <v>2037</v>
      </c>
    </row>
    <row customHeight="1" ht="11.25">
      <c r="A83" s="1075" t="s">
        <v>2038</v>
      </c>
      <c r="BH83" s="1069" t="s">
        <v>2039</v>
      </c>
      <c r="BJ83" s="1069" t="s">
        <v>2040</v>
      </c>
      <c r="BL83" s="1069" t="s">
        <v>2041</v>
      </c>
    </row>
    <row customHeight="1" ht="11.25">
      <c r="A84" s="1075" t="s">
        <v>2042</v>
      </c>
      <c r="AZ84" s="1068" t="s">
        <v>2043</v>
      </c>
    </row>
    <row customHeight="1" ht="11.25">
      <c r="A85" s="1871" t="s">
        <v>2044</v>
      </c>
      <c r="AZ85" s="1121" t="s">
        <v>2045</v>
      </c>
    </row>
    <row customHeight="1" ht="11.25">
      <c r="A86" s="1075" t="s">
        <v>2046</v>
      </c>
      <c r="AZ86" s="1121" t="s">
        <v>2047</v>
      </c>
      <c r="BH86" s="1068" t="s">
        <v>2048</v>
      </c>
      <c r="BJ86" s="1068" t="s">
        <v>2049</v>
      </c>
      <c r="BL86" s="1068" t="s">
        <v>2050</v>
      </c>
    </row>
    <row customHeight="1" ht="11.25">
      <c r="A87" s="1075" t="s">
        <v>2051</v>
      </c>
      <c r="AZ87" s="1121" t="s">
        <v>2052</v>
      </c>
      <c r="BH87" s="1069" t="s">
        <v>2053</v>
      </c>
      <c r="BJ87" s="1069" t="s">
        <v>2054</v>
      </c>
      <c r="BL87" s="1069" t="s">
        <v>2055</v>
      </c>
    </row>
    <row customHeight="1" ht="11.25">
      <c r="A88" s="1075" t="s">
        <v>2056</v>
      </c>
      <c r="AZ88" s="1607"/>
      <c r="BH88" s="1069" t="s">
        <v>2057</v>
      </c>
      <c r="BJ88" s="1069" t="s">
        <v>2058</v>
      </c>
      <c r="BL88" s="1069" t="s">
        <v>2059</v>
      </c>
    </row>
    <row customHeight="1" ht="11.25">
      <c r="A89" s="1075" t="s">
        <v>2060</v>
      </c>
      <c r="AZ89" s="1068" t="s">
        <v>2061</v>
      </c>
    </row>
    <row customHeight="1" ht="11.25">
      <c r="A90" s="1075" t="s">
        <v>2062</v>
      </c>
      <c r="AZ90" s="1121" t="s">
        <v>1318</v>
      </c>
    </row>
    <row customHeight="1" ht="11.25">
      <c r="A91" s="1075" t="s">
        <v>2063</v>
      </c>
      <c r="AZ91" s="1121" t="s">
        <v>1354</v>
      </c>
      <c r="BH91" s="1068" t="s">
        <v>2064</v>
      </c>
      <c r="BJ91" s="1068" t="s">
        <v>2065</v>
      </c>
      <c r="BL91" s="1068" t="s">
        <v>2066</v>
      </c>
    </row>
    <row customHeight="1" ht="11.25">
      <c r="AZ92" s="1121" t="s">
        <v>2067</v>
      </c>
      <c r="BH92" s="1069" t="s">
        <v>2068</v>
      </c>
      <c r="BJ92" s="1069" t="s">
        <v>2069</v>
      </c>
      <c r="BL92" s="1069" t="s">
        <v>2070</v>
      </c>
    </row>
    <row customHeight="1" ht="11.25">
      <c r="AZ93" s="1121" t="s">
        <v>2071</v>
      </c>
      <c r="BH93" s="1069" t="s">
        <v>2072</v>
      </c>
      <c r="BJ93" s="1069" t="s">
        <v>2073</v>
      </c>
      <c r="BL93" s="1069" t="s">
        <v>2074</v>
      </c>
    </row>
    <row customHeight="1" ht="11.25">
      <c r="AZ94" s="1121" t="s">
        <v>2075</v>
      </c>
    </row>
    <row r="96" customHeight="1" ht="11.25">
      <c r="AZ96" s="1068" t="s">
        <v>2076</v>
      </c>
      <c r="BH96" s="1068" t="s">
        <v>2077</v>
      </c>
      <c r="BJ96" s="1068" t="s">
        <v>2078</v>
      </c>
      <c r="BL96" s="1068" t="s">
        <v>2079</v>
      </c>
      <c r="BN96" s="1068" t="s">
        <v>2080</v>
      </c>
    </row>
    <row customHeight="1" ht="11.25">
      <c r="AZ97" s="1902" t="s">
        <v>2081</v>
      </c>
      <c r="BA97" s="1903" t="s">
        <v>2082</v>
      </c>
      <c r="BH97" s="1069" t="s">
        <v>2083</v>
      </c>
      <c r="BJ97" s="1069" t="s">
        <v>2084</v>
      </c>
      <c r="BL97" s="1069" t="s">
        <v>2085</v>
      </c>
      <c r="BN97" s="1069" t="s">
        <v>2086</v>
      </c>
    </row>
    <row customHeight="1" ht="11.25">
      <c r="AZ98" s="1902" t="s">
        <v>2087</v>
      </c>
      <c r="BA98" s="1903" t="s">
        <v>2088</v>
      </c>
      <c r="BH98" s="1069" t="s">
        <v>2089</v>
      </c>
      <c r="BJ98" s="1069" t="s">
        <v>2090</v>
      </c>
      <c r="BL98" s="1069" t="s">
        <v>2091</v>
      </c>
      <c r="BN98" s="1069" t="s">
        <v>2092</v>
      </c>
    </row>
    <row customHeight="1" ht="22.5">
      <c r="AZ99" s="1902" t="s">
        <v>2093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2094</v>
      </c>
      <c r="BJ99" s="1069" t="s">
        <v>2095</v>
      </c>
      <c r="BL99" s="1069" t="s">
        <v>2096</v>
      </c>
      <c r="BN99" s="1069" t="s">
        <v>2097</v>
      </c>
    </row>
    <row customHeight="1" ht="22.5">
      <c r="AZ100" s="1902" t="s">
        <v>2098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1716</v>
      </c>
      <c r="BL100" s="1069" t="s">
        <v>1716</v>
      </c>
      <c r="BN100" s="1069" t="s">
        <v>2099</v>
      </c>
    </row>
    <row customHeight="1" ht="22.5">
      <c r="AZ101" s="1902" t="s">
        <v>2100</v>
      </c>
      <c r="BA101" s="1903" t="s">
        <v>2101</v>
      </c>
      <c r="BN101" s="1069" t="s">
        <v>2102</v>
      </c>
    </row>
    <row customHeight="1" ht="22.5">
      <c r="AZ102" s="1902" t="s">
        <v>2103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2104</v>
      </c>
    </row>
    <row customHeight="1" ht="11.25">
      <c r="AZ103" s="1902" t="s">
        <v>2105</v>
      </c>
      <c r="BA103" s="1903" t="s">
        <v>2106</v>
      </c>
      <c r="BN103" s="1069" t="s">
        <v>2107</v>
      </c>
    </row>
    <row customHeight="1" ht="11.25">
      <c r="BN104" s="1069" t="s">
        <v>2108</v>
      </c>
    </row>
    <row customHeight="1" ht="11.25">
      <c r="AZ105" s="1693" t="s">
        <v>2109</v>
      </c>
    </row>
    <row customHeight="1" ht="11.25">
      <c r="AZ106" s="1121" t="s">
        <v>2110</v>
      </c>
    </row>
    <row customHeight="1" ht="11.25">
      <c r="AZ107" s="1121" t="s">
        <v>2111</v>
      </c>
      <c r="BH107" s="1068" t="s">
        <v>2112</v>
      </c>
      <c r="BJ107" s="1068" t="s">
        <v>2113</v>
      </c>
      <c r="BL107" s="1068" t="s">
        <v>2114</v>
      </c>
      <c r="BN107" s="1068" t="s">
        <v>2115</v>
      </c>
    </row>
    <row customHeight="1" ht="11.25">
      <c r="AZ108" s="1121" t="s">
        <v>826</v>
      </c>
      <c r="BH108" s="1069" t="s">
        <v>2116</v>
      </c>
      <c r="BJ108" s="1069" t="s">
        <v>2117</v>
      </c>
      <c r="BL108" s="1069" t="s">
        <v>1798</v>
      </c>
      <c r="BN108" s="1069" t="s">
        <v>2118</v>
      </c>
    </row>
    <row customHeight="1" ht="11.25">
      <c r="BH109" s="1069" t="s">
        <v>2119</v>
      </c>
    </row>
    <row customHeight="1" ht="11.25">
      <c r="AZ110" s="1693" t="s">
        <v>2120</v>
      </c>
      <c r="BH110" s="1069" t="s">
        <v>2119</v>
      </c>
    </row>
    <row customHeight="1" ht="11.25">
      <c r="AZ111" s="1902" t="s">
        <v>2081</v>
      </c>
      <c r="BA111" s="1903" t="s">
        <v>2082</v>
      </c>
    </row>
    <row customHeight="1" ht="11.25">
      <c r="AZ112" s="1902" t="s">
        <v>2087</v>
      </c>
      <c r="BA112" s="1903" t="s">
        <v>2088</v>
      </c>
    </row>
    <row customHeight="1" ht="22.5">
      <c r="AZ113" s="1902" t="s">
        <v>2093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2098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2121</v>
      </c>
    </row>
    <row customHeight="1" ht="22.5">
      <c r="AZ115" s="1902" t="s">
        <v>2103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1514</v>
      </c>
    </row>
    <row customHeight="1" ht="11.25">
      <c r="AZ116" s="1902" t="s">
        <v>2105</v>
      </c>
      <c r="BA116" s="1903" t="s">
        <v>2106</v>
      </c>
      <c r="BH116" s="1069" t="s">
        <v>1541</v>
      </c>
    </row>
    <row customHeight="1" ht="11.25">
      <c r="BH117" s="1069" t="s">
        <v>1576</v>
      </c>
    </row>
    <row customHeight="1" ht="11.25">
      <c r="BH118" s="1069" t="s">
        <v>1609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4E484-B0EE-B89B-E6F8-0.AD8B40EA}"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554</v>
      </c>
      <c r="J1" s="456" t="s">
        <v>14</v>
      </c>
    </row>
    <row customHeight="1" ht="22.5" hidden="1">
      <c r="A2" s="503"/>
      <c r="B2" s="503"/>
      <c r="C2" s="1731" t="s">
        <v>102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Белгородская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555</v>
      </c>
      <c r="E9" s="2206"/>
      <c r="F9" s="2206"/>
      <c r="G9" s="2209" t="s">
        <v>556</v>
      </c>
      <c r="J9" s="456">
        <v>11</v>
      </c>
    </row>
    <row customHeight="1" ht="11.549999999999999">
      <c r="A10" s="503"/>
      <c r="B10" s="503"/>
      <c r="C10" s="458"/>
      <c r="D10" s="1475" t="s">
        <v>87</v>
      </c>
      <c r="E10" s="1477" t="s">
        <v>557</v>
      </c>
      <c r="F10" s="1477" t="s">
        <v>558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ГУП "Белоблводоканал"</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2122</v>
      </c>
      <c r="F13" s="1522" t="s">
        <v>561</v>
      </c>
      <c r="G13" s="475"/>
      <c r="H13" s="1534"/>
      <c r="J13" s="456">
        <v>19</v>
      </c>
    </row>
    <row customHeight="1" ht="19.95">
      <c r="A14" s="503"/>
      <c r="B14" s="503"/>
      <c r="C14" s="458"/>
      <c r="D14" s="1524" t="s">
        <v>1008</v>
      </c>
      <c r="E14" s="1525" t="s">
        <v>2123</v>
      </c>
      <c r="F14" s="1527"/>
      <c r="G14" s="1526" t="s">
        <v>2124</v>
      </c>
      <c r="H14" s="1534"/>
      <c r="J14" s="456">
        <v>19</v>
      </c>
    </row>
    <row customHeight="1" ht="19.95">
      <c r="A15" s="503"/>
      <c r="B15" s="503"/>
      <c r="C15" s="458"/>
      <c r="D15" s="1524" t="s">
        <v>562</v>
      </c>
      <c r="E15" s="1525" t="s">
        <v>2125</v>
      </c>
      <c r="F15" s="1527"/>
      <c r="G15" s="1526" t="s">
        <v>2126</v>
      </c>
      <c r="H15" s="1534"/>
      <c r="J15" s="456">
        <v>19</v>
      </c>
    </row>
    <row customHeight="1" ht="24">
      <c r="A16" s="503"/>
      <c r="B16" s="503"/>
      <c r="C16" s="458"/>
      <c r="D16" s="1524" t="s">
        <v>565</v>
      </c>
      <c r="E16" s="1523" t="s">
        <v>2127</v>
      </c>
      <c r="F16" s="1532"/>
      <c r="G16" s="475" t="s">
        <v>2128</v>
      </c>
      <c r="H16" s="1534"/>
      <c r="J16" s="456">
        <v>23</v>
      </c>
    </row>
    <row customHeight="1" ht="48.29999999999999">
      <c r="A17" s="503"/>
      <c r="B17" s="503"/>
      <c r="C17" s="458"/>
      <c r="D17" s="1521">
        <v>3</v>
      </c>
      <c r="E17" s="1528" t="s">
        <v>2129</v>
      </c>
      <c r="F17" s="1527"/>
      <c r="G17" s="475" t="s">
        <v>2130</v>
      </c>
      <c r="H17" s="1534"/>
      <c r="J17" s="456">
        <v>46</v>
      </c>
    </row>
    <row customHeight="1" ht="48.29999999999999">
      <c r="A18" s="1476">
        <v>1</v>
      </c>
      <c r="B18" s="503"/>
      <c r="C18" s="1478"/>
      <c r="D18" s="1521" t="s">
        <v>90</v>
      </c>
      <c r="E18" s="1528" t="s">
        <v>2131</v>
      </c>
      <c r="F18" s="1527"/>
      <c r="G18" s="475" t="s">
        <v>2130</v>
      </c>
      <c r="H18" s="1534"/>
      <c r="I18" s="853"/>
      <c r="J18" s="456">
        <v>46</v>
      </c>
    </row>
    <row customHeight="1" ht="23.25">
      <c r="A19" s="503"/>
      <c r="B19" s="503"/>
      <c r="C19" s="458"/>
      <c r="D19" s="1521" t="s">
        <v>105</v>
      </c>
      <c r="E19" s="1528" t="s">
        <v>2132</v>
      </c>
      <c r="F19" s="1522" t="s">
        <v>561</v>
      </c>
      <c r="G19" s="2472" t="s">
        <v>2133</v>
      </c>
      <c r="H19" s="476"/>
      <c r="J19" s="456">
        <v>22</v>
      </c>
    </row>
    <row s="1531" customFormat="1" customHeight="1" ht="5.25" hidden="1">
      <c r="A20" s="503"/>
      <c r="B20" s="503"/>
      <c r="C20" s="1530"/>
      <c r="D20" s="1529" t="s">
        <v>1415</v>
      </c>
      <c r="E20" s="1015"/>
      <c r="F20" s="1014"/>
      <c r="G20" s="2473"/>
      <c r="J20" s="1531">
        <v>0</v>
      </c>
    </row>
    <row customHeight="1" ht="15.75">
      <c r="A21" s="503"/>
      <c r="B21" s="503"/>
      <c r="C21" s="458"/>
      <c r="D21" s="468"/>
      <c r="E21" s="416" t="s">
        <v>594</v>
      </c>
      <c r="F21" s="470"/>
      <c r="G21" s="2474"/>
      <c r="H21" s="1534"/>
      <c r="J21" s="456">
        <v>15</v>
      </c>
    </row>
    <row s="502" customFormat="1" customHeight="1" ht="26.25">
      <c r="A22" s="503"/>
      <c r="B22" s="503"/>
      <c r="C22" s="503"/>
      <c r="D22" s="1521" t="s">
        <v>91</v>
      </c>
      <c r="E22" s="475" t="s">
        <v>2134</v>
      </c>
      <c r="F22" s="1527"/>
      <c r="G22" s="475" t="s">
        <v>2135</v>
      </c>
      <c r="H22" s="1533"/>
      <c r="J22" s="502">
        <v>25</v>
      </c>
    </row>
    <row s="502" customFormat="1" customHeight="1" ht="19.95">
      <c r="A23" s="503"/>
      <c r="B23" s="503"/>
      <c r="C23" s="503"/>
      <c r="D23" s="1521" t="s">
        <v>92</v>
      </c>
      <c r="E23" s="1528" t="s">
        <v>2136</v>
      </c>
      <c r="F23" s="1532"/>
      <c r="G23" s="475" t="s">
        <v>2137</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20D85-EED5-E812-3677-0.58DC64C7}"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2138</v>
      </c>
      <c r="G1" s="1632" t="s">
        <v>48</v>
      </c>
      <c r="H1" s="1632" t="s">
        <v>50</v>
      </c>
      <c r="IU1" s="1156" t="s">
        <v>14</v>
      </c>
    </row>
    <row s="1851" customFormat="1" customHeight="1" ht="22.5" hidden="1">
      <c r="A2" s="832"/>
      <c r="B2" s="1161">
        <v>1</v>
      </c>
      <c r="C2" s="1161"/>
      <c r="D2" s="1929" t="s">
        <v>102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555</v>
      </c>
      <c r="F7" s="2103"/>
      <c r="G7" s="2103"/>
      <c r="H7" s="2103"/>
      <c r="I7" s="2103"/>
      <c r="J7" s="2475" t="s">
        <v>556</v>
      </c>
      <c r="K7" s="501"/>
      <c r="L7" s="501"/>
      <c r="M7" s="501"/>
      <c r="N7" s="501"/>
      <c r="O7" s="227"/>
      <c r="P7" s="501"/>
      <c r="Q7" s="226"/>
      <c r="R7" s="226"/>
      <c r="S7" s="226"/>
      <c r="T7" s="226"/>
      <c r="IU7" s="508">
        <v>14</v>
      </c>
    </row>
    <row s="1820" customFormat="1" customHeight="1" ht="21">
      <c r="A8" s="1156"/>
      <c r="B8" s="1161"/>
      <c r="C8" s="1156"/>
      <c r="D8" s="1496"/>
      <c r="E8" s="1549" t="s">
        <v>87</v>
      </c>
      <c r="F8" s="1541" t="s">
        <v>2138</v>
      </c>
      <c r="G8" s="1541" t="s">
        <v>48</v>
      </c>
      <c r="H8" s="1541" t="s">
        <v>50</v>
      </c>
      <c r="I8" s="1541" t="s">
        <v>2139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2140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67FEC-D456-CBDA-430E-0.79B2F75A}"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102</v>
      </c>
      <c r="E2" s="1890"/>
      <c r="F2" s="1893" t="str">
        <f>IF(ROIV_INFO_NAME="","",ROIV_INFO_NAME)</f>
        <v>ГУП "Белоблводоканал"</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555</v>
      </c>
      <c r="F7" s="2103"/>
      <c r="G7" s="2103"/>
      <c r="H7" s="2103"/>
      <c r="I7" s="2103"/>
      <c r="J7" s="2103"/>
      <c r="K7" s="2103"/>
      <c r="L7" s="2475" t="s">
        <v>556</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2141</v>
      </c>
      <c r="H9" s="1538" t="s">
        <v>2142</v>
      </c>
      <c r="I9" s="1538" t="s">
        <v>2143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ГУП "Белоблводоканал"</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2144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C4695-309F-9D55-3537-0.32E36F6F}"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102</v>
      </c>
      <c r="E2" s="1905"/>
      <c r="F2" s="1907" t="str">
        <f>IF(ROIV_INFO_NAME="","",ROIV_INFO_NAME)</f>
        <v>ГУП "Белоблводоканал"</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555</v>
      </c>
      <c r="F7" s="2103"/>
      <c r="G7" s="2103"/>
      <c r="H7" s="2103"/>
      <c r="I7" s="2103"/>
      <c r="J7" s="2103"/>
      <c r="K7" s="2103"/>
      <c r="L7" s="2475" t="s">
        <v>556</v>
      </c>
      <c r="M7" s="1625"/>
      <c r="N7" s="1625"/>
      <c r="O7" s="1625"/>
      <c r="P7" s="1625"/>
      <c r="Q7" s="1625"/>
      <c r="R7" s="1625"/>
      <c r="S7" s="226"/>
      <c r="T7" s="226"/>
      <c r="U7" s="226"/>
      <c r="V7" s="226"/>
      <c r="IW7" s="1610">
        <v>14</v>
      </c>
    </row>
    <row s="1820" customFormat="1" customHeight="1" ht="67.2">
      <c r="A8" s="1632"/>
      <c r="B8" s="1367"/>
      <c r="C8" s="1632"/>
      <c r="D8" s="1516"/>
      <c r="E8" s="2479" t="s">
        <v>87</v>
      </c>
      <c r="F8" s="2479" t="s">
        <v>2145</v>
      </c>
      <c r="G8" s="2481" t="s">
        <v>2146</v>
      </c>
      <c r="H8" s="2482"/>
      <c r="I8" s="2483"/>
      <c r="J8" s="2479" t="s">
        <v>2147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2141</v>
      </c>
      <c r="H9" s="1895" t="s">
        <v>2142</v>
      </c>
      <c r="I9" s="1895" t="s">
        <v>2143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ГУП "Белоблводоканал"</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2144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FE328-85E7-4A4C-1444-0.D75B550D}"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102</v>
      </c>
      <c r="E2" s="2128">
        <v>1</v>
      </c>
      <c r="F2" s="2304" t="str">
        <f>IF(region_name="","",region_name)</f>
        <v>Белгородская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2148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555</v>
      </c>
      <c r="F10" s="2128"/>
      <c r="G10" s="2128"/>
      <c r="H10" s="2128"/>
      <c r="I10" s="2128"/>
      <c r="J10" s="2128"/>
      <c r="K10" s="2128"/>
      <c r="L10" s="2128"/>
      <c r="M10" s="2102"/>
      <c r="N10" s="2479" t="s">
        <v>556</v>
      </c>
      <c r="O10" s="501"/>
      <c r="P10" s="501"/>
      <c r="Q10" s="508">
        <v>14</v>
      </c>
    </row>
    <row s="1820" customFormat="1" customHeight="1" ht="44.25">
      <c r="A11" s="1632"/>
      <c r="B11" s="1367"/>
      <c r="C11" s="1632"/>
      <c r="D11" s="1516"/>
      <c r="E11" s="2493" t="s">
        <v>87</v>
      </c>
      <c r="F11" s="2493" t="s">
        <v>559</v>
      </c>
      <c r="G11" s="2493" t="s">
        <v>2149</v>
      </c>
      <c r="H11" s="2493"/>
      <c r="I11" s="2493" t="s">
        <v>2150</v>
      </c>
      <c r="J11" s="2493"/>
      <c r="K11" s="2493"/>
      <c r="L11" s="2493" t="s">
        <v>2151</v>
      </c>
      <c r="M11" s="2481" t="s">
        <v>2152</v>
      </c>
      <c r="N11" s="2492"/>
      <c r="O11" s="1625"/>
      <c r="P11" s="1625"/>
      <c r="Q11" s="1610">
        <v>42</v>
      </c>
    </row>
    <row s="1820" customFormat="1" customHeight="1" ht="29.25">
      <c r="A12" s="1156"/>
      <c r="B12" s="1161"/>
      <c r="C12" s="1156"/>
      <c r="D12" s="1496"/>
      <c r="E12" s="2479"/>
      <c r="F12" s="2493"/>
      <c r="G12" s="1910" t="s">
        <v>2153</v>
      </c>
      <c r="H12" s="1910" t="s">
        <v>563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Белгородская область</v>
      </c>
      <c r="G13" s="2488"/>
      <c r="H13" s="2495"/>
      <c r="I13" s="475"/>
      <c r="J13" s="1906">
        <v>1</v>
      </c>
      <c r="K13" s="1919"/>
      <c r="L13" s="1920"/>
      <c r="M13" s="1920"/>
      <c r="N13" s="2489" t="s">
        <v>2154</v>
      </c>
      <c r="O13" s="1536"/>
      <c r="P13" s="512"/>
      <c r="Q13" s="424">
        <v>22</v>
      </c>
    </row>
    <row s="1851" customFormat="1" customHeight="1" ht="23.25">
      <c r="A14" s="2100"/>
      <c r="B14" s="1161"/>
      <c r="C14" s="1161"/>
      <c r="D14" s="802"/>
      <c r="E14" s="2128"/>
      <c r="F14" s="2487"/>
      <c r="G14" s="2488"/>
      <c r="H14" s="2496"/>
      <c r="I14" s="422"/>
      <c r="J14" s="1501"/>
      <c r="K14" s="1501" t="s">
        <v>2148</v>
      </c>
      <c r="L14" s="1544"/>
      <c r="M14" s="1544"/>
      <c r="N14" s="2490"/>
      <c r="O14" s="1536"/>
      <c r="P14" s="512"/>
      <c r="Q14" s="424">
        <v>22</v>
      </c>
    </row>
    <row s="1851" customFormat="1" customHeight="1" ht="23.25">
      <c r="A15" s="2100"/>
      <c r="B15" s="1161"/>
      <c r="C15" s="413"/>
      <c r="D15" s="802"/>
      <c r="E15" s="422"/>
      <c r="F15" s="1501" t="s">
        <v>2140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3A84C-47C1-88FC-1E5D-0.C6ABFF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2155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555</v>
      </c>
      <c r="E8" s="2210"/>
      <c r="F8" s="2210"/>
      <c r="G8" s="2210"/>
      <c r="H8" s="2210"/>
      <c r="I8" s="2210" t="s">
        <v>556</v>
      </c>
      <c r="M8" s="122">
        <v>14</v>
      </c>
    </row>
    <row customHeight="1" ht="29.25">
      <c r="D9" s="2210" t="s">
        <v>87</v>
      </c>
      <c r="E9" s="2210" t="s">
        <v>2156</v>
      </c>
      <c r="F9" s="2210"/>
      <c r="G9" s="2210"/>
      <c r="H9" s="2210"/>
      <c r="I9" s="2210"/>
      <c r="M9" s="122">
        <v>28</v>
      </c>
    </row>
    <row customHeight="1" ht="24">
      <c r="D10" s="2210"/>
      <c r="E10" s="128" t="s">
        <v>2157</v>
      </c>
      <c r="F10" s="128" t="s">
        <v>2158</v>
      </c>
      <c r="G10" s="128" t="s">
        <v>2159</v>
      </c>
      <c r="H10" s="128" t="s">
        <v>645</v>
      </c>
      <c r="I10" s="2210"/>
      <c r="M10" s="122">
        <v>23</v>
      </c>
    </row>
    <row customHeight="1" ht="12" hidden="1">
      <c r="D11" s="88" t="s">
        <v>328</v>
      </c>
      <c r="E11" s="88" t="s">
        <v>90</v>
      </c>
      <c r="F11" s="88" t="s">
        <v>105</v>
      </c>
      <c r="G11" s="88" t="s">
        <v>91</v>
      </c>
      <c r="H11" s="88" t="s">
        <v>92</v>
      </c>
      <c r="I11" s="88" t="s">
        <v>113</v>
      </c>
      <c r="M11" s="122">
        <v>0</v>
      </c>
    </row>
    <row s="1824" customFormat="1" customHeight="1" ht="26.25">
      <c r="A12" s="146" t="s">
        <v>89</v>
      </c>
      <c r="B12" s="126" t="s">
        <v>22</v>
      </c>
      <c r="C12" s="127"/>
      <c r="D12" s="129" t="s">
        <v>328</v>
      </c>
      <c r="E12" s="382"/>
      <c r="F12" s="382"/>
      <c r="G12" s="1735" t="s">
        <v>22</v>
      </c>
      <c r="H12" s="383"/>
      <c r="I12" s="2170" t="s">
        <v>2160</v>
      </c>
      <c r="K12" s="273"/>
      <c r="L12" s="274"/>
      <c r="M12" s="118">
        <v>25</v>
      </c>
    </row>
    <row customHeight="1" ht="15.75">
      <c r="A13" s="122"/>
      <c r="B13" s="122"/>
      <c r="C13" s="122"/>
      <c r="D13" s="110"/>
      <c r="E13" s="131" t="s">
        <v>723</v>
      </c>
      <c r="F13" s="130"/>
      <c r="G13" s="130"/>
      <c r="H13" s="215"/>
      <c r="I13" s="2172"/>
      <c r="M13" s="122">
        <v>15</v>
      </c>
    </row>
    <row customHeight="1" ht="3">
      <c r="A14" s="122"/>
      <c r="B14" s="122"/>
      <c r="C14" s="122"/>
      <c r="M14" s="122">
        <v>3</v>
      </c>
    </row>
    <row customHeight="1" ht="29.25">
      <c r="E15" s="2497" t="s">
        <v>2161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7CB8B4-5B43-493D-A226-0.D5278404}"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2162</v>
      </c>
      <c r="E7" s="2499"/>
      <c r="F7" s="268"/>
      <c r="J7" s="70">
        <v>22</v>
      </c>
    </row>
    <row customHeight="1" ht="3">
      <c r="C8" s="93"/>
      <c r="D8" s="71"/>
      <c r="E8" s="71"/>
      <c r="J8" s="70">
        <v>3</v>
      </c>
    </row>
    <row customHeight="1" ht="16.8">
      <c r="C9" s="93"/>
      <c r="D9" s="106" t="s">
        <v>87</v>
      </c>
      <c r="E9" s="261" t="s">
        <v>2163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2164</v>
      </c>
      <c r="J13" s="70">
        <v>12</v>
      </c>
    </row>
    <row customHeight="1" ht="3">
      <c r="J14" s="70">
        <v>3</v>
      </c>
    </row>
    <row customHeight="1" ht="23.25">
      <c r="C15" s="138"/>
      <c r="D15" s="2500" t="s">
        <v>2165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EF6BA-A7F5-62B8-3248-0.A9CB97A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2166</v>
      </c>
      <c r="E7" s="2101"/>
      <c r="F7" s="268"/>
      <c r="M7" s="70">
        <v>22</v>
      </c>
    </row>
    <row customHeight="1" ht="3">
      <c r="C8" s="93"/>
      <c r="D8" s="71"/>
      <c r="E8" s="71"/>
      <c r="M8" s="70">
        <v>3</v>
      </c>
    </row>
    <row customHeight="1" ht="16.8">
      <c r="C9" s="93"/>
      <c r="D9" s="106" t="s">
        <v>87</v>
      </c>
      <c r="E9" s="109" t="s">
        <v>542</v>
      </c>
      <c r="M9" s="70">
        <v>16</v>
      </c>
    </row>
    <row customHeight="1" ht="12.75">
      <c r="C10" s="93"/>
      <c r="D10" s="88" t="s">
        <v>328</v>
      </c>
      <c r="E10" s="88" t="s">
        <v>99</v>
      </c>
      <c r="M10" s="70">
        <v>12</v>
      </c>
    </row>
    <row customHeight="1" ht="15" hidden="1">
      <c r="C11" s="93"/>
      <c r="D11" s="114">
        <v>0</v>
      </c>
      <c r="E11" s="150"/>
      <c r="M11" s="70">
        <v>0</v>
      </c>
    </row>
    <row customHeight="1" ht="14.699999999999998">
      <c r="C12" s="93"/>
      <c r="D12" s="110"/>
      <c r="E12" s="108" t="s">
        <v>2164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108B1-B251-1954-731E-0.2B5169D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534</v>
      </c>
      <c r="M2" s="1554" t="s">
        <v>535</v>
      </c>
      <c r="R2" s="1554" t="s">
        <v>536</v>
      </c>
      <c r="S2" s="1554" t="s">
        <v>535</v>
      </c>
      <c r="X2" s="1554" t="s">
        <v>534</v>
      </c>
      <c r="Y2" s="1554" t="s">
        <v>535</v>
      </c>
      <c r="AD2" s="1554" t="s">
        <v>534</v>
      </c>
      <c r="AE2" s="1554" t="s">
        <v>535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537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ГУП "Белоблводоканал"</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324</v>
      </c>
      <c r="F8" s="2193" t="s">
        <v>385</v>
      </c>
      <c r="G8" s="2194"/>
      <c r="H8" s="2193" t="s">
        <v>87</v>
      </c>
      <c r="I8" s="2194"/>
      <c r="J8" s="2128" t="s">
        <v>386</v>
      </c>
      <c r="K8" s="1557"/>
      <c r="L8" s="2197" t="s">
        <v>538</v>
      </c>
      <c r="M8" s="2197"/>
      <c r="N8" s="2197"/>
      <c r="O8" s="2197"/>
      <c r="P8" s="2197"/>
      <c r="Q8" s="1558"/>
      <c r="R8" s="2097" t="s">
        <v>539</v>
      </c>
      <c r="S8" s="2198"/>
      <c r="T8" s="2198"/>
      <c r="U8" s="2198"/>
      <c r="V8" s="2198"/>
      <c r="W8" s="1558"/>
      <c r="X8" s="2199" t="s">
        <v>540</v>
      </c>
      <c r="Y8" s="2199"/>
      <c r="Z8" s="2199"/>
      <c r="AA8" s="2199"/>
      <c r="AB8" s="2199"/>
      <c r="AC8" s="1559"/>
      <c r="AD8" s="2128" t="s">
        <v>541</v>
      </c>
      <c r="AE8" s="2128"/>
      <c r="AF8" s="2128"/>
      <c r="AG8" s="2128"/>
      <c r="AH8" s="2102"/>
      <c r="AI8" s="2128" t="s">
        <v>542</v>
      </c>
      <c r="AJ8" s="1575"/>
      <c r="BM8" s="294">
        <v>32</v>
      </c>
    </row>
    <row customHeight="1" ht="23.25">
      <c r="D9" s="2128"/>
      <c r="E9" s="2128"/>
      <c r="F9" s="2176" t="s">
        <v>88</v>
      </c>
      <c r="G9" s="2176" t="s">
        <v>391</v>
      </c>
      <c r="H9" s="2195"/>
      <c r="I9" s="2196"/>
      <c r="J9" s="2102"/>
      <c r="K9" s="1560"/>
      <c r="L9" s="2128" t="s">
        <v>543</v>
      </c>
      <c r="M9" s="2102"/>
      <c r="N9" s="2193" t="s">
        <v>87</v>
      </c>
      <c r="O9" s="2194"/>
      <c r="P9" s="2128" t="s">
        <v>392</v>
      </c>
      <c r="Q9" s="1557"/>
      <c r="R9" s="2128" t="s">
        <v>543</v>
      </c>
      <c r="S9" s="2102"/>
      <c r="T9" s="2193" t="s">
        <v>87</v>
      </c>
      <c r="U9" s="2194"/>
      <c r="V9" s="2128" t="s">
        <v>392</v>
      </c>
      <c r="W9" s="1557"/>
      <c r="X9" s="2128" t="s">
        <v>543</v>
      </c>
      <c r="Y9" s="2102"/>
      <c r="Z9" s="2193" t="s">
        <v>87</v>
      </c>
      <c r="AA9" s="2194"/>
      <c r="AB9" s="2128" t="s">
        <v>544</v>
      </c>
      <c r="AC9" s="1557"/>
      <c r="AD9" s="2128" t="s">
        <v>543</v>
      </c>
      <c r="AE9" s="2102"/>
      <c r="AF9" s="2193" t="s">
        <v>87</v>
      </c>
      <c r="AG9" s="2194"/>
      <c r="AH9" s="2102" t="s">
        <v>544</v>
      </c>
      <c r="AI9" s="2128"/>
      <c r="AJ9" s="1575"/>
      <c r="BM9" s="294">
        <v>22</v>
      </c>
    </row>
    <row customHeight="1" ht="24">
      <c r="D10" s="2176"/>
      <c r="E10" s="2176"/>
      <c r="F10" s="2200"/>
      <c r="G10" s="2200"/>
      <c r="H10" s="2201"/>
      <c r="I10" s="2202"/>
      <c r="J10" s="2193"/>
      <c r="K10" s="1560"/>
      <c r="L10" s="1579" t="s">
        <v>545</v>
      </c>
      <c r="M10" s="1574" t="s">
        <v>546</v>
      </c>
      <c r="N10" s="2195"/>
      <c r="O10" s="2196"/>
      <c r="P10" s="2176"/>
      <c r="Q10" s="1557"/>
      <c r="R10" s="1579" t="s">
        <v>545</v>
      </c>
      <c r="S10" s="1574" t="s">
        <v>546</v>
      </c>
      <c r="T10" s="2195"/>
      <c r="U10" s="2196"/>
      <c r="V10" s="2176"/>
      <c r="W10" s="1557"/>
      <c r="X10" s="1579" t="s">
        <v>545</v>
      </c>
      <c r="Y10" s="1574" t="s">
        <v>546</v>
      </c>
      <c r="Z10" s="2195"/>
      <c r="AA10" s="2196"/>
      <c r="AB10" s="2176"/>
      <c r="AC10" s="1557"/>
      <c r="AD10" s="1579" t="s">
        <v>545</v>
      </c>
      <c r="AE10" s="1574" t="s">
        <v>546</v>
      </c>
      <c r="AF10" s="2195"/>
      <c r="AG10" s="2196"/>
      <c r="AH10" s="2193"/>
      <c r="AI10" s="2176"/>
      <c r="AJ10" s="1575"/>
      <c r="AK10" s="255" t="s">
        <v>547</v>
      </c>
      <c r="AL10" s="255" t="s">
        <v>393</v>
      </c>
      <c r="BM10" s="294">
        <v>23</v>
      </c>
    </row>
    <row customHeight="1" ht="15">
      <c r="D11" s="2184" t="s">
        <v>328</v>
      </c>
      <c r="E11" s="2180" t="s">
        <v>548</v>
      </c>
      <c r="F11" s="2180" t="s">
        <v>549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99</v>
      </c>
      <c r="E17" s="2180" t="s">
        <v>548</v>
      </c>
      <c r="F17" s="2180" t="s">
        <v>550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548</v>
      </c>
      <c r="F23" s="2180" t="s">
        <v>551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548</v>
      </c>
      <c r="F29" s="2180" t="s">
        <v>552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105</v>
      </c>
      <c r="E35" s="2180" t="s">
        <v>548</v>
      </c>
      <c r="F35" s="2180" t="s">
        <v>553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AD406-E3F6-7702-C14B-0.356DBDD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2167</v>
      </c>
      <c r="C2" s="2501"/>
      <c r="D2" s="2501"/>
      <c r="E2" s="269"/>
      <c r="F2" s="90">
        <v>22</v>
      </c>
    </row>
    <row customHeight="1" ht="3">
      <c r="F3" s="90">
        <v>3</v>
      </c>
    </row>
    <row customHeight="1" ht="23.25">
      <c r="B4" s="2615" t="s">
        <v>2168</v>
      </c>
      <c r="C4" s="384" t="s">
        <v>2169</v>
      </c>
      <c r="D4" s="384" t="s">
        <v>2170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9BFF87-042D-6112-84D7-0.CFA8B5A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2171</v>
      </c>
    </row>
    <row r="4" s="265" customFormat="1" customHeight="1" ht="15">
      <c r="C4" s="1817"/>
      <c r="D4" s="114"/>
      <c r="E4" s="378"/>
    </row>
    <row r="6" s="1816" customFormat="1" customHeight="1" ht="17.25">
      <c r="A6" s="1816" t="s">
        <v>2172</v>
      </c>
    </row>
    <row r="8" s="265" customFormat="1" customHeight="1" ht="17.25">
      <c r="C8" s="1818"/>
      <c r="D8" s="114"/>
      <c r="E8" s="115"/>
    </row>
    <row r="11" s="1816" customFormat="1" customHeight="1" ht="17.25">
      <c r="A11" s="1816" t="s">
        <v>2173</v>
      </c>
    </row>
    <row r="13" s="1820" customFormat="1" customHeight="1" ht="15">
      <c r="A13" s="2218">
        <v>1</v>
      </c>
      <c r="B13" s="1161"/>
      <c r="C13" s="802" t="s">
        <v>102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2174</v>
      </c>
    </row>
    <row r="19" s="1851" customFormat="1" customHeight="1" ht="15">
      <c r="A19" s="1883"/>
      <c r="B19" s="1367">
        <v>1</v>
      </c>
      <c r="C19" s="1367"/>
      <c r="D19" s="801" t="s">
        <v>102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2175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102</v>
      </c>
      <c r="D23" s="2109" t="s">
        <v>328</v>
      </c>
      <c r="E23" s="2110"/>
      <c r="F23" s="2108" t="s">
        <v>19</v>
      </c>
      <c r="G23" s="2558"/>
      <c r="H23" s="2128">
        <v>1</v>
      </c>
      <c r="I23" s="2560" t="str">
        <f>IF(U23="","",INDEX(TERRITORY_MR_LIST,MATCH(U23,TERRITORY_LIST_ID,0)))</f>
        <v/>
      </c>
      <c r="J23" s="2108" t="s">
        <v>19</v>
      </c>
      <c r="K23" s="833"/>
      <c r="L23" s="1783" t="s">
        <v>328</v>
      </c>
      <c r="M23" s="604"/>
      <c r="N23" s="605"/>
      <c r="O23" s="605"/>
      <c r="P23" s="605"/>
      <c r="Q23" s="605"/>
      <c r="R23" s="605"/>
      <c r="S23" s="605"/>
      <c r="T23" s="605"/>
      <c r="U23" s="606"/>
      <c r="V23" s="605"/>
      <c r="W23" s="605"/>
      <c r="X23" s="596"/>
      <c r="Y23" s="596" t="s">
        <v>335</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336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383</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2176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102</v>
      </c>
      <c r="H29" s="2104">
        <v>1</v>
      </c>
      <c r="I29" s="2563" t="str">
        <f>IF(U29="","",INDEX(TERRITORY_MR_LIST,MATCH(U29,TERRITORY_LIST_ID,0)))</f>
        <v/>
      </c>
      <c r="J29" s="2108" t="s">
        <v>19</v>
      </c>
      <c r="K29" s="833"/>
      <c r="L29" s="1783" t="s">
        <v>328</v>
      </c>
      <c r="M29" s="604"/>
      <c r="N29" s="605"/>
      <c r="O29" s="605"/>
      <c r="P29" s="605"/>
      <c r="Q29" s="605"/>
      <c r="R29" s="605"/>
      <c r="S29" s="605"/>
      <c r="T29" s="605"/>
      <c r="U29" s="606"/>
      <c r="V29" s="605"/>
      <c r="W29" s="605"/>
      <c r="X29" s="596"/>
      <c r="Y29" s="596" t="s">
        <v>335</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336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2177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102</v>
      </c>
      <c r="L34" s="1730" t="s">
        <v>328</v>
      </c>
      <c r="M34" s="812"/>
      <c r="N34" s="813"/>
      <c r="O34" s="605"/>
      <c r="P34" s="605"/>
      <c r="Q34" s="605"/>
      <c r="R34" s="605"/>
      <c r="S34" s="605"/>
      <c r="T34" s="605"/>
      <c r="U34" s="606"/>
      <c r="V34" s="605"/>
      <c r="W34" s="605"/>
      <c r="X34" s="596"/>
      <c r="Y34" s="596" t="s">
        <v>335</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2178</v>
      </c>
    </row>
    <row customHeight="1" ht="11.25"/>
    <row s="456" customFormat="1" customHeight="1" ht="22.5">
      <c r="A39" s="1792"/>
      <c r="B39" s="458"/>
      <c r="C39" s="860"/>
      <c r="D39" s="441"/>
      <c r="E39" s="861"/>
      <c r="F39" s="1813"/>
      <c r="G39" s="1823"/>
      <c r="H39" s="476"/>
    </row>
    <row customHeight="1" ht="11.25"/>
    <row s="1816" customFormat="1" customHeight="1" ht="11.25">
      <c r="A41" s="1816" t="s">
        <v>2179</v>
      </c>
    </row>
    <row customHeight="1" ht="11.25"/>
    <row s="456" customFormat="1" customHeight="1" ht="22.5">
      <c r="A43" s="458"/>
      <c r="B43" s="458"/>
      <c r="C43" s="458"/>
      <c r="D43" s="441"/>
      <c r="E43" s="861"/>
      <c r="F43" s="862"/>
      <c r="G43" s="1823"/>
      <c r="H43" s="476"/>
    </row>
    <row customHeight="1" ht="11.25"/>
    <row s="1816" customFormat="1" customHeight="1" ht="11.25">
      <c r="A45" s="1816" t="s">
        <v>2180</v>
      </c>
    </row>
    <row customHeight="1" ht="11.25"/>
    <row s="456" customFormat="1" customHeight="1" ht="24">
      <c r="A47" s="2203" t="s">
        <v>568</v>
      </c>
      <c r="B47" s="503"/>
      <c r="C47" s="2214"/>
      <c r="D47" s="446" t="str">
        <f>A47</f>
        <v>5.1</v>
      </c>
      <c r="E47" s="443" t="s">
        <v>569</v>
      </c>
      <c r="F47" s="1977" t="s">
        <v>561</v>
      </c>
      <c r="G47" s="445" t="s">
        <v>570</v>
      </c>
      <c r="H47" s="476"/>
      <c r="I47" s="853"/>
    </row>
    <row s="456" customFormat="1" customHeight="1" ht="22.5">
      <c r="A48" s="2203"/>
      <c r="B48" s="503"/>
      <c r="C48" s="2214"/>
      <c r="D48" s="441" t="str">
        <f>D47&amp;".1"</f>
        <v>5.1.1</v>
      </c>
      <c r="E48" s="440" t="s">
        <v>571</v>
      </c>
      <c r="F48" s="1978" t="s">
        <v>22</v>
      </c>
      <c r="G48" s="475"/>
      <c r="H48" s="476"/>
      <c r="I48" s="853"/>
    </row>
    <row s="456" customFormat="1" customHeight="1" ht="22.5">
      <c r="A49" s="2203"/>
      <c r="B49" s="503"/>
      <c r="C49" s="2214"/>
      <c r="D49" s="441" t="str">
        <f>D47&amp;".2"</f>
        <v>5.1.2</v>
      </c>
      <c r="E49" s="440" t="s">
        <v>572</v>
      </c>
      <c r="F49" s="1733" t="s">
        <v>22</v>
      </c>
      <c r="G49" s="445" t="s">
        <v>573</v>
      </c>
      <c r="H49" s="476"/>
      <c r="I49" s="853"/>
    </row>
    <row s="456" customFormat="1" customHeight="1" ht="22.5">
      <c r="A50" s="2203"/>
      <c r="B50" s="503"/>
      <c r="C50" s="2214"/>
      <c r="D50" s="441" t="str">
        <f>D47&amp;".3"</f>
        <v>5.1.3</v>
      </c>
      <c r="E50" s="440" t="s">
        <v>574</v>
      </c>
      <c r="F50" s="1978" t="s">
        <v>22</v>
      </c>
      <c r="G50" s="475"/>
      <c r="H50" s="476"/>
      <c r="I50" s="853"/>
    </row>
    <row s="456" customFormat="1" customHeight="1" ht="22.5">
      <c r="A51" s="2203"/>
      <c r="B51" s="503"/>
      <c r="C51" s="2214"/>
      <c r="D51" s="441" t="str">
        <f>D47&amp;".4"</f>
        <v>5.1.4</v>
      </c>
      <c r="E51" s="440" t="s">
        <v>575</v>
      </c>
      <c r="F51" s="1978" t="s">
        <v>22</v>
      </c>
      <c r="G51" s="445" t="s">
        <v>576</v>
      </c>
      <c r="H51" s="476"/>
      <c r="I51" s="853"/>
    </row>
    <row r="54" s="1816" customFormat="1" customHeight="1" ht="17.25">
      <c r="A54" s="1816" t="s">
        <v>2181</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647</v>
      </c>
      <c r="Q56" s="517" t="s">
        <v>648</v>
      </c>
      <c r="R56" s="518" t="s">
        <v>649</v>
      </c>
      <c r="S56" s="1637" t="s">
        <v>650</v>
      </c>
      <c r="T56" s="1637"/>
      <c r="U56" s="1637"/>
      <c r="V56" s="1637"/>
    </row>
    <row r="58" s="1816" customFormat="1" customHeight="1" ht="11.25">
      <c r="A58" s="1816" t="s">
        <v>2182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636</v>
      </c>
      <c r="AQ60" s="1625" t="s">
        <v>636</v>
      </c>
      <c r="AR60" s="1637"/>
      <c r="AS60" s="1637"/>
    </row>
    <row r="62" s="1816" customFormat="1" customHeight="1" ht="11.25">
      <c r="A62" s="1816" t="s">
        <v>2183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2184</v>
      </c>
    </row>
    <row r="68" s="1636" customFormat="1" customHeight="1" ht="14.25">
      <c r="A68" s="344"/>
      <c r="B68" s="1161"/>
      <c r="C68" s="377"/>
      <c r="D68" s="1811"/>
      <c r="E68" s="887"/>
      <c r="F68" s="1826"/>
      <c r="G68" s="90"/>
      <c r="I68" s="1625"/>
      <c r="J68" s="1625"/>
    </row>
    <row r="70" s="1816" customFormat="1" customHeight="1" ht="11.25">
      <c r="A70" s="1816" t="s">
        <v>2185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2186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2187</v>
      </c>
    </row>
    <row r="75" s="1816" customFormat="1" customHeight="1" ht="11.25">
      <c r="A75" s="1816" t="s">
        <v>2188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2186</v>
      </c>
    </row>
    <row r="79" s="1816" customFormat="1" customHeight="1" ht="11.25">
      <c r="A79" s="1816" t="s">
        <v>2189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631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2190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2191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2192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2193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2194</v>
      </c>
    </row>
    <row r="101" s="1636" customFormat="1" customHeight="1" ht="11.25">
      <c r="A101" s="1167"/>
      <c r="B101" s="1167"/>
      <c r="C101" s="1167"/>
      <c r="D101" s="1161"/>
      <c r="E101" s="1171"/>
      <c r="F101" s="1830"/>
      <c r="G101" s="1831"/>
      <c r="H101" s="2516" t="s">
        <v>328</v>
      </c>
      <c r="I101" s="2517"/>
      <c r="J101" s="2486"/>
      <c r="K101" s="2518"/>
      <c r="L101" s="2108" t="s">
        <v>19</v>
      </c>
      <c r="M101" s="2109"/>
      <c r="N101" s="1987"/>
      <c r="O101" s="1178" t="s">
        <v>631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2192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2195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2196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2197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2198</v>
      </c>
    </row>
    <row r="115" s="1851" customFormat="1" customHeight="1" ht="15" hidden="1">
      <c r="A115" s="624"/>
      <c r="B115" s="625"/>
      <c r="C115" s="625"/>
      <c r="D115" s="2579" t="s">
        <v>328</v>
      </c>
      <c r="E115" s="2378" t="s">
        <v>324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864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hidden="1">
      <c r="A116" s="624"/>
      <c r="B116" s="625"/>
      <c r="C116" s="625"/>
      <c r="D116" s="2580"/>
      <c r="E116" s="2378" t="s">
        <v>819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hidden="1">
      <c r="A117" s="624"/>
      <c r="B117" s="625"/>
      <c r="C117" s="625"/>
      <c r="D117" s="2580"/>
      <c r="E117" s="2378" t="s">
        <v>820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hidden="1">
      <c r="A118" s="1807"/>
      <c r="B118" s="1161"/>
      <c r="C118" s="413"/>
      <c r="D118" s="2580"/>
      <c r="E118" s="2377" t="s">
        <v>865</v>
      </c>
      <c r="F118" s="2377"/>
      <c r="G118" s="2377"/>
      <c r="H118" s="2377"/>
      <c r="I118" s="2377"/>
      <c r="J118" s="2377"/>
      <c r="K118" s="2377"/>
      <c r="L118" s="2377"/>
      <c r="M118" s="2377"/>
      <c r="N118" s="2377"/>
      <c r="O118" s="2377"/>
      <c r="P118" s="2377"/>
      <c r="Q118" s="559">
        <f>SUMIF(T119:T120,"i",Q119:Q120)</f>
        <v>0</v>
      </c>
      <c r="R118" s="1018"/>
      <c r="S118" s="1799" t="s">
        <v>866</v>
      </c>
      <c r="T118" s="718" t="s">
        <v>867</v>
      </c>
      <c r="U118" s="2375">
        <v>1</v>
      </c>
      <c r="V118" s="2375" t="s">
        <v>830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hidden="1">
      <c r="A120" s="1807"/>
      <c r="B120" s="1161"/>
      <c r="C120" s="413"/>
      <c r="D120" s="2580"/>
      <c r="E120" s="650" t="s">
        <v>22</v>
      </c>
      <c r="F120" s="1169" t="s">
        <v>22</v>
      </c>
      <c r="G120" s="1169" t="s">
        <v>870</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hidden="1">
      <c r="A121" s="1807"/>
      <c r="B121" s="1161"/>
      <c r="C121" s="413"/>
      <c r="D121" s="2580"/>
      <c r="E121" s="2377" t="s">
        <v>868</v>
      </c>
      <c r="F121" s="2377"/>
      <c r="G121" s="2377"/>
      <c r="H121" s="2377"/>
      <c r="I121" s="2377"/>
      <c r="J121" s="2377"/>
      <c r="K121" s="2377"/>
      <c r="L121" s="2377"/>
      <c r="M121" s="2377"/>
      <c r="N121" s="2377"/>
      <c r="O121" s="2377"/>
      <c r="P121" s="2377"/>
      <c r="Q121" s="559">
        <f>SUMIF(T122:T123,"i",Q122:Q123)</f>
        <v>0</v>
      </c>
      <c r="R121" s="1018"/>
      <c r="S121" s="1799" t="s">
        <v>869</v>
      </c>
      <c r="T121" s="718" t="s">
        <v>867</v>
      </c>
      <c r="U121" s="2375">
        <v>1</v>
      </c>
      <c r="V121" s="2375" t="s">
        <v>830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hidden="1">
      <c r="A123" s="1807"/>
      <c r="B123" s="1161"/>
      <c r="C123" s="413"/>
      <c r="D123" s="2581"/>
      <c r="E123" s="650" t="s">
        <v>22</v>
      </c>
      <c r="F123" s="1169" t="s">
        <v>22</v>
      </c>
      <c r="G123" s="1169" t="s">
        <v>870</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2199</v>
      </c>
    </row>
    <row r="127" s="1851" customFormat="1" customHeight="1" ht="15">
      <c r="A127" s="624"/>
      <c r="B127" s="625"/>
      <c r="C127" s="625"/>
      <c r="D127" s="2579" t="s">
        <v>328</v>
      </c>
      <c r="E127" s="2378" t="s">
        <v>324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864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819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820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865</v>
      </c>
      <c r="F130" s="2377"/>
      <c r="G130" s="2377"/>
      <c r="H130" s="2377"/>
      <c r="I130" s="2377"/>
      <c r="J130" s="2377"/>
      <c r="K130" s="2377"/>
      <c r="L130" s="2377"/>
      <c r="M130" s="2377"/>
      <c r="N130" s="2377"/>
      <c r="O130" s="2377"/>
      <c r="P130" s="2377"/>
      <c r="Q130" s="559">
        <f>SUMIF(T131:T132,"i",Q131:Q132)</f>
        <v>0</v>
      </c>
      <c r="R130" s="1018"/>
      <c r="S130" s="1799" t="s">
        <v>866</v>
      </c>
      <c r="T130" s="718" t="s">
        <v>867</v>
      </c>
      <c r="U130" s="2375">
        <v>1</v>
      </c>
      <c r="V130" s="2375" t="s">
        <v>830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870</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867</v>
      </c>
      <c r="U133" s="2375">
        <v>1</v>
      </c>
      <c r="V133" s="2375" t="s">
        <v>830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2200</v>
      </c>
    </row>
    <row r="139" s="1851" customFormat="1" customHeight="1" ht="45">
      <c r="A139" s="1807"/>
      <c r="B139" s="1161"/>
      <c r="C139" s="413"/>
      <c r="D139" s="90"/>
      <c r="E139" s="2573"/>
      <c r="F139" s="2109" t="s">
        <v>328</v>
      </c>
      <c r="G139" s="2576" t="s">
        <v>22</v>
      </c>
      <c r="H139" s="290"/>
      <c r="I139" s="638" t="s">
        <v>328</v>
      </c>
      <c r="J139" s="1808" t="s">
        <v>2201</v>
      </c>
      <c r="K139" s="639" t="s">
        <v>801</v>
      </c>
      <c r="L139" s="2225" t="s">
        <v>801</v>
      </c>
      <c r="M139" s="2578"/>
      <c r="N139" s="639" t="s">
        <v>801</v>
      </c>
      <c r="O139" s="639" t="s">
        <v>801</v>
      </c>
      <c r="P139" s="639" t="s">
        <v>801</v>
      </c>
      <c r="Q139" s="640">
        <f>SUM(Q140:Q142)</f>
        <v>0</v>
      </c>
      <c r="R139" s="640">
        <f>IF(R136=0,0,(Q136/R136)*100)</f>
        <v>0</v>
      </c>
      <c r="S139" s="2180"/>
      <c r="T139" s="718" t="s">
        <v>867</v>
      </c>
      <c r="U139" s="90"/>
      <c r="V139" s="90"/>
      <c r="AC139" s="90"/>
    </row>
    <row s="1851" customFormat="1" customHeight="1" ht="11.25">
      <c r="A140" s="1807"/>
      <c r="B140" s="1161"/>
      <c r="C140" s="413"/>
      <c r="D140" s="90"/>
      <c r="E140" s="2574"/>
      <c r="F140" s="2109"/>
      <c r="G140" s="2576"/>
      <c r="H140" s="2128"/>
      <c r="I140" s="2516" t="s">
        <v>1321</v>
      </c>
      <c r="J140" s="2570"/>
      <c r="K140" s="2571"/>
      <c r="L140" s="641"/>
      <c r="M140" s="642" t="s">
        <v>328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2202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2203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1321</v>
      </c>
      <c r="J147" s="2570"/>
      <c r="K147" s="2571"/>
      <c r="L147" s="641"/>
      <c r="M147" s="642" t="s">
        <v>328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2202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328</v>
      </c>
      <c r="N150" s="1796"/>
      <c r="O150" s="643"/>
      <c r="P150" s="644"/>
      <c r="Q150" s="643"/>
      <c r="R150" s="645">
        <v>0</v>
      </c>
      <c r="S150" s="90"/>
      <c r="T150" s="718"/>
      <c r="U150" s="90"/>
      <c r="V150" s="90"/>
      <c r="AC150" s="90"/>
    </row>
    <row r="152" s="1816" customFormat="1" customHeight="1" ht="17.25">
      <c r="A152" s="1816" t="s">
        <v>2204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328</v>
      </c>
      <c r="N154" s="2505" t="str">
        <f>IF(Z154="","",INDEX(TERRITORY_MR_LIST,MATCH(Z154,TERRITORY_LIST_ID,0)))</f>
        <v/>
      </c>
      <c r="O154" s="2186" t="s">
        <v>65</v>
      </c>
      <c r="P154" s="2109"/>
      <c r="Q154" s="2109" t="s">
        <v>328</v>
      </c>
      <c r="R154" s="2503" t="s">
        <v>22</v>
      </c>
      <c r="S154" s="2108" t="s">
        <v>65</v>
      </c>
      <c r="T154" s="1812"/>
      <c r="U154" s="1812" t="s">
        <v>328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669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670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671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703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328</v>
      </c>
      <c r="N160" s="2505" t="str">
        <f>IF(Z160="","",INDEX(TERRITORY_MR_LIST,MATCH(Z160,TERRITORY_LIST_ID,0)))</f>
        <v/>
      </c>
      <c r="O160" s="2186" t="s">
        <v>65</v>
      </c>
      <c r="P160" s="2109"/>
      <c r="Q160" s="2109" t="s">
        <v>328</v>
      </c>
      <c r="R160" s="2503" t="s">
        <v>22</v>
      </c>
      <c r="S160" s="2108" t="s">
        <v>65</v>
      </c>
      <c r="T160" s="1812"/>
      <c r="U160" s="1812" t="s">
        <v>328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669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670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671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328</v>
      </c>
      <c r="N165" s="2505" t="str">
        <f>IF(Z165="","",INDEX(TERRITORY_MR_LIST,MATCH(Z165,TERRITORY_LIST_ID,0)))</f>
        <v/>
      </c>
      <c r="O165" s="2186" t="s">
        <v>65</v>
      </c>
      <c r="P165" s="2109"/>
      <c r="Q165" s="2109" t="s">
        <v>328</v>
      </c>
      <c r="R165" s="2503" t="s">
        <v>22</v>
      </c>
      <c r="S165" s="2108" t="s">
        <v>65</v>
      </c>
      <c r="T165" s="1812"/>
      <c r="U165" s="1812" t="s">
        <v>328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669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670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328</v>
      </c>
      <c r="R169" s="2503" t="s">
        <v>22</v>
      </c>
      <c r="S169" s="2108" t="s">
        <v>65</v>
      </c>
      <c r="T169" s="1812"/>
      <c r="U169" s="1812" t="s">
        <v>328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669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328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2205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328</v>
      </c>
      <c r="N176" s="2505" t="str">
        <f>IF(Z176="","",INDEX(TERRITORY_MR_LIST,MATCH(Z176,TERRITORY_LIST_ID,0)))</f>
        <v/>
      </c>
      <c r="O176" s="2186" t="s">
        <v>65</v>
      </c>
      <c r="P176" s="2109"/>
      <c r="Q176" s="2109" t="s">
        <v>328</v>
      </c>
      <c r="R176" s="2503" t="s">
        <v>22</v>
      </c>
      <c r="S176" s="2407" t="s">
        <v>19</v>
      </c>
      <c r="T176" s="1803"/>
      <c r="U176" s="1803" t="s">
        <v>328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670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671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703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328</v>
      </c>
      <c r="N182" s="2505" t="str">
        <f>IF(Z182="","",INDEX(TERRITORY_MR_LIST,MATCH(Z182,TERRITORY_LIST_ID,0)))</f>
        <v/>
      </c>
      <c r="O182" s="2186" t="s">
        <v>65</v>
      </c>
      <c r="P182" s="2109"/>
      <c r="Q182" s="2109" t="s">
        <v>328</v>
      </c>
      <c r="R182" s="2503" t="s">
        <v>22</v>
      </c>
      <c r="S182" s="2407" t="s">
        <v>19</v>
      </c>
      <c r="T182" s="1803"/>
      <c r="U182" s="1803" t="s">
        <v>328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670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671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328</v>
      </c>
      <c r="N187" s="2505" t="str">
        <f>IF(Z187="","",INDEX(TERRITORY_MR_LIST,MATCH(Z187,TERRITORY_LIST_ID,0)))</f>
        <v/>
      </c>
      <c r="O187" s="2186" t="s">
        <v>65</v>
      </c>
      <c r="P187" s="2109"/>
      <c r="Q187" s="2109" t="s">
        <v>328</v>
      </c>
      <c r="R187" s="2503" t="s">
        <v>22</v>
      </c>
      <c r="S187" s="2407" t="s">
        <v>19</v>
      </c>
      <c r="T187" s="1803"/>
      <c r="U187" s="1803" t="s">
        <v>328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670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328</v>
      </c>
      <c r="R191" s="2503" t="s">
        <v>22</v>
      </c>
      <c r="S191" s="2407" t="s">
        <v>19</v>
      </c>
      <c r="T191" s="1803"/>
      <c r="U191" s="1803" t="s">
        <v>328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2206</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328</v>
      </c>
      <c r="P202" s="2518"/>
      <c r="Q202" s="1581"/>
      <c r="R202" s="2186" t="s">
        <v>65</v>
      </c>
      <c r="S202" s="2186" t="s">
        <v>65</v>
      </c>
      <c r="T202" s="1856"/>
      <c r="U202" s="2109" t="s">
        <v>328</v>
      </c>
      <c r="V202" s="2525" t="str">
        <f>IF(AK202="","",INDEX(TERRITORY_MR_LIST,MATCH(AK202,TERRITORY_LIST_ID,0)))</f>
        <v/>
      </c>
      <c r="W202" s="1582"/>
      <c r="X202" s="2186" t="s">
        <v>65</v>
      </c>
      <c r="Y202" s="2186" t="s">
        <v>19</v>
      </c>
      <c r="Z202" s="1565"/>
      <c r="AA202" s="2109" t="s">
        <v>328</v>
      </c>
      <c r="AB202" s="2527"/>
      <c r="AC202" s="1583"/>
      <c r="AD202" s="2186" t="s">
        <v>65</v>
      </c>
      <c r="AE202" s="2186" t="s">
        <v>19</v>
      </c>
      <c r="AF202" s="1563"/>
      <c r="AG202" s="1812" t="s">
        <v>328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2207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2208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322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2209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703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CD942-C222-A1EF-1E42-0.A6EFC53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2210</v>
      </c>
      <c r="B1" s="847"/>
      <c r="C1" s="983" t="s">
        <v>2211</v>
      </c>
      <c r="D1" s="981" t="s">
        <v>1107</v>
      </c>
      <c r="E1" s="981" t="s">
        <v>1153</v>
      </c>
      <c r="F1" s="981" t="s">
        <v>1206</v>
      </c>
      <c r="G1" s="981" t="s">
        <v>1193</v>
      </c>
      <c r="H1" s="981" t="s">
        <v>1894</v>
      </c>
    </row>
    <row customHeight="1" ht="9">
      <c r="A2" s="984" t="s">
        <v>2212</v>
      </c>
      <c r="B2" s="984"/>
      <c r="C2" s="985" t="str">
        <f>INDEX(TEMPLATE_NUMBER_FORM_LIST,MATCH(TEMPLATE_SPHERE,TEMPLATE_SPHERE_LIST,0))</f>
        <v>10</v>
      </c>
      <c r="D2" s="984" t="s">
        <v>133</v>
      </c>
      <c r="E2" s="984" t="s">
        <v>121</v>
      </c>
      <c r="F2" s="986" t="s">
        <v>121</v>
      </c>
      <c r="G2" s="984" t="s">
        <v>121</v>
      </c>
      <c r="H2" s="987"/>
    </row>
    <row customHeight="1" ht="63">
      <c r="A3" s="847"/>
      <c r="B3" s="847" t="s">
        <v>328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5" t="s">
        <v>2213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6"/>
      <c r="G3" s="987"/>
      <c r="H3" s="847"/>
    </row>
    <row customHeight="1" ht="243">
      <c r="A4" s="847" t="s">
        <v>2214</v>
      </c>
      <c r="B4" s="847" t="s">
        <v>99</v>
      </c>
      <c r="C4" s="985" t="str">
        <f>IF(TEMPLATE_SPHERE="HEAT",D4,IF(TEMPLATE_SPHERE="TKO",H4,E4))</f>
        <v>Форма 1. Информация об организации, осуществляющей водоотведение (общая информация)</v>
      </c>
      <c r="D4" s="984" t="s">
        <v>2215</v>
      </c>
      <c r="E4" s="98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4"/>
      <c r="G4" s="984"/>
      <c r="H4" s="847" t="s">
        <v>2216</v>
      </c>
    </row>
    <row customHeight="1" ht="117">
      <c r="A5" s="847" t="s">
        <v>2217</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7" t="s">
        <v>2218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7"/>
      <c r="G5" s="987"/>
      <c r="H5" s="847" t="s">
        <v>2219</v>
      </c>
    </row>
    <row customHeight="1" ht="90">
      <c r="A6" s="847" t="s">
        <v>2220</v>
      </c>
      <c r="B6" s="847" t="s">
        <v>90</v>
      </c>
      <c r="C6" s="98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7"/>
      <c r="G6" s="847"/>
      <c r="H6" s="987"/>
    </row>
    <row customHeight="1" ht="45">
      <c r="A7" s="847" t="s">
        <v>2221</v>
      </c>
      <c r="B7" s="847" t="s">
        <v>105</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2222</v>
      </c>
      <c r="E7" s="847" t="s">
        <v>2223</v>
      </c>
      <c r="F7" s="987"/>
      <c r="G7" s="987"/>
      <c r="H7" s="987"/>
    </row>
    <row customHeight="1" ht="108">
      <c r="A8" s="847" t="s">
        <v>2224</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1455</v>
      </c>
      <c r="E8" s="847" t="s">
        <v>2225</v>
      </c>
      <c r="F8" s="987"/>
      <c r="G8" s="987"/>
      <c r="H8" s="987"/>
    </row>
    <row customHeight="1" ht="99">
      <c r="A9" s="847" t="s">
        <v>2226</v>
      </c>
      <c r="B9" s="847"/>
      <c r="C9" s="847" t="s">
        <v>2227</v>
      </c>
      <c r="D9" s="847"/>
      <c r="E9" s="847"/>
      <c r="F9" s="987"/>
      <c r="G9" s="987"/>
      <c r="H9" s="987"/>
    </row>
    <row customHeight="1" ht="126">
      <c r="A10" s="847" t="s">
        <v>2228</v>
      </c>
      <c r="B10" s="847"/>
      <c r="C10" s="847" t="s">
        <v>2229</v>
      </c>
      <c r="D10" s="847"/>
      <c r="E10" s="847"/>
      <c r="F10" s="987"/>
      <c r="G10" s="987"/>
      <c r="H10" s="987"/>
    </row>
    <row customHeight="1" ht="108">
      <c r="A11" s="847" t="s">
        <v>2230</v>
      </c>
      <c r="B11" s="847"/>
      <c r="C11" s="847" t="s">
        <v>2231</v>
      </c>
      <c r="D11" s="847"/>
      <c r="E11" s="847"/>
      <c r="F11" s="987"/>
      <c r="G11" s="987"/>
      <c r="H11" s="987"/>
    </row>
    <row customHeight="1" ht="54">
      <c r="A12" s="847" t="s">
        <v>2232</v>
      </c>
      <c r="B12" s="847"/>
      <c r="C12" s="847" t="s">
        <v>2233</v>
      </c>
      <c r="D12" s="847"/>
      <c r="E12" s="847"/>
      <c r="F12" s="987"/>
      <c r="G12" s="987"/>
      <c r="H12" s="987"/>
    </row>
    <row customHeight="1" ht="45">
      <c r="A13" s="847" t="s">
        <v>2234</v>
      </c>
      <c r="B13" s="847"/>
      <c r="C13" s="847" t="s">
        <v>2235</v>
      </c>
      <c r="D13" s="847"/>
      <c r="E13" s="847"/>
      <c r="F13" s="987"/>
      <c r="G13" s="987"/>
      <c r="H13" s="987"/>
    </row>
    <row customHeight="1" ht="117">
      <c r="A14" s="847" t="s">
        <v>2236</v>
      </c>
      <c r="B14" s="847"/>
      <c r="C14" s="847" t="s">
        <v>2237</v>
      </c>
      <c r="D14" s="847"/>
      <c r="E14" s="847"/>
      <c r="F14" s="987"/>
      <c r="G14" s="987"/>
      <c r="H14" s="987"/>
    </row>
    <row customHeight="1" ht="117">
      <c r="A15" s="847" t="s">
        <v>2238</v>
      </c>
      <c r="B15" s="847"/>
      <c r="C15" s="847" t="s">
        <v>2239</v>
      </c>
      <c r="D15" s="847"/>
      <c r="E15" s="847"/>
      <c r="F15" s="987"/>
      <c r="G15" s="987"/>
      <c r="H15" s="987"/>
    </row>
    <row customHeight="1" ht="63">
      <c r="A16" s="847" t="s">
        <v>2240</v>
      </c>
      <c r="B16" s="847"/>
      <c r="C16" s="847" t="s">
        <v>2241</v>
      </c>
      <c r="D16" s="847"/>
      <c r="E16" s="847"/>
      <c r="F16" s="987"/>
      <c r="G16" s="987"/>
      <c r="H16" s="987"/>
    </row>
    <row customHeight="1" ht="54">
      <c r="A17" s="847" t="s">
        <v>2242</v>
      </c>
      <c r="B17" s="847"/>
      <c r="C17" s="985" t="s">
        <v>2243</v>
      </c>
      <c r="D17" s="847"/>
      <c r="E17" s="847"/>
      <c r="F17" s="987"/>
      <c r="G17" s="987"/>
      <c r="H17" s="987"/>
    </row>
    <row customHeight="1" ht="27">
      <c r="A18" s="847" t="s">
        <v>2244</v>
      </c>
      <c r="B18" s="847"/>
      <c r="C18" s="985" t="s">
        <v>2245</v>
      </c>
      <c r="D18" s="847"/>
      <c r="E18" s="847"/>
      <c r="F18" s="987"/>
      <c r="G18" s="987"/>
      <c r="H18" s="987"/>
    </row>
    <row customHeight="1" ht="54">
      <c r="A19" s="847" t="s">
        <v>2246</v>
      </c>
      <c r="B19" s="847"/>
      <c r="C19" s="985" t="s">
        <v>2247</v>
      </c>
      <c r="D19" s="847"/>
      <c r="E19" s="847"/>
      <c r="F19" s="987"/>
      <c r="G19" s="987"/>
      <c r="H19" s="987"/>
    </row>
    <row customHeight="1" ht="36">
      <c r="A20" s="847" t="s">
        <v>2248</v>
      </c>
      <c r="B20" s="847"/>
      <c r="C20" s="985" t="s">
        <v>2249</v>
      </c>
      <c r="D20" s="847"/>
      <c r="E20" s="847"/>
      <c r="F20" s="987"/>
      <c r="G20" s="987"/>
      <c r="H20" s="987"/>
    </row>
    <row customHeight="1" ht="36">
      <c r="A21" s="847" t="s">
        <v>2250</v>
      </c>
      <c r="B21" s="847"/>
      <c r="C21" s="985" t="s">
        <v>2251</v>
      </c>
      <c r="D21" s="847"/>
      <c r="E21" s="847"/>
      <c r="F21" s="987"/>
      <c r="G21" s="987"/>
      <c r="H21" s="987"/>
    </row>
    <row customHeight="1" ht="27">
      <c r="A22" s="847" t="s">
        <v>2252</v>
      </c>
      <c r="B22" s="847"/>
      <c r="C22" s="985" t="s">
        <v>2253</v>
      </c>
      <c r="D22" s="847"/>
      <c r="E22" s="847"/>
      <c r="F22" s="987"/>
      <c r="G22" s="987"/>
      <c r="H22" s="987"/>
    </row>
    <row customHeight="1" ht="36">
      <c r="A23" s="847" t="s">
        <v>2254</v>
      </c>
      <c r="B23" s="847"/>
      <c r="C23" s="985" t="s">
        <v>2255</v>
      </c>
      <c r="D23" s="847"/>
      <c r="E23" s="847"/>
      <c r="F23" s="987"/>
      <c r="G23" s="987"/>
      <c r="H23" s="987"/>
    </row>
    <row customHeight="1" ht="28.5">
      <c r="A24" s="847" t="s">
        <v>2256</v>
      </c>
      <c r="B24" s="847"/>
      <c r="C24" s="985" t="s">
        <v>2257</v>
      </c>
      <c r="D24" s="847"/>
      <c r="E24" s="847"/>
      <c r="F24" s="987"/>
      <c r="G24" s="987"/>
      <c r="H24" s="987"/>
    </row>
    <row customHeight="1" ht="36">
      <c r="A25" s="847" t="s">
        <v>2258</v>
      </c>
      <c r="B25" s="847"/>
      <c r="C25" s="985" t="s">
        <v>2259</v>
      </c>
      <c r="D25" s="847"/>
      <c r="E25" s="847"/>
      <c r="F25" s="987"/>
      <c r="G25" s="987"/>
      <c r="H25" s="987"/>
    </row>
    <row customHeight="1" ht="27">
      <c r="A26" s="847" t="s">
        <v>2260</v>
      </c>
      <c r="B26" s="847"/>
      <c r="C26" s="985" t="s">
        <v>2261</v>
      </c>
      <c r="D26" s="847"/>
      <c r="E26" s="847"/>
      <c r="F26" s="987"/>
      <c r="G26" s="987"/>
      <c r="H26" s="987"/>
    </row>
    <row customHeight="1" ht="36">
      <c r="A27" s="847" t="s">
        <v>2262</v>
      </c>
      <c r="B27" s="847"/>
      <c r="C27" s="985" t="s">
        <v>2263</v>
      </c>
      <c r="D27" s="847"/>
      <c r="E27" s="847"/>
      <c r="F27" s="987"/>
      <c r="G27" s="987"/>
      <c r="H27" s="987"/>
    </row>
    <row customHeight="1" ht="28.5">
      <c r="A28" s="847" t="s">
        <v>2264</v>
      </c>
      <c r="B28" s="847"/>
      <c r="C28" s="985" t="s">
        <v>2265</v>
      </c>
      <c r="D28" s="847"/>
      <c r="E28" s="847"/>
      <c r="F28" s="987"/>
      <c r="G28" s="987"/>
      <c r="H28" s="987"/>
    </row>
    <row customHeight="1" ht="126">
      <c r="A29" s="847" t="s">
        <v>2266</v>
      </c>
      <c r="B29" s="847" t="s">
        <v>164</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7" t="s">
        <v>2267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7"/>
      <c r="G29" s="987"/>
      <c r="H29" s="847" t="s">
        <v>2268</v>
      </c>
    </row>
    <row customHeight="1" ht="36">
      <c r="A30" s="847" t="s">
        <v>2269</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7" t="s">
        <v>2270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7"/>
      <c r="G30" s="987"/>
      <c r="H30" s="987"/>
    </row>
    <row customHeight="1" ht="54">
      <c r="A31" s="847" t="s">
        <v>2271</v>
      </c>
      <c r="B31" s="847"/>
      <c r="C31" s="985" t="str">
        <f>IF(TEMPLATE_SPHERE="HEAT",D31,IF(TEMPLATE_SPHERE="TKO",H31,E31))</f>
        <v>Форма 1. Информация об организации, осуществляющей водоотведение (общая информация)</v>
      </c>
      <c r="D31" s="847" t="s">
        <v>2272</v>
      </c>
      <c r="E31" s="85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7"/>
      <c r="G31" s="987"/>
      <c r="H31" s="987"/>
    </row>
    <row customHeight="1" ht="198">
      <c r="A32" s="847" t="s">
        <v>2273</v>
      </c>
      <c r="B32" s="847"/>
      <c r="C32" s="985" t="str">
        <f>IF(TEMPLATE_SPHERE="HEAT",D32,IF(TEMPLATE_SPHERE="TKO",H32,E32))</f>
        <v>Форма 7. Информация об инвестиционных программах организации водоотведения и отчетах об их исполнении</v>
      </c>
      <c r="D32" s="847" t="s">
        <v>2274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7"/>
      <c r="G32" s="987"/>
      <c r="H32" s="847" t="s">
        <v>2275</v>
      </c>
    </row>
    <row customHeight="1" ht="9">
      <c r="A33" s="847"/>
      <c r="B33" s="847"/>
      <c r="C33" s="985"/>
      <c r="D33" s="847"/>
      <c r="E33" s="847"/>
      <c r="F33" s="987"/>
      <c r="G33" s="987"/>
      <c r="H33" s="987"/>
    </row>
    <row customHeight="1" ht="9">
      <c r="A34" s="847"/>
      <c r="B34" s="847" t="s">
        <v>142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02682D3-6066-C02B-D5C4-0.E0B9D97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2276</v>
      </c>
      <c r="D1" s="899"/>
      <c r="E1" s="899"/>
      <c r="F1" s="899"/>
      <c r="G1" s="899"/>
      <c r="H1" s="899" t="s">
        <v>2277</v>
      </c>
      <c r="I1" s="899"/>
      <c r="J1" s="899"/>
      <c r="K1" s="899"/>
      <c r="L1" s="899"/>
      <c r="M1" s="899" t="s">
        <v>2278</v>
      </c>
      <c r="N1" s="899" t="s">
        <v>2279</v>
      </c>
      <c r="O1" s="2593" t="s">
        <v>2280</v>
      </c>
      <c r="P1" s="2593"/>
      <c r="Q1" s="2593"/>
      <c r="R1" s="2593"/>
      <c r="S1" s="2593"/>
      <c r="T1" s="2593" t="s">
        <v>2278</v>
      </c>
      <c r="U1" s="2593"/>
      <c r="V1" s="2593"/>
      <c r="W1" s="2593"/>
      <c r="X1" s="2593"/>
      <c r="Y1" s="1000"/>
      <c r="Z1" s="2593" t="s">
        <v>2281</v>
      </c>
      <c r="AA1" s="2593"/>
      <c r="AB1" s="2593"/>
      <c r="AC1" s="2593"/>
      <c r="AD1" s="2593"/>
    </row>
    <row customHeight="1" ht="18">
      <c r="A2" s="847"/>
      <c r="B2" s="847"/>
      <c r="C2" s="842" t="s">
        <v>1107</v>
      </c>
      <c r="D2" s="842" t="s">
        <v>1153</v>
      </c>
      <c r="E2" s="842" t="s">
        <v>1206</v>
      </c>
      <c r="F2" s="842" t="s">
        <v>1193</v>
      </c>
      <c r="G2" s="842" t="s">
        <v>1894</v>
      </c>
      <c r="H2" s="844"/>
      <c r="I2" s="844"/>
      <c r="J2" s="844"/>
      <c r="K2" s="844"/>
      <c r="L2" s="844"/>
      <c r="M2" s="844"/>
      <c r="N2" s="844"/>
      <c r="O2" s="842" t="s">
        <v>1107</v>
      </c>
      <c r="P2" s="842" t="s">
        <v>1153</v>
      </c>
      <c r="Q2" s="842" t="s">
        <v>1193</v>
      </c>
      <c r="R2" s="842" t="s">
        <v>1206</v>
      </c>
      <c r="S2" s="842" t="s">
        <v>1894</v>
      </c>
      <c r="T2" s="842" t="s">
        <v>1107</v>
      </c>
      <c r="U2" s="842" t="s">
        <v>1153</v>
      </c>
      <c r="V2" s="842" t="s">
        <v>1193</v>
      </c>
      <c r="W2" s="842" t="s">
        <v>1206</v>
      </c>
      <c r="X2" s="842" t="s">
        <v>1894</v>
      </c>
      <c r="Y2" s="842"/>
      <c r="Z2" s="842" t="s">
        <v>1107</v>
      </c>
      <c r="AA2" s="851" t="s">
        <v>1153</v>
      </c>
      <c r="AB2" s="842" t="s">
        <v>1193</v>
      </c>
      <c r="AC2" s="842" t="s">
        <v>1206</v>
      </c>
      <c r="AD2" s="842" t="s">
        <v>1894</v>
      </c>
    </row>
    <row customHeight="1" ht="162">
      <c r="A3" s="846" t="s">
        <v>27</v>
      </c>
      <c r="B3" s="846"/>
      <c r="C3" s="2597" t="s">
        <v>2282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4"/>
      <c r="P3" s="844"/>
      <c r="Q3" s="844"/>
      <c r="R3" s="844"/>
      <c r="S3" s="844"/>
      <c r="T3" s="844"/>
      <c r="U3" s="844"/>
      <c r="V3" s="844"/>
      <c r="W3" s="844"/>
      <c r="X3" s="844"/>
      <c r="Y3" s="1001"/>
      <c r="Z3" s="847" t="s">
        <v>2283</v>
      </c>
      <c r="AA3" s="844" t="s">
        <v>2284</v>
      </c>
      <c r="AB3" s="847" t="s">
        <v>2285</v>
      </c>
      <c r="AC3" s="847" t="s">
        <v>2286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v>
      </c>
      <c r="D11" s="2600" t="s">
        <v>200</v>
      </c>
      <c r="E11" s="2600" t="s">
        <v>307</v>
      </c>
      <c r="F11" s="2600" t="s">
        <v>2287</v>
      </c>
      <c r="G11" s="2600"/>
      <c r="H11" s="899" t="s">
        <v>2288</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4"/>
      <c r="P11" s="844"/>
      <c r="Q11" s="844"/>
      <c r="R11" s="844"/>
      <c r="S11" s="844"/>
      <c r="T11" s="844" t="s">
        <v>2289</v>
      </c>
      <c r="U11" s="844" t="s">
        <v>2290</v>
      </c>
      <c r="V11" s="844"/>
      <c r="W11" s="844"/>
      <c r="X11" s="844"/>
      <c r="Y11" s="1001"/>
      <c r="Z11" s="847" t="s">
        <v>2291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7"/>
      <c r="AC11" s="847"/>
      <c r="AD11" s="847"/>
    </row>
    <row customHeight="1" ht="45">
      <c r="A12" s="2594"/>
      <c r="B12" s="900">
        <v>2</v>
      </c>
      <c r="C12" s="2601"/>
      <c r="D12" s="2601"/>
      <c r="E12" s="2601"/>
      <c r="F12" s="2601"/>
      <c r="G12" s="2601"/>
      <c r="H12" s="899" t="s">
        <v>2292</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4"/>
      <c r="P12" s="844"/>
      <c r="Q12" s="844"/>
      <c r="R12" s="844"/>
      <c r="S12" s="844"/>
      <c r="T12" s="844" t="s">
        <v>2293</v>
      </c>
      <c r="U12" s="844" t="s">
        <v>2294</v>
      </c>
      <c r="V12" s="844"/>
      <c r="W12" s="844"/>
      <c r="X12" s="844"/>
      <c r="Y12" s="1001"/>
      <c r="Z12" s="847" t="s">
        <v>2295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7"/>
      <c r="AC12" s="847"/>
      <c r="AD12" s="847"/>
    </row>
    <row customHeight="1" ht="72">
      <c r="A13" s="2594"/>
      <c r="B13" s="900">
        <v>3</v>
      </c>
      <c r="C13" s="2601"/>
      <c r="D13" s="2601"/>
      <c r="E13" s="2601"/>
      <c r="F13" s="2601"/>
      <c r="G13" s="2601"/>
      <c r="H13" s="2593" t="s">
        <v>2296</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4"/>
      <c r="P13" s="845"/>
      <c r="Q13" s="845"/>
      <c r="R13" s="845"/>
      <c r="S13" s="844"/>
      <c r="T13" s="844" t="s">
        <v>2297</v>
      </c>
      <c r="U13" s="845" t="s">
        <v>2298</v>
      </c>
      <c r="V13" s="845"/>
      <c r="W13" s="845"/>
      <c r="X13" s="844"/>
      <c r="Y13" s="1001"/>
      <c r="Z13" s="847" t="s">
        <v>2299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2300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5"/>
      <c r="W14" s="845"/>
      <c r="X14" s="844"/>
      <c r="Y14" s="1001"/>
      <c r="Z14" s="847" t="s">
        <v>2301</v>
      </c>
      <c r="AA14" s="850" t="s">
        <v>2301</v>
      </c>
      <c r="AB14" s="847"/>
      <c r="AC14" s="847"/>
      <c r="AD14" s="847"/>
    </row>
    <row customHeight="1" ht="108">
      <c r="A15" s="2594"/>
      <c r="B15" s="900">
        <v>5</v>
      </c>
      <c r="C15" s="2601"/>
      <c r="D15" s="2601"/>
      <c r="E15" s="2601"/>
      <c r="F15" s="2601"/>
      <c r="G15" s="2601"/>
      <c r="H15" s="2595" t="s">
        <v>2302</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4"/>
      <c r="P15" s="845"/>
      <c r="Q15" s="845"/>
      <c r="R15" s="845"/>
      <c r="S15" s="844"/>
      <c r="T15" s="844" t="s">
        <v>2303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5"/>
      <c r="W15" s="845"/>
      <c r="X15" s="844"/>
      <c r="Y15" s="1001"/>
      <c r="Z15" s="847" t="s">
        <v>2304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4"/>
      <c r="P16" s="845"/>
      <c r="Q16" s="845"/>
      <c r="R16" s="845"/>
      <c r="S16" s="844"/>
      <c r="T16" s="844"/>
      <c r="U16" s="845"/>
      <c r="V16" s="845"/>
      <c r="W16" s="845"/>
      <c r="X16" s="844"/>
      <c r="Y16" s="1001"/>
      <c r="Z16" s="847" t="s">
        <v>2304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1922</v>
      </c>
      <c r="B18" s="900">
        <v>1</v>
      </c>
      <c r="C18" s="844" t="s">
        <v>2288</v>
      </c>
      <c r="D18" s="968" t="s">
        <v>2288</v>
      </c>
      <c r="E18" s="844" t="s">
        <v>2288</v>
      </c>
      <c r="F18" s="844" t="s">
        <v>2288</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водоотведения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водоотведения</v>
      </c>
      <c r="N18" s="845" t="str">
        <f>IF(K18=0,"",K18)</f>
        <v>Указывается выручка с распределением по видам деятельности.</v>
      </c>
      <c r="O18" s="958">
        <v>1</v>
      </c>
      <c r="P18" s="958">
        <v>1</v>
      </c>
      <c r="Q18" s="958">
        <v>1</v>
      </c>
      <c r="R18" s="958">
        <v>1</v>
      </c>
      <c r="S18" s="958"/>
      <c r="T18" s="965" t="s">
        <v>2305</v>
      </c>
      <c r="U18" s="847" t="s">
        <v>2306</v>
      </c>
      <c r="V18" s="847" t="s">
        <v>2307</v>
      </c>
      <c r="W18" s="847" t="s">
        <v>2308</v>
      </c>
      <c r="X18" s="844"/>
      <c r="Y18" s="1001"/>
      <c r="Z18" s="847" t="s">
        <v>2309</v>
      </c>
      <c r="AA18" s="850" t="s">
        <v>2310</v>
      </c>
      <c r="AB18" s="850" t="s">
        <v>2310</v>
      </c>
      <c r="AC18" s="850" t="s">
        <v>2310</v>
      </c>
      <c r="AD18" s="847"/>
    </row>
    <row customHeight="1" ht="36">
      <c r="A19" s="846"/>
      <c r="B19" s="900">
        <v>2</v>
      </c>
      <c r="C19" s="844" t="s">
        <v>2292</v>
      </c>
      <c r="D19" s="968" t="s">
        <v>2292</v>
      </c>
      <c r="E19" s="844" t="s">
        <v>2292</v>
      </c>
      <c r="F19" s="844" t="s">
        <v>2292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водоотведения, включая:</v>
      </c>
      <c r="N19" s="845" t="str">
        <f>IF(K19=0,"",K19)</f>
        <v>Указывается суммарная себестоимость производимых товаров.</v>
      </c>
      <c r="O19" s="958">
        <v>2</v>
      </c>
      <c r="P19" s="958">
        <v>2</v>
      </c>
      <c r="Q19" s="958">
        <v>2</v>
      </c>
      <c r="R19" s="958">
        <v>2</v>
      </c>
      <c r="S19" s="958"/>
      <c r="T19" s="965" t="s">
        <v>2311</v>
      </c>
      <c r="U19" s="847" t="s">
        <v>2312</v>
      </c>
      <c r="V19" s="847" t="s">
        <v>2313</v>
      </c>
      <c r="W19" s="847" t="s">
        <v>2314</v>
      </c>
      <c r="X19" s="844"/>
      <c r="Y19" s="1001"/>
      <c r="Z19" s="847" t="s">
        <v>2315</v>
      </c>
      <c r="AA19" s="850" t="s">
        <v>2315</v>
      </c>
      <c r="AB19" s="850" t="s">
        <v>2315</v>
      </c>
      <c r="AC19" s="850" t="s">
        <v>2315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6">
        <f>INDEX(TEMPLATE_NOTE_POINT_FHD,B20,MATCH(TEMPLATE_SPHERE,TEMPLATE_SPHERE_LIST_FOR_NOTE,0))</f>
        <v>0</v>
      </c>
      <c r="L20" s="845" t="str">
        <f>IF(I20=0,"",I20)</f>
        <v>2.1</v>
      </c>
      <c r="M20" s="845" t="str">
        <f>IF(J20=0,"",J20)</f>
        <v>Расходы на оплату услуг по приему, транспортировке и очистке сточных вод другими организациями</v>
      </c>
      <c r="N20" s="845" t="str">
        <f>IF(K20=0,"",K20)</f>
        <v/>
      </c>
      <c r="O20" s="958" t="s">
        <v>1008</v>
      </c>
      <c r="P20" s="958" t="s">
        <v>1008</v>
      </c>
      <c r="Q20" s="958" t="s">
        <v>1008</v>
      </c>
      <c r="R20" s="958" t="s">
        <v>1008</v>
      </c>
      <c r="S20" s="958"/>
      <c r="T20" s="965" t="s">
        <v>2316</v>
      </c>
      <c r="U20" s="847" t="s">
        <v>2317</v>
      </c>
      <c r="V20" s="847" t="s">
        <v>2318</v>
      </c>
      <c r="W20" s="847" t="s">
        <v>2319</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562</v>
      </c>
      <c r="P21" s="958"/>
      <c r="Q21" s="958"/>
      <c r="R21" s="958"/>
      <c r="S21" s="958"/>
      <c r="T21" s="965" t="s">
        <v>2320</v>
      </c>
      <c r="U21" s="847"/>
      <c r="V21" s="847"/>
      <c r="W21" s="847"/>
      <c r="X21" s="844"/>
      <c r="Y21" s="1001"/>
      <c r="Z21" s="847" t="s">
        <v>2321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562</v>
      </c>
      <c r="R22" s="958"/>
      <c r="S22" s="958"/>
      <c r="T22" s="965"/>
      <c r="U22" s="847"/>
      <c r="V22" s="847" t="s">
        <v>2322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565</v>
      </c>
      <c r="R23" s="958"/>
      <c r="S23" s="958"/>
      <c r="T23" s="965"/>
      <c r="U23" s="847"/>
      <c r="V23" s="847" t="s">
        <v>2323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1028</v>
      </c>
      <c r="R24" s="958"/>
      <c r="S24" s="958"/>
      <c r="T24" s="965"/>
      <c r="U24" s="847"/>
      <c r="V24" s="847" t="s">
        <v>2324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565</v>
      </c>
      <c r="P25" s="958" t="s">
        <v>562</v>
      </c>
      <c r="Q25" s="958" t="s">
        <v>1035</v>
      </c>
      <c r="R25" s="958" t="s">
        <v>562</v>
      </c>
      <c r="S25" s="958"/>
      <c r="T25" s="965" t="s">
        <v>2325</v>
      </c>
      <c r="U25" s="847" t="s">
        <v>2325</v>
      </c>
      <c r="V25" s="847" t="s">
        <v>2325</v>
      </c>
      <c r="W25" s="847" t="s">
        <v>2325</v>
      </c>
      <c r="X25" s="844"/>
      <c r="Y25" s="1001"/>
      <c r="Z25" s="847"/>
      <c r="AA25" s="850"/>
      <c r="AB25" s="847"/>
      <c r="AC25" s="847"/>
      <c r="AD25" s="847"/>
    </row>
    <row customHeight="1" ht="18">
      <c r="A26" s="846"/>
      <c r="B26" s="900">
        <v>9</v>
      </c>
      <c r="C26" s="844" t="s">
        <v>952</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1024</v>
      </c>
      <c r="P26" s="958" t="s">
        <v>1018</v>
      </c>
      <c r="Q26" s="958" t="s">
        <v>2326</v>
      </c>
      <c r="R26" s="958" t="s">
        <v>1018</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2327</v>
      </c>
      <c r="V26" s="965" t="s">
        <v>2327</v>
      </c>
      <c r="W26" s="965" t="s">
        <v>2327</v>
      </c>
      <c r="X26" s="844"/>
      <c r="Y26" s="1001"/>
      <c r="Z26" s="847"/>
      <c r="AA26" s="850"/>
      <c r="AB26" s="847"/>
      <c r="AC26" s="847"/>
      <c r="AD26" s="847"/>
    </row>
    <row customHeight="1" ht="18">
      <c r="A27" s="846"/>
      <c r="B27" s="900">
        <v>10</v>
      </c>
      <c r="C27" s="844" t="s">
        <v>956</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1026</v>
      </c>
      <c r="P27" s="958" t="s">
        <v>1020</v>
      </c>
      <c r="Q27" s="958" t="s">
        <v>2328</v>
      </c>
      <c r="R27" s="958" t="s">
        <v>1020</v>
      </c>
      <c r="S27" s="958"/>
      <c r="T27" s="965" t="s">
        <v>2329</v>
      </c>
      <c r="U27" s="965" t="s">
        <v>2329</v>
      </c>
      <c r="V27" s="965" t="s">
        <v>2329</v>
      </c>
      <c r="W27" s="965" t="s">
        <v>2329</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1028</v>
      </c>
      <c r="P28" s="958"/>
      <c r="Q28" s="958"/>
      <c r="R28" s="958"/>
      <c r="S28" s="958"/>
      <c r="T28" s="965" t="s">
        <v>2330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1035</v>
      </c>
      <c r="P29" s="958" t="s">
        <v>565</v>
      </c>
      <c r="Q29" s="958"/>
      <c r="R29" s="958" t="s">
        <v>565</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2331</v>
      </c>
      <c r="V29" s="847"/>
      <c r="W29" s="847" t="s">
        <v>2331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1037</v>
      </c>
      <c r="P30" s="958" t="s">
        <v>1028</v>
      </c>
      <c r="Q30" s="958" t="s">
        <v>1037</v>
      </c>
      <c r="R30" s="958" t="s">
        <v>1028</v>
      </c>
      <c r="S30" s="958"/>
      <c r="T30" s="965" t="s">
        <v>2332</v>
      </c>
      <c r="U30" s="847" t="s">
        <v>2332</v>
      </c>
      <c r="V30" s="847" t="s">
        <v>2332</v>
      </c>
      <c r="W30" s="847" t="s">
        <v>2332</v>
      </c>
      <c r="X30" s="844"/>
      <c r="Y30" s="1001"/>
      <c r="Z30" s="847"/>
      <c r="AA30" s="850" t="s">
        <v>2333</v>
      </c>
      <c r="AB30" s="850" t="s">
        <v>2333</v>
      </c>
      <c r="AC30" s="850" t="s">
        <v>2333</v>
      </c>
      <c r="AD30" s="847"/>
    </row>
    <row customHeight="1" ht="18">
      <c r="A31" s="846"/>
      <c r="B31" s="900">
        <v>14</v>
      </c>
      <c r="C31" s="844" t="s">
        <v>2334</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2335</v>
      </c>
      <c r="P31" s="958" t="s">
        <v>1031</v>
      </c>
      <c r="Q31" s="958" t="s">
        <v>2335</v>
      </c>
      <c r="R31" s="958" t="s">
        <v>1031</v>
      </c>
      <c r="S31" s="958"/>
      <c r="T31" s="966" t="s">
        <v>2336</v>
      </c>
      <c r="U31" s="847" t="s">
        <v>2336</v>
      </c>
      <c r="V31" s="847" t="s">
        <v>2336</v>
      </c>
      <c r="W31" s="847" t="s">
        <v>2336</v>
      </c>
      <c r="X31" s="844"/>
      <c r="Y31" s="1001"/>
      <c r="Z31" s="847"/>
      <c r="AA31" s="850"/>
      <c r="AB31" s="850"/>
      <c r="AC31" s="850"/>
      <c r="AD31" s="847"/>
    </row>
    <row customHeight="1" ht="36">
      <c r="A32" s="846"/>
      <c r="B32" s="900">
        <v>15</v>
      </c>
      <c r="C32" s="844" t="s">
        <v>2337</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2338</v>
      </c>
      <c r="P32" s="958" t="s">
        <v>1033</v>
      </c>
      <c r="Q32" s="958" t="s">
        <v>2338</v>
      </c>
      <c r="R32" s="958" t="s">
        <v>1033</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2339</v>
      </c>
      <c r="V32" s="847" t="s">
        <v>2339</v>
      </c>
      <c r="W32" s="847" t="s">
        <v>2339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1039</v>
      </c>
      <c r="P33" s="958" t="s">
        <v>1035</v>
      </c>
      <c r="Q33" s="958" t="s">
        <v>1039</v>
      </c>
      <c r="R33" s="958" t="s">
        <v>1035</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2340</v>
      </c>
      <c r="V33" s="847" t="s">
        <v>2340</v>
      </c>
      <c r="W33" s="847" t="s">
        <v>2341</v>
      </c>
      <c r="X33" s="844"/>
      <c r="Y33" s="1001"/>
      <c r="Z33" s="847"/>
      <c r="AA33" s="850" t="s">
        <v>2342</v>
      </c>
      <c r="AB33" s="850" t="s">
        <v>2342</v>
      </c>
      <c r="AC33" s="850" t="s">
        <v>2342</v>
      </c>
      <c r="AD33" s="847"/>
    </row>
    <row customHeight="1" ht="27">
      <c r="A34" s="846"/>
      <c r="B34" s="900">
        <v>17</v>
      </c>
      <c r="C34" s="844" t="s">
        <v>2343</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 в том числе:</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 в том числе:</v>
      </c>
      <c r="N34" s="845" t="str">
        <f>IF(K34=0,"",K34)</f>
        <v/>
      </c>
      <c r="O34" s="958" t="s">
        <v>2344</v>
      </c>
      <c r="P34" s="958" t="s">
        <v>2326</v>
      </c>
      <c r="Q34" s="958" t="s">
        <v>2344</v>
      </c>
      <c r="R34" s="958" t="s">
        <v>2326</v>
      </c>
      <c r="S34" s="958"/>
      <c r="T34" s="967" t="s">
        <v>2345</v>
      </c>
      <c r="U34" s="847" t="s">
        <v>2345</v>
      </c>
      <c r="V34" s="847" t="s">
        <v>2345</v>
      </c>
      <c r="W34" s="847" t="s">
        <v>2346</v>
      </c>
      <c r="X34" s="844"/>
      <c r="Y34" s="1001"/>
      <c r="Z34" s="847"/>
      <c r="AA34" s="850"/>
      <c r="AB34" s="847"/>
      <c r="AC34" s="847"/>
      <c r="AD34" s="847"/>
    </row>
    <row customHeight="1" ht="45">
      <c r="A35" s="846"/>
      <c r="B35" s="900">
        <v>18</v>
      </c>
      <c r="C35" s="844" t="s">
        <v>2347</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2348</v>
      </c>
      <c r="P35" s="958" t="s">
        <v>2328</v>
      </c>
      <c r="Q35" s="958" t="s">
        <v>2348</v>
      </c>
      <c r="R35" s="958" t="s">
        <v>2328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2349</v>
      </c>
      <c r="V35" s="847" t="s">
        <v>2349</v>
      </c>
      <c r="W35" s="847" t="s">
        <v>2349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1041</v>
      </c>
      <c r="P36" s="958" t="s">
        <v>1037</v>
      </c>
      <c r="Q36" s="958" t="s">
        <v>1041</v>
      </c>
      <c r="R36" s="958" t="s">
        <v>1037</v>
      </c>
      <c r="S36" s="958"/>
      <c r="T36" s="965" t="s">
        <v>2350</v>
      </c>
      <c r="U36" s="847" t="s">
        <v>2350</v>
      </c>
      <c r="V36" s="847" t="s">
        <v>2350</v>
      </c>
      <c r="W36" s="847" t="s">
        <v>2350</v>
      </c>
      <c r="X36" s="844"/>
      <c r="Y36" s="1001"/>
      <c r="Z36" s="847"/>
      <c r="AA36" s="850"/>
      <c r="AB36" s="847"/>
      <c r="AC36" s="847"/>
      <c r="AD36" s="847"/>
    </row>
    <row customHeight="1" ht="18">
      <c r="A37" s="846"/>
      <c r="B37" s="900">
        <v>20</v>
      </c>
      <c r="C37" s="844" t="s">
        <v>2351</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2352</v>
      </c>
      <c r="P37" s="958" t="s">
        <v>2335</v>
      </c>
      <c r="Q37" s="958" t="s">
        <v>2352</v>
      </c>
      <c r="R37" s="958" t="s">
        <v>2335</v>
      </c>
      <c r="S37" s="958"/>
      <c r="T37" s="965" t="s">
        <v>2353</v>
      </c>
      <c r="U37" s="847" t="s">
        <v>2353</v>
      </c>
      <c r="V37" s="847" t="s">
        <v>2353</v>
      </c>
      <c r="W37" s="847" t="s">
        <v>2353</v>
      </c>
      <c r="X37" s="844"/>
      <c r="Y37" s="1001"/>
      <c r="Z37" s="847"/>
      <c r="AA37" s="850"/>
      <c r="AB37" s="847"/>
      <c r="AC37" s="847"/>
      <c r="AD37" s="847"/>
    </row>
    <row customHeight="1" ht="18">
      <c r="A38" s="846"/>
      <c r="B38" s="900">
        <v>21</v>
      </c>
      <c r="C38" s="844" t="s">
        <v>2354</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2355</v>
      </c>
      <c r="P38" s="958" t="s">
        <v>2338</v>
      </c>
      <c r="Q38" s="958" t="s">
        <v>2355</v>
      </c>
      <c r="R38" s="958" t="s">
        <v>2338</v>
      </c>
      <c r="S38" s="958"/>
      <c r="T38" s="965" t="s">
        <v>2356</v>
      </c>
      <c r="U38" s="847" t="s">
        <v>2356</v>
      </c>
      <c r="V38" s="847" t="s">
        <v>2356</v>
      </c>
      <c r="W38" s="847" t="s">
        <v>2356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водоотведения</v>
      </c>
      <c r="N39" s="845" t="str">
        <f>IF(K39=0,"",K39)</f>
        <v/>
      </c>
      <c r="O39" s="958" t="s">
        <v>1045</v>
      </c>
      <c r="P39" s="958" t="s">
        <v>1039</v>
      </c>
      <c r="Q39" s="958" t="s">
        <v>1045</v>
      </c>
      <c r="R39" s="958" t="s">
        <v>1039</v>
      </c>
      <c r="S39" s="958"/>
      <c r="T39" s="965" t="s">
        <v>2357</v>
      </c>
      <c r="U39" s="847" t="s">
        <v>2358</v>
      </c>
      <c r="V39" s="847" t="s">
        <v>2359</v>
      </c>
      <c r="W39" s="847" t="s">
        <v>2360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2361</v>
      </c>
      <c r="P40" s="958" t="s">
        <v>1041</v>
      </c>
      <c r="Q40" s="958" t="s">
        <v>2361</v>
      </c>
      <c r="R40" s="958" t="s">
        <v>1041</v>
      </c>
      <c r="S40" s="958"/>
      <c r="T40" s="844" t="s">
        <v>2362</v>
      </c>
      <c r="U40" s="844" t="s">
        <v>2362</v>
      </c>
      <c r="V40" s="844" t="s">
        <v>2362</v>
      </c>
      <c r="W40" s="844" t="s">
        <v>2362</v>
      </c>
      <c r="X40" s="844"/>
      <c r="Y40" s="1001"/>
      <c r="Z40" s="847" t="s">
        <v>2363</v>
      </c>
      <c r="AA40" s="850" t="s">
        <v>2363</v>
      </c>
      <c r="AB40" s="850" t="s">
        <v>2363</v>
      </c>
      <c r="AC40" s="850" t="s">
        <v>2363</v>
      </c>
      <c r="AD40" s="847"/>
    </row>
    <row customHeight="1" ht="27">
      <c r="A41" s="846"/>
      <c r="B41" s="900">
        <v>24</v>
      </c>
      <c r="C41" s="844" t="s">
        <v>2364</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2365</v>
      </c>
      <c r="P41" s="958" t="s">
        <v>2352</v>
      </c>
      <c r="Q41" s="958" t="s">
        <v>2365</v>
      </c>
      <c r="R41" s="958" t="s">
        <v>2352</v>
      </c>
      <c r="S41" s="958"/>
      <c r="T41" s="844" t="s">
        <v>2366</v>
      </c>
      <c r="U41" s="844" t="s">
        <v>2366</v>
      </c>
      <c r="V41" s="844" t="s">
        <v>2366</v>
      </c>
      <c r="W41" s="844" t="s">
        <v>2366</v>
      </c>
      <c r="X41" s="844"/>
      <c r="Y41" s="1001"/>
      <c r="Z41" s="847" t="s">
        <v>2367</v>
      </c>
      <c r="AA41" s="847" t="s">
        <v>2367</v>
      </c>
      <c r="AB41" s="847" t="s">
        <v>2367</v>
      </c>
      <c r="AC41" s="847" t="s">
        <v>2367</v>
      </c>
      <c r="AD41" s="847"/>
    </row>
    <row customHeight="1" ht="27">
      <c r="A42" s="846"/>
      <c r="B42" s="900">
        <v>25</v>
      </c>
      <c r="C42" s="844" t="s">
        <v>2368</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2369</v>
      </c>
      <c r="P42" s="958" t="s">
        <v>2355</v>
      </c>
      <c r="Q42" s="958" t="s">
        <v>2369</v>
      </c>
      <c r="R42" s="958" t="s">
        <v>2355</v>
      </c>
      <c r="S42" s="958"/>
      <c r="T42" s="844" t="s">
        <v>2370</v>
      </c>
      <c r="U42" s="844" t="s">
        <v>2370</v>
      </c>
      <c r="V42" s="844" t="s">
        <v>2370</v>
      </c>
      <c r="W42" s="844" t="s">
        <v>2370</v>
      </c>
      <c r="X42" s="844"/>
      <c r="Y42" s="1001"/>
      <c r="Z42" s="847" t="s">
        <v>2371</v>
      </c>
      <c r="AA42" s="847" t="s">
        <v>2371</v>
      </c>
      <c r="AB42" s="847" t="s">
        <v>2371</v>
      </c>
      <c r="AC42" s="847" t="s">
        <v>2371</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2372</v>
      </c>
      <c r="P43" s="958" t="s">
        <v>1045</v>
      </c>
      <c r="Q43" s="958" t="s">
        <v>2372</v>
      </c>
      <c r="R43" s="958" t="s">
        <v>1045</v>
      </c>
      <c r="S43" s="958"/>
      <c r="T43" s="844" t="s">
        <v>2373</v>
      </c>
      <c r="U43" s="844" t="s">
        <v>2373</v>
      </c>
      <c r="V43" s="844" t="s">
        <v>2373</v>
      </c>
      <c r="W43" s="844" t="s">
        <v>2373</v>
      </c>
      <c r="X43" s="844"/>
      <c r="Y43" s="1001"/>
      <c r="Z43" s="847" t="s">
        <v>2374</v>
      </c>
      <c r="AA43" s="847" t="s">
        <v>2374</v>
      </c>
      <c r="AB43" s="847" t="s">
        <v>2374</v>
      </c>
      <c r="AC43" s="847" t="s">
        <v>2374</v>
      </c>
      <c r="AD43" s="847"/>
    </row>
    <row customHeight="1" ht="27">
      <c r="A44" s="846"/>
      <c r="B44" s="900">
        <v>27</v>
      </c>
      <c r="C44" s="844" t="s">
        <v>2375</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2376</v>
      </c>
      <c r="P44" s="958" t="s">
        <v>2377</v>
      </c>
      <c r="Q44" s="958" t="s">
        <v>2376</v>
      </c>
      <c r="R44" s="958" t="s">
        <v>2377</v>
      </c>
      <c r="S44" s="958"/>
      <c r="T44" s="844" t="s">
        <v>2366</v>
      </c>
      <c r="U44" s="844" t="s">
        <v>2366</v>
      </c>
      <c r="V44" s="844" t="s">
        <v>2366</v>
      </c>
      <c r="W44" s="844" t="s">
        <v>2366</v>
      </c>
      <c r="X44" s="844"/>
      <c r="Y44" s="1001"/>
      <c r="Z44" s="847" t="s">
        <v>2378</v>
      </c>
      <c r="AA44" s="847" t="s">
        <v>2378</v>
      </c>
      <c r="AB44" s="847" t="s">
        <v>2378</v>
      </c>
      <c r="AC44" s="847" t="s">
        <v>2378</v>
      </c>
      <c r="AD44" s="847"/>
    </row>
    <row customHeight="1" ht="27">
      <c r="A45" s="846"/>
      <c r="B45" s="900">
        <v>28</v>
      </c>
      <c r="C45" s="844" t="s">
        <v>2379</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2380</v>
      </c>
      <c r="P45" s="958" t="s">
        <v>2381</v>
      </c>
      <c r="Q45" s="958" t="s">
        <v>2380</v>
      </c>
      <c r="R45" s="958" t="s">
        <v>2381</v>
      </c>
      <c r="S45" s="958"/>
      <c r="T45" s="844" t="s">
        <v>2370</v>
      </c>
      <c r="U45" s="844" t="s">
        <v>2370</v>
      </c>
      <c r="V45" s="844" t="s">
        <v>2370</v>
      </c>
      <c r="W45" s="844" t="s">
        <v>2370</v>
      </c>
      <c r="X45" s="844"/>
      <c r="Y45" s="1001"/>
      <c r="Z45" s="847" t="s">
        <v>2382</v>
      </c>
      <c r="AA45" s="847" t="s">
        <v>2382</v>
      </c>
      <c r="AB45" s="847" t="s">
        <v>2382</v>
      </c>
      <c r="AC45" s="847" t="s">
        <v>2382</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2383</v>
      </c>
      <c r="P46" s="958" t="s">
        <v>2361</v>
      </c>
      <c r="Q46" s="958" t="s">
        <v>2383</v>
      </c>
      <c r="R46" s="958" t="s">
        <v>2361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2384</v>
      </c>
      <c r="V46" s="844" t="s">
        <v>2384</v>
      </c>
      <c r="W46" s="844" t="s">
        <v>2384</v>
      </c>
      <c r="X46" s="844"/>
      <c r="Y46" s="1001"/>
      <c r="Z46" s="847" t="s">
        <v>2385</v>
      </c>
      <c r="AA46" s="847" t="s">
        <v>2386</v>
      </c>
      <c r="AB46" s="847" t="s">
        <v>2386</v>
      </c>
      <c r="AC46" s="847" t="s">
        <v>2386</v>
      </c>
      <c r="AD46" s="847"/>
    </row>
    <row customHeight="1" ht="54">
      <c r="A47" s="846"/>
      <c r="B47" s="900">
        <v>30</v>
      </c>
      <c r="C47" s="844" t="s">
        <v>2387</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2388</v>
      </c>
      <c r="P47" s="958" t="s">
        <v>2365</v>
      </c>
      <c r="Q47" s="958" t="s">
        <v>2388</v>
      </c>
      <c r="R47" s="958" t="s">
        <v>2365</v>
      </c>
      <c r="S47" s="958"/>
      <c r="T47" s="844" t="s">
        <v>2389</v>
      </c>
      <c r="U47" s="844" t="s">
        <v>2389</v>
      </c>
      <c r="V47" s="844" t="s">
        <v>2389</v>
      </c>
      <c r="W47" s="844" t="s">
        <v>2389</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2372</v>
      </c>
      <c r="Q48" s="958" t="s">
        <v>2390</v>
      </c>
      <c r="R48" s="958" t="s">
        <v>2372</v>
      </c>
      <c r="S48" s="958"/>
      <c r="T48" s="844"/>
      <c r="U48" s="844" t="s">
        <v>2391</v>
      </c>
      <c r="V48" s="844" t="s">
        <v>2392</v>
      </c>
      <c r="W48" s="844" t="s">
        <v>2392</v>
      </c>
      <c r="X48" s="844"/>
      <c r="Y48" s="1001"/>
      <c r="Z48" s="847"/>
      <c r="AA48" s="850" t="s">
        <v>2386</v>
      </c>
      <c r="AB48" s="850" t="s">
        <v>2386</v>
      </c>
      <c r="AC48" s="850" t="s">
        <v>2386</v>
      </c>
      <c r="AD48" s="847"/>
    </row>
    <row customHeight="1" ht="54">
      <c r="A49" s="846"/>
      <c r="B49" s="900">
        <v>32</v>
      </c>
      <c r="C49" s="844" t="s">
        <v>2393</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2376</v>
      </c>
      <c r="Q49" s="958" t="s">
        <v>2394</v>
      </c>
      <c r="R49" s="958" t="s">
        <v>2376</v>
      </c>
      <c r="S49" s="958"/>
      <c r="T49" s="844"/>
      <c r="U49" s="844" t="s">
        <v>2389</v>
      </c>
      <c r="V49" s="844" t="s">
        <v>2389</v>
      </c>
      <c r="W49" s="844" t="s">
        <v>2389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2390</v>
      </c>
      <c r="P50" s="958" t="s">
        <v>2383</v>
      </c>
      <c r="Q50" s="958" t="s">
        <v>2395</v>
      </c>
      <c r="R50" s="958" t="s">
        <v>2383</v>
      </c>
      <c r="S50" s="958"/>
      <c r="T50" s="844" t="s">
        <v>2396</v>
      </c>
      <c r="U50" s="844" t="s">
        <v>2397</v>
      </c>
      <c r="V50" s="844" t="s">
        <v>2398</v>
      </c>
      <c r="W50" s="844" t="s">
        <v>2399</v>
      </c>
      <c r="X50" s="844"/>
      <c r="Y50" s="1001"/>
      <c r="Z50" s="847" t="s">
        <v>2400</v>
      </c>
      <c r="AA50" s="850" t="s">
        <v>2401</v>
      </c>
      <c r="AB50" s="850" t="s">
        <v>2401</v>
      </c>
      <c r="AC50" s="850" t="s">
        <v>2401</v>
      </c>
      <c r="AD50" s="847"/>
    </row>
    <row customHeight="1" ht="27">
      <c r="A51" s="846"/>
      <c r="B51" s="900">
        <v>34</v>
      </c>
      <c r="C51" s="844" t="s">
        <v>2402</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2403</v>
      </c>
      <c r="U51" s="844"/>
      <c r="V51" s="844"/>
      <c r="W51" s="844"/>
      <c r="X51" s="844"/>
      <c r="Y51" s="1001"/>
      <c r="Z51" s="847"/>
      <c r="AA51" s="850"/>
      <c r="AB51" s="850"/>
      <c r="AC51" s="850"/>
      <c r="AD51" s="847"/>
    </row>
    <row customHeight="1" ht="36">
      <c r="A52" s="846"/>
      <c r="B52" s="900">
        <v>35</v>
      </c>
      <c r="C52" s="844" t="s">
        <v>2296</v>
      </c>
      <c r="D52" s="968" t="s">
        <v>2296</v>
      </c>
      <c r="E52" s="844" t="s">
        <v>2296</v>
      </c>
      <c r="F52" s="844" t="s">
        <v>2296</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водоотведения,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2404</v>
      </c>
      <c r="U52" s="844" t="s">
        <v>2405</v>
      </c>
      <c r="V52" s="844" t="s">
        <v>2406</v>
      </c>
      <c r="W52" s="844" t="s">
        <v>2407</v>
      </c>
      <c r="X52" s="844"/>
      <c r="Y52" s="1001"/>
      <c r="Z52" s="847" t="s">
        <v>1049</v>
      </c>
      <c r="AA52" s="850" t="s">
        <v>1049</v>
      </c>
      <c r="AB52" s="850" t="s">
        <v>1049</v>
      </c>
      <c r="AC52" s="850" t="s">
        <v>1049</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1053</v>
      </c>
      <c r="P53" s="958" t="s">
        <v>579</v>
      </c>
      <c r="Q53" s="958" t="s">
        <v>579</v>
      </c>
      <c r="R53" s="958" t="s">
        <v>579</v>
      </c>
      <c r="S53" s="958"/>
      <c r="T53" s="844" t="s">
        <v>2408</v>
      </c>
      <c r="U53" s="844" t="s">
        <v>2408</v>
      </c>
      <c r="V53" s="844" t="s">
        <v>2408</v>
      </c>
      <c r="W53" s="844" t="s">
        <v>2408</v>
      </c>
      <c r="X53" s="844"/>
      <c r="Y53" s="1001"/>
      <c r="Z53" s="847"/>
      <c r="AA53" s="850"/>
      <c r="AB53" s="847"/>
      <c r="AC53" s="847"/>
      <c r="AD53" s="847"/>
    </row>
    <row customHeight="1" ht="18">
      <c r="A54" s="846"/>
      <c r="B54" s="900">
        <v>37</v>
      </c>
      <c r="C54" s="844" t="s">
        <v>2302</v>
      </c>
      <c r="D54" s="968" t="s">
        <v>2302</v>
      </c>
      <c r="E54" s="844" t="s">
        <v>2302</v>
      </c>
      <c r="F54" s="844" t="s">
        <v>2302</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105</v>
      </c>
      <c r="P54" s="958" t="s">
        <v>90</v>
      </c>
      <c r="Q54" s="958" t="s">
        <v>90</v>
      </c>
      <c r="R54" s="958" t="s">
        <v>90</v>
      </c>
      <c r="S54" s="958"/>
      <c r="T54" s="844" t="s">
        <v>1051</v>
      </c>
      <c r="U54" s="844" t="s">
        <v>1051</v>
      </c>
      <c r="V54" s="844" t="s">
        <v>1051</v>
      </c>
      <c r="W54" s="844" t="s">
        <v>1051</v>
      </c>
      <c r="X54" s="844"/>
      <c r="Y54" s="1001"/>
      <c r="Z54" s="847" t="s">
        <v>1052</v>
      </c>
      <c r="AA54" s="847" t="s">
        <v>1052</v>
      </c>
      <c r="AB54" s="847" t="s">
        <v>1052</v>
      </c>
      <c r="AC54" s="847" t="s">
        <v>1052</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568</v>
      </c>
      <c r="P55" s="958" t="s">
        <v>1053</v>
      </c>
      <c r="Q55" s="958" t="s">
        <v>1053</v>
      </c>
      <c r="R55" s="958" t="s">
        <v>1053</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2409</v>
      </c>
      <c r="V55" s="844" t="s">
        <v>2409</v>
      </c>
      <c r="W55" s="844" t="s">
        <v>2409</v>
      </c>
      <c r="X55" s="844"/>
      <c r="Y55" s="1001"/>
      <c r="Z55" s="847" t="s">
        <v>2410</v>
      </c>
      <c r="AA55" s="847" t="s">
        <v>2410</v>
      </c>
      <c r="AB55" s="847" t="s">
        <v>2410</v>
      </c>
      <c r="AC55" s="847" t="s">
        <v>2410</v>
      </c>
      <c r="AD55" s="847"/>
    </row>
    <row customHeight="1" ht="27">
      <c r="A56" s="846"/>
      <c r="B56" s="900">
        <v>39</v>
      </c>
      <c r="C56" s="844" t="s">
        <v>1321</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1439</v>
      </c>
      <c r="P56" s="958" t="s">
        <v>1056</v>
      </c>
      <c r="Q56" s="958" t="s">
        <v>1056</v>
      </c>
      <c r="R56" s="958" t="s">
        <v>1056</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2411</v>
      </c>
      <c r="V56" s="844" t="s">
        <v>2411</v>
      </c>
      <c r="W56" s="844" t="s">
        <v>2411</v>
      </c>
      <c r="X56" s="844"/>
      <c r="Y56" s="1001"/>
      <c r="Z56" s="847" t="s">
        <v>1058</v>
      </c>
      <c r="AA56" s="847" t="s">
        <v>1058</v>
      </c>
      <c r="AB56" s="847" t="s">
        <v>1058</v>
      </c>
      <c r="AC56" s="847" t="s">
        <v>1058</v>
      </c>
      <c r="AD56" s="847"/>
    </row>
    <row customHeight="1" ht="27">
      <c r="A57" s="846"/>
      <c r="B57" s="900">
        <v>40</v>
      </c>
      <c r="C57" s="844" t="s">
        <v>1323</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2412</v>
      </c>
      <c r="P57" s="958" t="s">
        <v>1059</v>
      </c>
      <c r="Q57" s="958" t="s">
        <v>1059</v>
      </c>
      <c r="R57" s="958" t="s">
        <v>1059</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2413</v>
      </c>
      <c r="V57" s="844" t="s">
        <v>2413</v>
      </c>
      <c r="W57" s="844" t="s">
        <v>2413</v>
      </c>
      <c r="X57" s="844"/>
      <c r="Y57" s="1001"/>
      <c r="Z57" s="847" t="s">
        <v>1061</v>
      </c>
      <c r="AA57" s="847" t="s">
        <v>1061</v>
      </c>
      <c r="AB57" s="847" t="s">
        <v>1061</v>
      </c>
      <c r="AC57" s="847" t="s">
        <v>1061</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1181</v>
      </c>
      <c r="P58" s="958" t="s">
        <v>1095</v>
      </c>
      <c r="Q58" s="958" t="s">
        <v>1095</v>
      </c>
      <c r="R58" s="958" t="s">
        <v>1095</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2414</v>
      </c>
      <c r="V58" s="844" t="s">
        <v>2414</v>
      </c>
      <c r="W58" s="844" t="s">
        <v>2414</v>
      </c>
      <c r="X58" s="844"/>
      <c r="Y58" s="1001"/>
      <c r="Z58" s="847"/>
      <c r="AA58" s="850"/>
      <c r="AB58" s="847"/>
      <c r="AC58" s="847"/>
      <c r="AD58" s="847"/>
    </row>
    <row customHeight="1" ht="36">
      <c r="A59" s="846"/>
      <c r="B59" s="900">
        <v>42</v>
      </c>
      <c r="C59" s="844">
        <v>3</v>
      </c>
      <c r="D59" s="968" t="s">
        <v>2402</v>
      </c>
      <c r="E59" s="844" t="s">
        <v>2402</v>
      </c>
      <c r="F59" s="844" t="s">
        <v>2402</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водоотведения</v>
      </c>
      <c r="N59" s="845" t="str">
        <f>IF(K59=0,"",K59)</f>
        <v/>
      </c>
      <c r="O59" s="958"/>
      <c r="P59" s="958" t="s">
        <v>105</v>
      </c>
      <c r="Q59" s="958" t="s">
        <v>105</v>
      </c>
      <c r="R59" s="958" t="s">
        <v>105</v>
      </c>
      <c r="S59" s="958"/>
      <c r="T59" s="844"/>
      <c r="U59" s="844" t="s">
        <v>2415</v>
      </c>
      <c r="V59" s="844" t="s">
        <v>2416</v>
      </c>
      <c r="W59" s="844" t="s">
        <v>2417</v>
      </c>
      <c r="X59" s="844"/>
      <c r="Y59" s="1001"/>
      <c r="Z59" s="847"/>
      <c r="AA59" s="850"/>
      <c r="AB59" s="847"/>
      <c r="AC59" s="847"/>
      <c r="AD59" s="847"/>
    </row>
    <row customHeight="1" ht="81">
      <c r="A60" s="846"/>
      <c r="B60" s="900">
        <v>43</v>
      </c>
      <c r="C60" s="844" t="s">
        <v>2418</v>
      </c>
      <c r="D60" s="968" t="s">
        <v>2418</v>
      </c>
      <c r="E60" s="844" t="s">
        <v>2418</v>
      </c>
      <c r="F60" s="844" t="s">
        <v>2418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929</v>
      </c>
      <c r="U60" s="844" t="s">
        <v>929</v>
      </c>
      <c r="V60" s="844" t="s">
        <v>929</v>
      </c>
      <c r="W60" s="844" t="s">
        <v>929</v>
      </c>
      <c r="X60" s="844"/>
      <c r="Y60" s="1001"/>
      <c r="Z60" s="847" t="s">
        <v>2419</v>
      </c>
      <c r="AA60" s="850" t="s">
        <v>2420</v>
      </c>
      <c r="AB60" s="847" t="s">
        <v>2421</v>
      </c>
      <c r="AC60" s="847" t="s">
        <v>2420</v>
      </c>
      <c r="AD60" s="847"/>
    </row>
    <row customHeight="1" ht="9">
      <c r="A61" s="846"/>
      <c r="B61" s="900">
        <v>44</v>
      </c>
      <c r="C61" s="844"/>
      <c r="D61" s="968" t="s">
        <v>2422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2423</v>
      </c>
      <c r="V61" s="844"/>
      <c r="W61" s="844"/>
      <c r="X61" s="844"/>
      <c r="Y61" s="1001"/>
      <c r="Z61" s="847"/>
      <c r="AA61" s="850"/>
      <c r="AB61" s="847"/>
      <c r="AC61" s="847"/>
      <c r="AD61" s="847"/>
    </row>
    <row customHeight="1" ht="9">
      <c r="A62" s="846"/>
      <c r="B62" s="900">
        <v>45</v>
      </c>
      <c r="C62" s="844"/>
      <c r="D62" s="968" t="s">
        <v>2424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2425</v>
      </c>
      <c r="V62" s="844"/>
      <c r="W62" s="844"/>
      <c r="X62" s="844"/>
      <c r="Y62" s="1001"/>
      <c r="Z62" s="847"/>
      <c r="AA62" s="850"/>
      <c r="AB62" s="847"/>
      <c r="AC62" s="847"/>
      <c r="AD62" s="847"/>
    </row>
    <row customHeight="1" ht="18">
      <c r="A63" s="846"/>
      <c r="B63" s="900">
        <v>46</v>
      </c>
      <c r="C63" s="844"/>
      <c r="D63" s="968" t="s">
        <v>2426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117</v>
      </c>
      <c r="Q63" s="958"/>
      <c r="R63" s="958"/>
      <c r="S63" s="958"/>
      <c r="T63" s="844"/>
      <c r="U63" s="844" t="s">
        <v>2427</v>
      </c>
      <c r="V63" s="844"/>
      <c r="W63" s="844"/>
      <c r="X63" s="844"/>
      <c r="Y63" s="1001"/>
      <c r="Z63" s="847"/>
      <c r="AA63" s="850"/>
      <c r="AB63" s="847"/>
      <c r="AC63" s="847"/>
      <c r="AD63" s="847"/>
    </row>
    <row customHeight="1" ht="18">
      <c r="A64" s="846"/>
      <c r="B64" s="900">
        <v>47</v>
      </c>
      <c r="C64" s="844"/>
      <c r="D64" s="968" t="s">
        <v>2428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121</v>
      </c>
      <c r="Q64" s="958"/>
      <c r="R64" s="958"/>
      <c r="S64" s="958"/>
      <c r="T64" s="844"/>
      <c r="U64" s="844" t="s">
        <v>2429</v>
      </c>
      <c r="V64" s="844"/>
      <c r="W64" s="844"/>
      <c r="X64" s="844"/>
      <c r="Y64" s="1001"/>
      <c r="Z64" s="847"/>
      <c r="AA64" s="850" t="s">
        <v>2430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2343</v>
      </c>
      <c r="Q65" s="958"/>
      <c r="R65" s="958"/>
      <c r="S65" s="958"/>
      <c r="T65" s="844"/>
      <c r="U65" s="844" t="s">
        <v>2431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2347</v>
      </c>
      <c r="Q66" s="958"/>
      <c r="R66" s="958"/>
      <c r="S66" s="958"/>
      <c r="T66" s="844"/>
      <c r="U66" s="844" t="s">
        <v>2432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2433</v>
      </c>
      <c r="Q67" s="958"/>
      <c r="R67" s="958"/>
      <c r="S67" s="958"/>
      <c r="T67" s="844"/>
      <c r="U67" s="844" t="s">
        <v>2434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2435</v>
      </c>
      <c r="Q68" s="958"/>
      <c r="R68" s="958"/>
      <c r="S68" s="958"/>
      <c r="T68" s="844"/>
      <c r="U68" s="844" t="s">
        <v>2436</v>
      </c>
      <c r="V68" s="844"/>
      <c r="W68" s="844"/>
      <c r="X68" s="844"/>
      <c r="Y68" s="1001"/>
      <c r="Z68" s="847"/>
      <c r="AA68" s="850"/>
      <c r="AB68" s="847"/>
      <c r="AC68" s="847"/>
      <c r="AD68" s="847"/>
    </row>
    <row customHeight="1" ht="9">
      <c r="A69" s="846"/>
      <c r="B69" s="900">
        <v>52</v>
      </c>
      <c r="C69" s="844"/>
      <c r="D69" s="968" t="s">
        <v>2437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139</v>
      </c>
      <c r="Q69" s="958"/>
      <c r="R69" s="958"/>
      <c r="S69" s="958"/>
      <c r="T69" s="844"/>
      <c r="U69" s="844" t="s">
        <v>2438</v>
      </c>
      <c r="V69" s="844"/>
      <c r="W69" s="844"/>
      <c r="X69" s="844"/>
      <c r="Y69" s="1001"/>
      <c r="Z69" s="847"/>
      <c r="AA69" s="850"/>
      <c r="AB69" s="847"/>
      <c r="AC69" s="847"/>
      <c r="AD69" s="847"/>
    </row>
    <row customHeight="1" ht="27">
      <c r="A70" s="846"/>
      <c r="B70" s="900">
        <v>53</v>
      </c>
      <c r="C70" s="844"/>
      <c r="D70" s="968"/>
      <c r="E70" s="844" t="s">
        <v>2422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2439</v>
      </c>
      <c r="W70" s="844"/>
      <c r="X70" s="844"/>
      <c r="Y70" s="1001"/>
      <c r="Z70" s="847"/>
      <c r="AA70" s="850"/>
      <c r="AB70" s="847"/>
      <c r="AC70" s="847"/>
      <c r="AD70" s="847"/>
    </row>
    <row customHeight="1" ht="36">
      <c r="A71" s="846"/>
      <c r="B71" s="900">
        <v>54</v>
      </c>
      <c r="C71" s="844"/>
      <c r="D71" s="968"/>
      <c r="E71" s="844" t="s">
        <v>2424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2440</v>
      </c>
      <c r="W71" s="844"/>
      <c r="X71" s="844"/>
      <c r="Y71" s="1001"/>
      <c r="Z71" s="847"/>
      <c r="AA71" s="850"/>
      <c r="AB71" s="847"/>
      <c r="AC71" s="847"/>
      <c r="AD71" s="847"/>
    </row>
    <row customHeight="1" ht="27">
      <c r="A72" s="846"/>
      <c r="B72" s="900">
        <v>55</v>
      </c>
      <c r="C72" s="844"/>
      <c r="D72" s="968"/>
      <c r="E72" s="844" t="s">
        <v>2426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117</v>
      </c>
      <c r="R72" s="958"/>
      <c r="S72" s="958"/>
      <c r="T72" s="844"/>
      <c r="U72" s="844"/>
      <c r="V72" s="844" t="s">
        <v>2441</v>
      </c>
      <c r="W72" s="844"/>
      <c r="X72" s="844"/>
      <c r="Y72" s="1001"/>
      <c r="Z72" s="847"/>
      <c r="AA72" s="850"/>
      <c r="AB72" s="847"/>
      <c r="AC72" s="847"/>
      <c r="AD72" s="847"/>
    </row>
    <row customHeight="1" ht="36">
      <c r="A73" s="846"/>
      <c r="B73" s="900">
        <v>56</v>
      </c>
      <c r="C73" s="844"/>
      <c r="D73" s="968"/>
      <c r="E73" s="844" t="s">
        <v>2428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121</v>
      </c>
      <c r="R73" s="958"/>
      <c r="S73" s="958"/>
      <c r="T73" s="844"/>
      <c r="U73" s="844"/>
      <c r="V73" s="844" t="s">
        <v>2442</v>
      </c>
      <c r="W73" s="844"/>
      <c r="X73" s="844"/>
      <c r="Y73" s="1001"/>
      <c r="Z73" s="847"/>
      <c r="AA73" s="850"/>
      <c r="AB73" s="847"/>
      <c r="AC73" s="847"/>
      <c r="AD73" s="847"/>
    </row>
    <row customHeight="1" ht="18">
      <c r="A74" s="846"/>
      <c r="B74" s="900">
        <v>57</v>
      </c>
      <c r="C74" s="844"/>
      <c r="D74" s="968"/>
      <c r="E74" s="844" t="s">
        <v>2437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139</v>
      </c>
      <c r="R74" s="958"/>
      <c r="S74" s="958"/>
      <c r="T74" s="844"/>
      <c r="U74" s="844"/>
      <c r="V74" s="844" t="s">
        <v>2443</v>
      </c>
      <c r="W74" s="844"/>
      <c r="X74" s="844"/>
      <c r="Y74" s="1001"/>
      <c r="Z74" s="847"/>
      <c r="AA74" s="850"/>
      <c r="AB74" s="847"/>
      <c r="AC74" s="847"/>
      <c r="AD74" s="847"/>
    </row>
    <row customHeight="1" ht="18">
      <c r="A75" s="846"/>
      <c r="B75" s="900">
        <v>58</v>
      </c>
      <c r="C75" s="844"/>
      <c r="D75" s="968"/>
      <c r="E75" s="844"/>
      <c r="F75" s="844" t="s">
        <v>2422</v>
      </c>
      <c r="G75" s="844"/>
      <c r="H75" s="892"/>
      <c r="I75" s="1006" t="str">
        <f>INDEX(TEMPLATE_NUMBER_POINT_FHD,B75,MATCH(TEMPLATE_SPHERE,TEMPLATE_SPHERE_LIST_FOR_NOTE,0))</f>
        <v>7</v>
      </c>
      <c r="J75" s="1006" t="str">
        <f>INDEX(TEMPLATE_DATA_POINT_FHD,B75,MATCH(TEMPLATE_SPHERE,TEMPLATE_SPHERE_LIST_FOR_NOTE,0))</f>
        <v>Объём сточных вод, принятых от потребителей</v>
      </c>
      <c r="K75" s="1006">
        <f>INDEX(TEMPLATE_NOTE_POINT_FHD,B75,MATCH(TEMPLATE_SPHERE,TEMPLATE_SPHERE_LIST_FOR_NOTE,0))</f>
        <v>0</v>
      </c>
      <c r="L75" s="845" t="str">
        <f>IF(I75=0,"",I75)</f>
        <v>7</v>
      </c>
      <c r="M75" s="845" t="str">
        <f>IF(J75=0,"",J75)</f>
        <v>Объём сточных вод, принятых от потребителей</v>
      </c>
      <c r="N75" s="845" t="str">
        <f>IF(K75=0,"",K75)</f>
        <v/>
      </c>
      <c r="O75" s="958"/>
      <c r="P75" s="958"/>
      <c r="Q75" s="958"/>
      <c r="R75" s="958" t="s">
        <v>92</v>
      </c>
      <c r="S75" s="958"/>
      <c r="T75" s="844"/>
      <c r="U75" s="844"/>
      <c r="V75" s="844"/>
      <c r="W75" s="844" t="s">
        <v>2444</v>
      </c>
      <c r="X75" s="844"/>
      <c r="Y75" s="1001"/>
      <c r="Z75" s="847"/>
      <c r="AA75" s="850"/>
      <c r="AB75" s="847"/>
      <c r="AC75" s="847"/>
      <c r="AD75" s="847"/>
    </row>
    <row customHeight="1" ht="36">
      <c r="A76" s="846"/>
      <c r="B76" s="900">
        <v>59</v>
      </c>
      <c r="C76" s="844"/>
      <c r="D76" s="968"/>
      <c r="E76" s="844"/>
      <c r="F76" s="844" t="s">
        <v>2424</v>
      </c>
      <c r="G76" s="844"/>
      <c r="H76" s="892"/>
      <c r="I76" s="1006" t="str">
        <f>INDEX(TEMPLATE_NUMBER_POINT_FHD,B76,MATCH(TEMPLATE_SPHERE,TEMPLATE_SPHERE_LIST_FOR_NOTE,0))</f>
        <v>8</v>
      </c>
      <c r="J76" s="1006"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6">
        <f>INDEX(TEMPLATE_NOTE_POINT_FHD,B76,MATCH(TEMPLATE_SPHERE,TEMPLATE_SPHERE_LIST_FOR_NOTE,0))</f>
        <v>0</v>
      </c>
      <c r="L76" s="845" t="str">
        <f>IF(I76=0,"",I76)</f>
        <v>8</v>
      </c>
      <c r="M76" s="845" t="str">
        <f>IF(J76=0,"",J76)</f>
        <v>Объём сточных вод, принятых от других регулируемых организаций, осуществляющих водоотведение и (или) очистку сточных вод</v>
      </c>
      <c r="N76" s="845" t="str">
        <f>IF(K76=0,"",K76)</f>
        <v/>
      </c>
      <c r="O76" s="958"/>
      <c r="P76" s="958"/>
      <c r="Q76" s="958"/>
      <c r="R76" s="958" t="s">
        <v>113</v>
      </c>
      <c r="S76" s="958"/>
      <c r="T76" s="844"/>
      <c r="U76" s="844"/>
      <c r="V76" s="844"/>
      <c r="W76" s="844" t="s">
        <v>2445</v>
      </c>
      <c r="X76" s="844"/>
      <c r="Y76" s="1001"/>
      <c r="Z76" s="847"/>
      <c r="AA76" s="850"/>
      <c r="AB76" s="847"/>
      <c r="AC76" s="847"/>
      <c r="AD76" s="847"/>
    </row>
    <row customHeight="1" ht="18">
      <c r="A77" s="846"/>
      <c r="B77" s="900">
        <v>60</v>
      </c>
      <c r="C77" s="844"/>
      <c r="D77" s="968"/>
      <c r="E77" s="844"/>
      <c r="F77" s="844" t="s">
        <v>2426</v>
      </c>
      <c r="G77" s="844"/>
      <c r="H77" s="892"/>
      <c r="I77" s="1006" t="str">
        <f>INDEX(TEMPLATE_NUMBER_POINT_FHD,B77,MATCH(TEMPLATE_SPHERE,TEMPLATE_SPHERE_LIST_FOR_NOTE,0))</f>
        <v>9</v>
      </c>
      <c r="J77" s="1006" t="str">
        <f>INDEX(TEMPLATE_DATA_POINT_FHD,B77,MATCH(TEMPLATE_SPHERE,TEMPLATE_SPHERE_LIST_FOR_NOTE,0))</f>
        <v>Объём сточных вод, пропущенных через очистные сооружения</v>
      </c>
      <c r="K77" s="1006">
        <f>INDEX(TEMPLATE_NOTE_POINT_FHD,B77,MATCH(TEMPLATE_SPHERE,TEMPLATE_SPHERE_LIST_FOR_NOTE,0))</f>
        <v>0</v>
      </c>
      <c r="L77" s="845" t="str">
        <f>IF(I77=0,"",I77)</f>
        <v>9</v>
      </c>
      <c r="M77" s="845" t="str">
        <f>IF(J77=0,"",J77)</f>
        <v>Объём сточных вод, пропущенных через очистные сооружения</v>
      </c>
      <c r="N77" s="845" t="str">
        <f>IF(K77=0,"",K77)</f>
        <v/>
      </c>
      <c r="O77" s="958"/>
      <c r="P77" s="958"/>
      <c r="Q77" s="958"/>
      <c r="R77" s="958" t="s">
        <v>117</v>
      </c>
      <c r="S77" s="958"/>
      <c r="T77" s="844"/>
      <c r="U77" s="844"/>
      <c r="V77" s="844"/>
      <c r="W77" s="844" t="s">
        <v>2446</v>
      </c>
      <c r="X77" s="844"/>
      <c r="Y77" s="1001"/>
      <c r="Z77" s="847"/>
      <c r="AA77" s="850"/>
      <c r="AB77" s="847"/>
      <c r="AC77" s="847"/>
      <c r="AD77" s="847"/>
    </row>
    <row customHeight="1" ht="72">
      <c r="A78" s="846"/>
      <c r="B78" s="900">
        <v>61</v>
      </c>
      <c r="C78" s="844" t="s">
        <v>2422</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934</v>
      </c>
      <c r="U78" s="844"/>
      <c r="V78" s="844"/>
      <c r="W78" s="844"/>
      <c r="X78" s="844"/>
      <c r="Y78" s="1001"/>
      <c r="Z78" s="847" t="s">
        <v>2447</v>
      </c>
      <c r="AA78" s="850"/>
      <c r="AB78" s="847"/>
      <c r="AC78" s="847"/>
      <c r="AD78" s="847"/>
    </row>
    <row customHeight="1" ht="36">
      <c r="A79" s="846"/>
      <c r="B79" s="900">
        <v>62</v>
      </c>
      <c r="C79" s="844" t="s">
        <v>2424</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113</v>
      </c>
      <c r="P79" s="958"/>
      <c r="Q79" s="958"/>
      <c r="R79" s="958"/>
      <c r="S79" s="958"/>
      <c r="T79" s="844" t="s">
        <v>2448</v>
      </c>
      <c r="U79" s="844"/>
      <c r="V79" s="844"/>
      <c r="W79" s="844"/>
      <c r="X79" s="844"/>
      <c r="Y79" s="1001"/>
      <c r="Z79" s="847" t="s">
        <v>2449</v>
      </c>
      <c r="AA79" s="850"/>
      <c r="AB79" s="847"/>
      <c r="AC79" s="847"/>
      <c r="AD79" s="847"/>
    </row>
    <row customHeight="1" ht="45">
      <c r="A80" s="846"/>
      <c r="B80" s="900">
        <v>63</v>
      </c>
      <c r="C80" s="844" t="s">
        <v>2426</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117</v>
      </c>
      <c r="P80" s="958"/>
      <c r="Q80" s="958"/>
      <c r="R80" s="958"/>
      <c r="S80" s="958"/>
      <c r="T80" s="844" t="s">
        <v>2450</v>
      </c>
      <c r="U80" s="844"/>
      <c r="V80" s="844"/>
      <c r="W80" s="844"/>
      <c r="X80" s="844"/>
      <c r="Y80" s="1001"/>
      <c r="Z80" s="847" t="s">
        <v>2451</v>
      </c>
      <c r="AA80" s="850"/>
      <c r="AB80" s="847"/>
      <c r="AC80" s="847"/>
      <c r="AD80" s="847"/>
    </row>
    <row customHeight="1" ht="36">
      <c r="A81" s="846"/>
      <c r="B81" s="900">
        <v>64</v>
      </c>
      <c r="C81" s="844" t="s">
        <v>2428</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2334</v>
      </c>
      <c r="P81" s="958"/>
      <c r="Q81" s="958"/>
      <c r="R81" s="958"/>
      <c r="S81" s="958"/>
      <c r="T81" s="844" t="s">
        <v>2452</v>
      </c>
      <c r="U81" s="844"/>
      <c r="V81" s="844"/>
      <c r="W81" s="844"/>
      <c r="X81" s="844"/>
      <c r="Y81" s="1001"/>
      <c r="Z81" s="847" t="s">
        <v>2453</v>
      </c>
      <c r="AA81" s="850"/>
      <c r="AB81" s="847"/>
      <c r="AC81" s="847"/>
      <c r="AD81" s="847"/>
    </row>
    <row customHeight="1" ht="90">
      <c r="A82" s="846"/>
      <c r="B82" s="900">
        <v>65</v>
      </c>
      <c r="C82" s="844" t="s">
        <v>2437</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121</v>
      </c>
      <c r="P82" s="958"/>
      <c r="Q82" s="958"/>
      <c r="R82" s="958"/>
      <c r="S82" s="958"/>
      <c r="T82" s="844" t="s">
        <v>2454</v>
      </c>
      <c r="U82" s="844"/>
      <c r="V82" s="844"/>
      <c r="W82" s="844"/>
      <c r="X82" s="844"/>
      <c r="Y82" s="1001"/>
      <c r="Z82" s="847" t="s">
        <v>2455</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2343</v>
      </c>
      <c r="P83" s="958"/>
      <c r="Q83" s="958"/>
      <c r="R83" s="958"/>
      <c r="S83" s="958"/>
      <c r="T83" s="844" t="s">
        <v>2456</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2457</v>
      </c>
      <c r="P84" s="958"/>
      <c r="Q84" s="958"/>
      <c r="R84" s="958"/>
      <c r="S84" s="958"/>
      <c r="T84" s="844" t="s">
        <v>2458</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2347</v>
      </c>
      <c r="P85" s="958"/>
      <c r="Q85" s="958"/>
      <c r="R85" s="958"/>
      <c r="S85" s="958"/>
      <c r="T85" s="844" t="s">
        <v>2459</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2460</v>
      </c>
      <c r="P86" s="958"/>
      <c r="Q86" s="958"/>
      <c r="R86" s="958"/>
      <c r="S86" s="958"/>
      <c r="T86" s="844" t="s">
        <v>2461</v>
      </c>
      <c r="U86" s="844"/>
      <c r="V86" s="844"/>
      <c r="W86" s="844"/>
      <c r="X86" s="844"/>
      <c r="Y86" s="1001"/>
      <c r="Z86" s="847"/>
      <c r="AA86" s="850"/>
      <c r="AB86" s="847"/>
      <c r="AC86" s="847"/>
      <c r="AD86" s="847"/>
    </row>
    <row customHeight="1" ht="36">
      <c r="A87" s="846"/>
      <c r="B87" s="900">
        <v>70</v>
      </c>
      <c r="C87" s="844" t="s">
        <v>2462</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139</v>
      </c>
      <c r="P87" s="958"/>
      <c r="Q87" s="958"/>
      <c r="R87" s="958"/>
      <c r="S87" s="958"/>
      <c r="T87" s="844" t="s">
        <v>2463</v>
      </c>
      <c r="U87" s="844"/>
      <c r="V87" s="844"/>
      <c r="W87" s="844"/>
      <c r="X87" s="844"/>
      <c r="Y87" s="1001"/>
      <c r="Z87" s="847"/>
      <c r="AA87" s="850"/>
      <c r="AB87" s="847"/>
      <c r="AC87" s="847"/>
      <c r="AD87" s="847"/>
    </row>
    <row customHeight="1" ht="18">
      <c r="A88" s="846"/>
      <c r="B88" s="900">
        <v>71</v>
      </c>
      <c r="C88" s="844" t="s">
        <v>2464</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144</v>
      </c>
      <c r="P88" s="958"/>
      <c r="Q88" s="958"/>
      <c r="R88" s="958"/>
      <c r="S88" s="958"/>
      <c r="T88" s="844" t="s">
        <v>966</v>
      </c>
      <c r="U88" s="844"/>
      <c r="V88" s="844"/>
      <c r="W88" s="844"/>
      <c r="X88" s="844"/>
      <c r="Y88" s="1001"/>
      <c r="Z88" s="847"/>
      <c r="AA88" s="850"/>
      <c r="AB88" s="847"/>
      <c r="AC88" s="847"/>
      <c r="AD88" s="847"/>
    </row>
    <row customHeight="1" ht="18">
      <c r="A89" s="846"/>
      <c r="B89" s="900">
        <v>72</v>
      </c>
      <c r="C89" s="844" t="s">
        <v>2465</v>
      </c>
      <c r="D89" s="968" t="s">
        <v>2462</v>
      </c>
      <c r="E89" s="844" t="s">
        <v>2462</v>
      </c>
      <c r="F89" s="844" t="s">
        <v>2428</v>
      </c>
      <c r="G89" s="844"/>
      <c r="H89" s="892"/>
      <c r="I89" s="1006" t="str">
        <f>INDEX(TEMPLATE_NUMBER_POINT_FHD,B89,MATCH(TEMPLATE_SPHERE,TEMPLATE_SPHERE_LIST_FOR_NOTE,0))</f>
        <v>10</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10</v>
      </c>
      <c r="M89" s="845" t="str">
        <f>IF(J89=0,"",J89)</f>
        <v>Среднесписочная численность основного производственного персонала</v>
      </c>
      <c r="N89" s="845" t="str">
        <f>IF(K89=0,"",K89)</f>
        <v/>
      </c>
      <c r="O89" s="958" t="s">
        <v>125</v>
      </c>
      <c r="P89" s="958" t="s">
        <v>144</v>
      </c>
      <c r="Q89" s="958" t="s">
        <v>144</v>
      </c>
      <c r="R89" s="958" t="s">
        <v>121</v>
      </c>
      <c r="S89" s="958"/>
      <c r="T89" s="844" t="s">
        <v>974</v>
      </c>
      <c r="U89" s="844" t="s">
        <v>974</v>
      </c>
      <c r="V89" s="844" t="s">
        <v>974</v>
      </c>
      <c r="W89" s="844" t="s">
        <v>974</v>
      </c>
      <c r="X89" s="844"/>
      <c r="Y89" s="1001"/>
      <c r="Z89" s="847"/>
      <c r="AA89" s="850"/>
      <c r="AB89" s="847"/>
      <c r="AC89" s="847"/>
      <c r="AD89" s="847"/>
    </row>
    <row customHeight="1" ht="27">
      <c r="A90" s="846"/>
      <c r="B90" s="900">
        <v>73</v>
      </c>
      <c r="C90" s="844" t="s">
        <v>2466</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129</v>
      </c>
      <c r="P90" s="958"/>
      <c r="Q90" s="958"/>
      <c r="R90" s="958"/>
      <c r="S90" s="958"/>
      <c r="T90" s="844" t="s">
        <v>976</v>
      </c>
      <c r="U90" s="844"/>
      <c r="V90" s="844"/>
      <c r="W90" s="844"/>
      <c r="X90" s="844"/>
      <c r="Y90" s="1001"/>
      <c r="Z90" s="847"/>
      <c r="AA90" s="850"/>
      <c r="AB90" s="847"/>
      <c r="AC90" s="847"/>
      <c r="AD90" s="847"/>
    </row>
    <row customHeight="1" ht="18">
      <c r="A91" s="846"/>
      <c r="B91" s="900">
        <v>74</v>
      </c>
      <c r="C91" s="844"/>
      <c r="D91" s="968" t="s">
        <v>2464</v>
      </c>
      <c r="E91" s="844" t="s">
        <v>2464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125</v>
      </c>
      <c r="Q91" s="958" t="s">
        <v>125</v>
      </c>
      <c r="R91" s="958"/>
      <c r="S91" s="958"/>
      <c r="T91" s="844"/>
      <c r="U91" s="844" t="s">
        <v>2467</v>
      </c>
      <c r="V91" s="844" t="s">
        <v>2467</v>
      </c>
      <c r="W91" s="844"/>
      <c r="X91" s="844"/>
      <c r="Y91" s="1001"/>
      <c r="Z91" s="847"/>
      <c r="AA91" s="850"/>
      <c r="AB91" s="847"/>
      <c r="AC91" s="847"/>
      <c r="AD91" s="847"/>
    </row>
    <row customHeight="1" ht="27">
      <c r="A92" s="846"/>
      <c r="B92" s="900">
        <v>75</v>
      </c>
      <c r="C92" s="844"/>
      <c r="D92" s="968" t="s">
        <v>2465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129</v>
      </c>
      <c r="Q92" s="958"/>
      <c r="R92" s="958"/>
      <c r="S92" s="958"/>
      <c r="T92" s="844"/>
      <c r="U92" s="844" t="s">
        <v>2468</v>
      </c>
      <c r="V92" s="844"/>
      <c r="W92" s="844"/>
      <c r="X92" s="844"/>
      <c r="Y92" s="1001"/>
      <c r="Z92" s="847"/>
      <c r="AA92" s="850" t="s">
        <v>2469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2375</v>
      </c>
      <c r="Q93" s="958"/>
      <c r="R93" s="958"/>
      <c r="S93" s="958"/>
      <c r="T93" s="844"/>
      <c r="U93" s="844" t="s">
        <v>2470</v>
      </c>
      <c r="V93" s="844"/>
      <c r="W93" s="844"/>
      <c r="X93" s="844"/>
      <c r="Y93" s="1001"/>
      <c r="Z93" s="847"/>
      <c r="AA93" s="850" t="s">
        <v>2471</v>
      </c>
      <c r="AB93" s="847"/>
      <c r="AC93" s="847"/>
      <c r="AD93" s="847"/>
    </row>
    <row customHeight="1" ht="45">
      <c r="A94" s="846"/>
      <c r="B94" s="900">
        <v>77</v>
      </c>
      <c r="C94" s="844"/>
      <c r="D94" s="968" t="s">
        <v>2466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157</v>
      </c>
      <c r="Q94" s="958"/>
      <c r="R94" s="958"/>
      <c r="S94" s="958"/>
      <c r="T94" s="844"/>
      <c r="U94" s="844" t="s">
        <v>2472</v>
      </c>
      <c r="V94" s="844"/>
      <c r="W94" s="844"/>
      <c r="X94" s="844"/>
      <c r="Y94" s="1001"/>
      <c r="Z94" s="847"/>
      <c r="AA94" s="850" t="s">
        <v>2473</v>
      </c>
      <c r="AB94" s="847"/>
      <c r="AC94" s="847"/>
      <c r="AD94" s="847"/>
    </row>
    <row customHeight="1" ht="99">
      <c r="A95" s="846"/>
      <c r="B95" s="900">
        <v>78</v>
      </c>
      <c r="C95" s="844" t="s">
        <v>2474</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157</v>
      </c>
      <c r="P95" s="958"/>
      <c r="Q95" s="958"/>
      <c r="R95" s="958"/>
      <c r="S95" s="958"/>
      <c r="T95" s="844" t="s">
        <v>2475</v>
      </c>
      <c r="U95" s="844"/>
      <c r="V95" s="844"/>
      <c r="W95" s="844"/>
      <c r="X95" s="844"/>
      <c r="Y95" s="1001"/>
      <c r="Z95" s="847"/>
      <c r="AA95" s="850"/>
      <c r="AB95" s="847"/>
      <c r="AC95" s="847"/>
      <c r="AD95" s="847"/>
    </row>
    <row customHeight="1" ht="99">
      <c r="A96" s="846"/>
      <c r="B96" s="900">
        <v>79</v>
      </c>
      <c r="C96" s="844" t="s">
        <v>1448</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133</v>
      </c>
      <c r="P96" s="958"/>
      <c r="Q96" s="958"/>
      <c r="R96" s="958"/>
      <c r="S96" s="958"/>
      <c r="T96" s="844" t="s">
        <v>2476</v>
      </c>
      <c r="U96" s="844"/>
      <c r="V96" s="844"/>
      <c r="W96" s="844"/>
      <c r="X96" s="844"/>
      <c r="Y96" s="1001"/>
      <c r="Z96" s="847" t="s">
        <v>2477</v>
      </c>
      <c r="AA96" s="850"/>
      <c r="AB96" s="847"/>
      <c r="AC96" s="847"/>
      <c r="AD96" s="847"/>
    </row>
    <row customHeight="1" ht="63">
      <c r="A97" s="846"/>
      <c r="B97" s="900">
        <v>80</v>
      </c>
      <c r="C97" s="844" t="s">
        <v>2478</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166</v>
      </c>
      <c r="P97" s="958"/>
      <c r="Q97" s="958"/>
      <c r="R97" s="958"/>
      <c r="S97" s="958"/>
      <c r="T97" s="844" t="s">
        <v>2479</v>
      </c>
      <c r="U97" s="844"/>
      <c r="V97" s="844"/>
      <c r="W97" s="844"/>
      <c r="X97" s="844"/>
      <c r="Y97" s="1001"/>
      <c r="Z97" s="847" t="s">
        <v>2480</v>
      </c>
      <c r="AA97" s="850"/>
      <c r="AB97" s="847"/>
      <c r="AC97" s="847"/>
      <c r="AD97" s="847"/>
    </row>
    <row customHeight="1" ht="63">
      <c r="A98" s="846"/>
      <c r="B98" s="900">
        <v>81</v>
      </c>
      <c r="C98" s="844" t="s">
        <v>2481</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137</v>
      </c>
      <c r="P98" s="958"/>
      <c r="Q98" s="958"/>
      <c r="R98" s="958"/>
      <c r="S98" s="958"/>
      <c r="T98" s="844" t="s">
        <v>2482</v>
      </c>
      <c r="U98" s="844"/>
      <c r="V98" s="844"/>
      <c r="W98" s="844"/>
      <c r="X98" s="844"/>
      <c r="Y98" s="1001"/>
      <c r="Z98" s="847" t="s">
        <v>2480</v>
      </c>
      <c r="AA98" s="850"/>
      <c r="AB98" s="847"/>
      <c r="AC98" s="847"/>
      <c r="AD98" s="847"/>
    </row>
    <row customHeight="1" ht="90">
      <c r="A99" s="846"/>
      <c r="B99" s="900">
        <v>82</v>
      </c>
      <c r="C99" s="844" t="s">
        <v>2483</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142</v>
      </c>
      <c r="P99" s="958"/>
      <c r="Q99" s="958"/>
      <c r="R99" s="958"/>
      <c r="S99" s="958"/>
      <c r="T99" s="844" t="s">
        <v>2484</v>
      </c>
      <c r="U99" s="844"/>
      <c r="V99" s="844"/>
      <c r="W99" s="844"/>
      <c r="X99" s="844"/>
      <c r="Y99" s="1001"/>
      <c r="Z99" s="847" t="s">
        <v>931</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2485</v>
      </c>
      <c r="P100" s="958"/>
      <c r="Q100" s="958"/>
      <c r="R100" s="958"/>
      <c r="S100" s="958"/>
      <c r="T100" s="844" t="s">
        <v>2486</v>
      </c>
      <c r="U100" s="844"/>
      <c r="V100" s="844"/>
      <c r="W100" s="844"/>
      <c r="X100" s="844"/>
      <c r="Y100" s="1001"/>
      <c r="Z100" s="847" t="s">
        <v>931</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2487</v>
      </c>
      <c r="P101" s="958"/>
      <c r="Q101" s="958"/>
      <c r="R101" s="958"/>
      <c r="S101" s="958"/>
      <c r="T101" s="844" t="s">
        <v>2488</v>
      </c>
      <c r="U101" s="844"/>
      <c r="V101" s="844"/>
      <c r="W101" s="844"/>
      <c r="X101" s="844"/>
      <c r="Y101" s="1001"/>
      <c r="Z101" s="847" t="s">
        <v>931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1927</v>
      </c>
      <c r="B148" s="846"/>
      <c r="C148" s="844" t="s">
        <v>2489</v>
      </c>
      <c r="D148" s="844" t="s">
        <v>160</v>
      </c>
      <c r="E148" s="844" t="s">
        <v>317</v>
      </c>
      <c r="F148" s="844" t="s">
        <v>2490</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9"/>
      <c r="O148" s="844"/>
      <c r="P148" s="845"/>
      <c r="Q148" s="845"/>
      <c r="R148" s="845"/>
      <c r="S148" s="844"/>
      <c r="T148" s="844" t="s">
        <v>2491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5"/>
      <c r="W148" s="845"/>
      <c r="X148" s="844" t="s">
        <v>2492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1930</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1933</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1938</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B424-8382-1F57-AE54-0.3FEED67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2493</v>
      </c>
      <c r="M5" s="2604"/>
      <c r="N5" s="2604"/>
      <c r="O5" s="2604"/>
      <c r="P5" s="2604"/>
      <c r="Q5" s="2604"/>
      <c r="R5" s="2604"/>
      <c r="S5" s="2604"/>
      <c r="T5" s="2604"/>
      <c r="U5" s="2604"/>
      <c r="V5" s="1244"/>
      <c r="AD5" s="1156">
        <v>64</v>
      </c>
    </row>
    <row customHeight="1" ht="14.699999999999998">
      <c r="J6" s="377"/>
      <c r="K6" s="377"/>
      <c r="L6" s="2605" t="str">
        <f>IF(org=0,"Не определено",org)</f>
        <v>ГУП "Белоблводоканал"</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678</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679</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682</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555</v>
      </c>
      <c r="M14" s="2128"/>
      <c r="N14" s="2128"/>
      <c r="O14" s="2128"/>
      <c r="P14" s="2128"/>
      <c r="Q14" s="2128"/>
      <c r="R14" s="2128"/>
      <c r="S14" s="2128"/>
      <c r="T14" s="2128"/>
      <c r="U14" s="2128"/>
      <c r="V14" s="2128"/>
      <c r="W14" s="2128"/>
      <c r="X14" s="2128" t="s">
        <v>556</v>
      </c>
      <c r="AD14" s="1156">
        <v>14</v>
      </c>
    </row>
    <row customHeight="1" ht="14.699999999999998">
      <c r="J15" s="377"/>
      <c r="K15" s="377"/>
      <c r="L15" s="2274" t="s">
        <v>87</v>
      </c>
      <c r="M15" s="2210" t="s">
        <v>683</v>
      </c>
      <c r="N15" s="302"/>
      <c r="O15" s="2275" t="s">
        <v>2494</v>
      </c>
      <c r="P15" s="2276"/>
      <c r="Q15" s="2276"/>
      <c r="R15" s="2276"/>
      <c r="S15" s="2276"/>
      <c r="T15" s="2276"/>
      <c r="U15" s="2277"/>
      <c r="V15" s="2278" t="s">
        <v>685</v>
      </c>
      <c r="W15" s="2281" t="s">
        <v>1445</v>
      </c>
      <c r="X15" s="2128"/>
      <c r="AD15" s="1156">
        <v>14</v>
      </c>
    </row>
    <row customHeight="1" ht="35.699999999999996">
      <c r="J16" s="377"/>
      <c r="K16" s="377"/>
      <c r="L16" s="2274"/>
      <c r="M16" s="2210"/>
      <c r="N16" s="1032"/>
      <c r="O16" s="2261" t="s">
        <v>688</v>
      </c>
      <c r="P16" s="2261" t="s">
        <v>689</v>
      </c>
      <c r="Q16" s="2263" t="s">
        <v>690</v>
      </c>
      <c r="R16" s="2264"/>
      <c r="S16" s="2263" t="s">
        <v>704</v>
      </c>
      <c r="T16" s="2270"/>
      <c r="U16" s="2264"/>
      <c r="V16" s="2279"/>
      <c r="W16" s="2282"/>
      <c r="X16" s="2128"/>
      <c r="AD16" s="1156">
        <v>34</v>
      </c>
    </row>
    <row customHeight="1" ht="35.699999999999996">
      <c r="A17" s="1371" t="s">
        <v>397</v>
      </c>
      <c r="B17" s="1371" t="s">
        <v>398</v>
      </c>
      <c r="C17" s="1371" t="s">
        <v>399</v>
      </c>
      <c r="D17" s="1371" t="s">
        <v>400</v>
      </c>
      <c r="E17" s="1371"/>
      <c r="J17" s="377"/>
      <c r="K17" s="377"/>
      <c r="L17" s="2274"/>
      <c r="M17" s="2210"/>
      <c r="N17" s="303"/>
      <c r="O17" s="2262"/>
      <c r="P17" s="2262"/>
      <c r="Q17" s="1223" t="s">
        <v>699</v>
      </c>
      <c r="R17" s="1223" t="s">
        <v>700</v>
      </c>
      <c r="S17" s="1293" t="s">
        <v>701</v>
      </c>
      <c r="T17" s="2271" t="s">
        <v>702</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328</v>
      </c>
      <c r="M18" s="1256" t="s">
        <v>99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425</v>
      </c>
      <c r="B19" s="1364" t="s">
        <v>426</v>
      </c>
      <c r="C19" s="1364" t="s">
        <v>427</v>
      </c>
      <c r="D19" s="1364" t="s">
        <v>428</v>
      </c>
      <c r="E19" s="1364"/>
      <c r="F19" s="1366"/>
      <c r="G19" s="1366"/>
      <c r="H19" s="1366"/>
      <c r="I19" s="362"/>
      <c r="J19" s="361"/>
      <c r="K19" s="356"/>
      <c r="L19" s="1294">
        <f>INDEX(PT_DIFFERENTIATION_NUM_NTAR,MATCH(A19,PT_DIFFERENTIATION_NTAR_ID,0))</f>
        <v>0</v>
      </c>
      <c r="M19" s="299" t="s">
        <v>386</v>
      </c>
      <c r="N19" s="301"/>
      <c r="O19" s="2607" t="str">
        <f>INDEX(PT_DIFFERENTIATION_NTAR,MATCH(A19,PT_DIFFERENTIATION_NTAR_ID,0))</f>
        <v/>
      </c>
      <c r="P19" s="2607"/>
      <c r="Q19" s="2607"/>
      <c r="R19" s="2607"/>
      <c r="S19" s="2607"/>
      <c r="T19" s="2607"/>
      <c r="U19" s="2607"/>
      <c r="V19" s="2607"/>
      <c r="W19" s="2607"/>
      <c r="X19" s="1259" t="s">
        <v>651</v>
      </c>
      <c r="Z19" s="501"/>
      <c r="AA19" s="501" t="str">
        <f>IF(M19="","",M19)</f>
        <v>Наименование тарифа</v>
      </c>
      <c r="AB19" s="501"/>
      <c r="AC19" s="501"/>
      <c r="AD19" s="1156">
        <v>20</v>
      </c>
    </row>
    <row customHeight="1" ht="21">
      <c r="A20" s="1364" t="s">
        <v>425</v>
      </c>
      <c r="B20" s="1364" t="s">
        <v>426</v>
      </c>
      <c r="C20" s="1364" t="s">
        <v>427</v>
      </c>
      <c r="D20" s="1364" t="s">
        <v>428</v>
      </c>
      <c r="E20" s="1364"/>
      <c r="F20" s="1366"/>
      <c r="G20" s="1366"/>
      <c r="H20" s="1366"/>
      <c r="I20" s="1291"/>
      <c r="J20" s="353"/>
      <c r="K20" s="354"/>
      <c r="L20" s="1294" t="str">
        <f>INDEX(PT_DIFFERENTIATION_NUM_TER,MATCH(B19,PT_DIFFERENTIATION_TER_ID,0))</f>
        <v>.</v>
      </c>
      <c r="M20" s="309" t="s">
        <v>652</v>
      </c>
      <c r="N20" s="301"/>
      <c r="O20" s="2607" t="str">
        <f>INDEX(PT_DIFFERENTIATION_TER,MATCH(B19,PT_DIFFERENTIATION_TER_ID,0))</f>
        <v/>
      </c>
      <c r="P20" s="2607"/>
      <c r="Q20" s="2607"/>
      <c r="R20" s="2607"/>
      <c r="S20" s="2607"/>
      <c r="T20" s="2607"/>
      <c r="U20" s="2607"/>
      <c r="V20" s="2607"/>
      <c r="W20" s="2607"/>
      <c r="X20" s="1259" t="s">
        <v>653</v>
      </c>
      <c r="Z20" s="501"/>
      <c r="AA20" s="501" t="str">
        <f>IF(M20="","",M20)</f>
        <v>Территория действия тарифа</v>
      </c>
      <c r="AB20" s="501"/>
      <c r="AC20" s="501"/>
      <c r="AD20" s="1156">
        <v>20</v>
      </c>
    </row>
    <row customHeight="1" ht="24">
      <c r="A21" s="1364" t="s">
        <v>425</v>
      </c>
      <c r="B21" s="1364" t="s">
        <v>426</v>
      </c>
      <c r="C21" s="1364" t="s">
        <v>427</v>
      </c>
      <c r="D21" s="1364" t="s">
        <v>428</v>
      </c>
      <c r="E21" s="1364"/>
      <c r="F21" s="1366"/>
      <c r="G21" s="1366"/>
      <c r="H21" s="1366"/>
      <c r="I21" s="355"/>
      <c r="J21" s="353"/>
      <c r="K21" s="354"/>
      <c r="L21" s="1294" t="str">
        <f>INDEX(PT_DIFFERENTIATION_NUM_CS,MATCH(C19,PT_DIFFERENTIATION_CS_ID,0))</f>
        <v>..</v>
      </c>
      <c r="M21" s="310" t="s">
        <v>654</v>
      </c>
      <c r="N21" s="301"/>
      <c r="O21" s="2607" t="str">
        <f>INDEX(PT_DIFFERENTIATION_CS,MATCH(C19,PT_DIFFERENTIATION_CS_ID,0))</f>
        <v/>
      </c>
      <c r="P21" s="2607"/>
      <c r="Q21" s="2607"/>
      <c r="R21" s="2607"/>
      <c r="S21" s="2607"/>
      <c r="T21" s="2607"/>
      <c r="U21" s="2607"/>
      <c r="V21" s="2607"/>
      <c r="W21" s="2607"/>
      <c r="X21" s="1259" t="s">
        <v>655</v>
      </c>
      <c r="Z21" s="501"/>
      <c r="AA21" s="501" t="str">
        <f>IF(M21="","",M21)</f>
        <v>Наименование системы теплоснабжения </v>
      </c>
      <c r="AB21" s="501"/>
      <c r="AC21" s="501"/>
      <c r="AD21" s="1156">
        <v>23</v>
      </c>
    </row>
    <row customHeight="1" ht="21">
      <c r="A22" s="1364" t="s">
        <v>425</v>
      </c>
      <c r="B22" s="1364" t="s">
        <v>426</v>
      </c>
      <c r="C22" s="1364" t="s">
        <v>427</v>
      </c>
      <c r="D22" s="1364" t="s">
        <v>428</v>
      </c>
      <c r="E22" s="1364"/>
      <c r="F22" s="1366"/>
      <c r="G22" s="1366"/>
      <c r="H22" s="1366"/>
      <c r="I22" s="355"/>
      <c r="J22" s="353"/>
      <c r="K22" s="354"/>
      <c r="L22" s="1294" t="str">
        <f>INDEX(PT_DIFFERENTIATION_NUM_IST_TE,MATCH(D19,PT_DIFFERENTIATION_IST_TE_ID,0))</f>
        <v>...</v>
      </c>
      <c r="M22" s="311" t="s">
        <v>656</v>
      </c>
      <c r="N22" s="301"/>
      <c r="O22" s="2607" t="str">
        <f>INDEX(PT_DIFFERENTIATION_IST_TE,MATCH(D19,PT_DIFFERENTIATION_IST_TE_ID,0))</f>
        <v/>
      </c>
      <c r="P22" s="2607"/>
      <c r="Q22" s="2607"/>
      <c r="R22" s="2607"/>
      <c r="S22" s="2607"/>
      <c r="T22" s="2607"/>
      <c r="U22" s="2607"/>
      <c r="V22" s="2607"/>
      <c r="W22" s="2607"/>
      <c r="X22" s="1259" t="s">
        <v>657</v>
      </c>
      <c r="Z22" s="501"/>
      <c r="AA22" s="501" t="str">
        <f>IF(M22="","",M22)</f>
        <v>Источник тепловой энергии  </v>
      </c>
      <c r="AB22" s="501"/>
      <c r="AC22" s="501"/>
      <c r="AD22" s="1156">
        <v>20</v>
      </c>
    </row>
    <row customHeight="1" ht="96.75">
      <c r="A23" s="1364" t="s">
        <v>425</v>
      </c>
      <c r="B23" s="1364" t="s">
        <v>426</v>
      </c>
      <c r="C23" s="1364" t="s">
        <v>427</v>
      </c>
      <c r="D23" s="1364" t="s">
        <v>428</v>
      </c>
      <c r="E23" s="1364"/>
      <c r="F23" s="2608" t="str">
        <f>L22&amp;".1"</f>
        <v>....1</v>
      </c>
      <c r="I23" s="2258">
        <v>1</v>
      </c>
      <c r="J23" s="1292"/>
      <c r="K23" s="357"/>
      <c r="L23" s="1294" t="str">
        <f>$F$23</f>
        <v>....1</v>
      </c>
      <c r="M23" s="286" t="s">
        <v>659</v>
      </c>
      <c r="N23" s="301"/>
      <c r="O23" s="2306"/>
      <c r="P23" s="2306"/>
      <c r="Q23" s="2306"/>
      <c r="R23" s="2306"/>
      <c r="S23" s="2306"/>
      <c r="T23" s="2306"/>
      <c r="U23" s="2306"/>
      <c r="V23" s="2306"/>
      <c r="W23" s="2306"/>
      <c r="X23" s="1259" t="s">
        <v>660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425</v>
      </c>
      <c r="B24" s="1364" t="s">
        <v>426</v>
      </c>
      <c r="C24" s="1364" t="s">
        <v>427</v>
      </c>
      <c r="D24" s="1364" t="s">
        <v>428</v>
      </c>
      <c r="E24" s="1364"/>
      <c r="F24" s="2608"/>
      <c r="G24" s="2218" t="str">
        <f>F23&amp;".1"</f>
        <v>....1.1</v>
      </c>
      <c r="I24" s="2258"/>
      <c r="J24" s="2258">
        <v>1</v>
      </c>
      <c r="K24" s="358"/>
      <c r="L24" s="1294" t="str">
        <f>$G$24</f>
        <v>....1.1</v>
      </c>
      <c r="M24" s="287" t="s">
        <v>662</v>
      </c>
      <c r="N24" s="301"/>
      <c r="O24" s="2246"/>
      <c r="P24" s="2247"/>
      <c r="Q24" s="2247"/>
      <c r="R24" s="2247"/>
      <c r="S24" s="2247"/>
      <c r="T24" s="2247"/>
      <c r="U24" s="2247"/>
      <c r="V24" s="2247"/>
      <c r="W24" s="2248"/>
      <c r="X24" s="1259" t="s">
        <v>663</v>
      </c>
      <c r="Z24" s="501"/>
      <c r="AA24" s="501" t="str">
        <f>IF(M24="","",M24)</f>
        <v>Группа потребителей</v>
      </c>
      <c r="AB24" s="501"/>
      <c r="AC24" s="501"/>
      <c r="AD24" s="1156">
        <v>82</v>
      </c>
    </row>
    <row customHeight="1" ht="11.549999999999999">
      <c r="A25" s="1364" t="s">
        <v>425</v>
      </c>
      <c r="B25" s="1364" t="s">
        <v>426</v>
      </c>
      <c r="C25" s="1364" t="s">
        <v>427</v>
      </c>
      <c r="D25" s="1364" t="s">
        <v>428</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665</v>
      </c>
      <c r="Y25" s="512">
        <f>STRCHECKDATE(O26:W26)</f>
      </c>
      <c r="Z25" s="501"/>
      <c r="AA25" s="501" t="str">
        <f>IF(M25="","",M25)</f>
        <v/>
      </c>
      <c r="AB25" s="501"/>
      <c r="AC25" s="501"/>
      <c r="AD25" s="1156">
        <v>11</v>
      </c>
    </row>
    <row customHeight="1" ht="11.549999999999999">
      <c r="A26" s="1364" t="s">
        <v>425</v>
      </c>
      <c r="B26" s="1364" t="s">
        <v>426</v>
      </c>
      <c r="C26" s="1364" t="s">
        <v>427</v>
      </c>
      <c r="D26" s="1364" t="s">
        <v>428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425</v>
      </c>
      <c r="B27" s="1364" t="s">
        <v>426</v>
      </c>
      <c r="C27" s="1364" t="s">
        <v>427</v>
      </c>
      <c r="D27" s="1364" t="s">
        <v>428</v>
      </c>
      <c r="E27" s="1364"/>
      <c r="F27" s="2608"/>
      <c r="G27" s="2218"/>
      <c r="I27" s="2258"/>
      <c r="J27" s="2258"/>
      <c r="K27" s="357"/>
      <c r="L27" s="1279"/>
      <c r="M27" s="289" t="s">
        <v>666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425</v>
      </c>
      <c r="B28" s="1364" t="s">
        <v>426</v>
      </c>
      <c r="C28" s="1364" t="s">
        <v>427</v>
      </c>
      <c r="D28" s="1364" t="s">
        <v>428</v>
      </c>
      <c r="E28" s="1364"/>
      <c r="F28" s="2608"/>
      <c r="I28" s="2258"/>
      <c r="J28" s="1292"/>
      <c r="K28" s="357"/>
      <c r="L28" s="1279"/>
      <c r="M28" s="288" t="s">
        <v>667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425</v>
      </c>
      <c r="B29" s="1364" t="s">
        <v>426</v>
      </c>
      <c r="C29" s="1364" t="s">
        <v>427</v>
      </c>
      <c r="D29" s="1364" t="s">
        <v>428</v>
      </c>
      <c r="E29" s="1364"/>
      <c r="F29" s="1366"/>
      <c r="G29" s="1366"/>
      <c r="H29" s="538"/>
      <c r="I29" s="361"/>
      <c r="J29" s="376"/>
      <c r="K29" s="356"/>
      <c r="L29" s="1279"/>
      <c r="M29" s="366" t="s">
        <v>668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425</v>
      </c>
      <c r="B30" s="1364" t="s">
        <v>426</v>
      </c>
      <c r="C30" s="1364" t="s">
        <v>427</v>
      </c>
      <c r="D30" s="1364"/>
      <c r="E30" s="1364" t="s">
        <v>841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425</v>
      </c>
      <c r="B31" s="1364" t="s">
        <v>426</v>
      </c>
      <c r="C31" s="1364"/>
      <c r="D31" s="1364"/>
      <c r="E31" s="1364" t="s">
        <v>2495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2496</v>
      </c>
      <c r="B32" s="1364"/>
      <c r="C32" s="1364"/>
      <c r="D32" s="1364"/>
      <c r="E32" s="1364" t="s">
        <v>323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703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1103</v>
      </c>
      <c r="M35" s="2286" t="s">
        <v>2497</v>
      </c>
      <c r="N35" s="2286"/>
      <c r="O35" s="2286"/>
      <c r="P35" s="2286"/>
      <c r="Q35" s="2286"/>
      <c r="R35" s="2286"/>
      <c r="S35" s="2286"/>
      <c r="T35" s="2286"/>
      <c r="U35" s="2286"/>
      <c r="V35" s="2286"/>
      <c r="W35" s="2286"/>
      <c r="X35" s="2286"/>
      <c r="AD35" s="1156">
        <v>27</v>
      </c>
    </row>
    <row customHeight="1" ht="109.19999999999999">
      <c r="H36" s="538"/>
      <c r="I36" s="1304"/>
      <c r="M36" s="2286" t="s">
        <v>2498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7EBA6-8A2C-BB34-19E2-0.71F86E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6143F-7007-FE6D-44BA-0.EA7502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79598-98DF-5C54-5008-0.A73D2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F82E2-13A3-A107-2E38-0.AC773A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30CC99-3DDE-8238-887D-0.26981C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C53F4-71FC-E8B5-38A1-0.18FDABEF}"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554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водоотведение (общая информация)</v>
      </c>
      <c r="E4" s="2159"/>
      <c r="F4" s="2160"/>
      <c r="I4" s="716"/>
      <c r="J4" s="456">
        <v>26</v>
      </c>
    </row>
    <row customHeight="1" ht="18">
      <c r="D5" s="2177" t="str">
        <f>IF(org=0,"Не определено",org)</f>
        <v>ГУП "Белоблводоканал"</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555</v>
      </c>
      <c r="E8" s="2206"/>
      <c r="F8" s="2206"/>
      <c r="G8" s="2209" t="s">
        <v>556</v>
      </c>
      <c r="J8" s="456">
        <v>11</v>
      </c>
    </row>
    <row customHeight="1" ht="11.549999999999999">
      <c r="A9" s="458"/>
      <c r="B9" s="503"/>
      <c r="C9" s="458"/>
      <c r="D9" s="473" t="s">
        <v>87</v>
      </c>
      <c r="E9" s="447" t="s">
        <v>557</v>
      </c>
      <c r="F9" s="447" t="s">
        <v>558</v>
      </c>
      <c r="G9" s="2210"/>
      <c r="J9" s="456">
        <v>11</v>
      </c>
    </row>
    <row customHeight="1" ht="12" hidden="1">
      <c r="A10" s="458"/>
      <c r="B10" s="503"/>
      <c r="C10" s="458"/>
      <c r="D10" s="465"/>
      <c r="E10" s="465"/>
      <c r="F10" s="465"/>
      <c r="G10" s="465"/>
      <c r="J10" s="456">
        <v>0</v>
      </c>
    </row>
    <row customHeight="1" ht="22.5" hidden="1">
      <c r="A11" s="458"/>
      <c r="B11" s="503"/>
      <c r="C11" s="458"/>
      <c r="D11" s="1010" t="s">
        <v>328</v>
      </c>
      <c r="E11" s="1013" t="s">
        <v>559</v>
      </c>
      <c r="F11" s="1012" t="str">
        <f>IF(region_name="","",region_name)</f>
        <v>Белгородская область</v>
      </c>
      <c r="G11" s="1013" t="s">
        <v>560</v>
      </c>
      <c r="H11" s="476"/>
      <c r="J11" s="456">
        <v>0</v>
      </c>
    </row>
    <row customHeight="1" ht="22.5" hidden="1">
      <c r="A12" s="458"/>
      <c r="B12" s="503"/>
      <c r="C12" s="458"/>
      <c r="D12" s="446" t="s">
        <v>328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561</v>
      </c>
      <c r="G12" s="475"/>
      <c r="H12" s="476"/>
      <c r="J12" s="456">
        <v>0</v>
      </c>
    </row>
    <row customHeight="1" ht="23.25">
      <c r="A13" s="458"/>
      <c r="B13" s="503"/>
      <c r="C13" s="458"/>
      <c r="D13" s="446" t="s">
        <v>328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562</v>
      </c>
      <c r="E14" s="1011" t="s">
        <v>563</v>
      </c>
      <c r="F14" s="1012" t="str">
        <f>IF(inn="","",inn)</f>
        <v>3123460476</v>
      </c>
      <c r="G14" s="1013" t="s">
        <v>564</v>
      </c>
      <c r="H14" s="476"/>
      <c r="J14" s="456">
        <v>0</v>
      </c>
    </row>
    <row customHeight="1" ht="22.5" hidden="1">
      <c r="A15" s="458"/>
      <c r="B15" s="503"/>
      <c r="C15" s="458"/>
      <c r="D15" s="1010" t="s">
        <v>565</v>
      </c>
      <c r="E15" s="1011" t="s">
        <v>566</v>
      </c>
      <c r="F15" s="1012" t="str">
        <f>IF(kpp="","",kpp)</f>
        <v>312301001</v>
      </c>
      <c r="G15" s="1013" t="s">
        <v>567</v>
      </c>
      <c r="H15" s="476"/>
      <c r="J15" s="456">
        <v>0</v>
      </c>
    </row>
    <row customHeight="1" ht="39">
      <c r="A16" s="458"/>
      <c r="B16" s="503"/>
      <c r="C16" s="458"/>
      <c r="D16" s="446" t="s">
        <v>99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568</v>
      </c>
      <c r="B19" s="503"/>
      <c r="C19" s="2214"/>
      <c r="D19" s="446" t="str">
        <f>A19</f>
        <v>5.1</v>
      </c>
      <c r="E19" s="443" t="s">
        <v>569</v>
      </c>
      <c r="F19" s="444" t="s">
        <v>561</v>
      </c>
      <c r="G19" s="445" t="s">
        <v>570</v>
      </c>
      <c r="H19" s="476"/>
      <c r="I19" s="853"/>
      <c r="J19" s="456">
        <v>0</v>
      </c>
    </row>
    <row customHeight="1" ht="24" hidden="1">
      <c r="A20" s="2203"/>
      <c r="B20" s="503"/>
      <c r="C20" s="2214"/>
      <c r="D20" s="441" t="str">
        <f>D19&amp;".1"</f>
        <v>5.1.1</v>
      </c>
      <c r="E20" s="440" t="s">
        <v>571</v>
      </c>
      <c r="F20" s="882" t="s">
        <v>22</v>
      </c>
      <c r="G20" s="475"/>
      <c r="H20" s="476"/>
      <c r="I20" s="853"/>
      <c r="J20" s="456">
        <v>0</v>
      </c>
    </row>
    <row customHeight="1" ht="22.5" hidden="1">
      <c r="A21" s="2203"/>
      <c r="B21" s="503"/>
      <c r="C21" s="2214"/>
      <c r="D21" s="441" t="str">
        <f>D19&amp;".2"</f>
        <v>5.1.2</v>
      </c>
      <c r="E21" s="440" t="s">
        <v>572</v>
      </c>
      <c r="F21" s="1734" t="s">
        <v>22</v>
      </c>
      <c r="G21" s="445" t="s">
        <v>573</v>
      </c>
      <c r="H21" s="476"/>
      <c r="I21" s="853"/>
      <c r="J21" s="456">
        <v>0</v>
      </c>
    </row>
    <row customHeight="1" ht="22.5" hidden="1">
      <c r="A22" s="2203"/>
      <c r="B22" s="503"/>
      <c r="C22" s="2214"/>
      <c r="D22" s="441" t="str">
        <f>D19&amp;".3"</f>
        <v>5.1.3</v>
      </c>
      <c r="E22" s="440" t="s">
        <v>574</v>
      </c>
      <c r="F22" s="882" t="s">
        <v>22</v>
      </c>
      <c r="G22" s="475"/>
      <c r="H22" s="476"/>
      <c r="I22" s="853"/>
      <c r="J22" s="456">
        <v>0</v>
      </c>
    </row>
    <row customHeight="1" ht="22.5" hidden="1">
      <c r="A23" s="2203"/>
      <c r="B23" s="503"/>
      <c r="C23" s="2214"/>
      <c r="D23" s="441" t="str">
        <f>D19&amp;".4"</f>
        <v>5.1.4</v>
      </c>
      <c r="E23" s="440" t="s">
        <v>575</v>
      </c>
      <c r="F23" s="882" t="s">
        <v>22</v>
      </c>
      <c r="G23" s="445" t="s">
        <v>576</v>
      </c>
      <c r="H23" s="476"/>
      <c r="I23" s="853"/>
      <c r="J23" s="456">
        <v>0</v>
      </c>
    </row>
    <row customHeight="1" ht="22.5" hidden="1">
      <c r="A24" s="1979"/>
      <c r="B24" s="503"/>
      <c r="C24" s="493"/>
      <c r="D24" s="468"/>
      <c r="E24" s="1169" t="s">
        <v>577</v>
      </c>
      <c r="F24" s="469"/>
      <c r="G24" s="470"/>
      <c r="H24" s="476"/>
      <c r="I24" s="853"/>
      <c r="J24" s="456">
        <v>0</v>
      </c>
    </row>
    <row s="502" customFormat="1" customHeight="1" ht="24.75" hidden="1">
      <c r="A25" s="458"/>
      <c r="B25" s="503"/>
      <c r="C25" s="503"/>
      <c r="D25" s="1007" t="s">
        <v>89</v>
      </c>
      <c r="E25" s="1009" t="s">
        <v>578</v>
      </c>
      <c r="F25" s="1014" t="s">
        <v>561</v>
      </c>
      <c r="G25" s="1009"/>
      <c r="J25" s="502">
        <v>0</v>
      </c>
    </row>
    <row s="502" customFormat="1" customHeight="1" ht="11.25" hidden="1">
      <c r="A26" s="458"/>
      <c r="B26" s="503"/>
      <c r="C26" s="503"/>
      <c r="D26" s="1007" t="s">
        <v>579</v>
      </c>
      <c r="E26" s="1008" t="s">
        <v>580</v>
      </c>
      <c r="F26" s="1014" t="s">
        <v>561</v>
      </c>
      <c r="G26" s="1009"/>
      <c r="J26" s="502">
        <v>0</v>
      </c>
    </row>
    <row s="502" customFormat="1" customHeight="1" ht="11.25" hidden="1">
      <c r="A27" s="458"/>
      <c r="B27" s="503"/>
      <c r="C27" s="503"/>
      <c r="D27" s="1007" t="s">
        <v>581</v>
      </c>
      <c r="E27" s="1015" t="s">
        <v>582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583</v>
      </c>
      <c r="E28" s="1015" t="s">
        <v>584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585</v>
      </c>
      <c r="E29" s="1015" t="s">
        <v>586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587</v>
      </c>
      <c r="E30" s="1008" t="s">
        <v>588</v>
      </c>
      <c r="F30" s="1016"/>
      <c r="G30" s="1009"/>
      <c r="J30" s="502">
        <v>0</v>
      </c>
    </row>
    <row s="502" customFormat="1" customHeight="1" ht="11.25" hidden="1">
      <c r="A31" s="458"/>
      <c r="B31" s="503"/>
      <c r="C31" s="503"/>
      <c r="D31" s="1007" t="s">
        <v>589</v>
      </c>
      <c r="E31" s="1008" t="s">
        <v>590</v>
      </c>
      <c r="F31" s="1016"/>
      <c r="G31" s="1009"/>
      <c r="J31" s="502">
        <v>0</v>
      </c>
    </row>
    <row s="502" customFormat="1" customHeight="1" ht="11.25" hidden="1">
      <c r="A32" s="458"/>
      <c r="B32" s="503"/>
      <c r="C32" s="503"/>
      <c r="D32" s="1007" t="s">
        <v>591</v>
      </c>
      <c r="E32" s="1008" t="s">
        <v>592</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561</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593</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593</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561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594</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595</v>
      </c>
      <c r="H44" s="476"/>
      <c r="J44" s="456">
        <v>22</v>
      </c>
    </row>
    <row customHeight="1" ht="23.25">
      <c r="A45" s="458"/>
      <c r="B45" s="503"/>
      <c r="C45" s="458"/>
      <c r="D45" s="441">
        <f>D44+1</f>
        <v>11</v>
      </c>
      <c r="E45" s="439" t="s">
        <v>596</v>
      </c>
      <c r="F45" s="444" t="s">
        <v>561</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597</v>
      </c>
      <c r="H46" s="476"/>
      <c r="J46" s="456">
        <v>23</v>
      </c>
    </row>
    <row customHeight="1" ht="24">
      <c r="A47" s="2203"/>
      <c r="B47" s="503"/>
      <c r="C47" s="493"/>
      <c r="D47" s="441" t="str">
        <f>D45&amp;".2"</f>
        <v>11.2</v>
      </c>
      <c r="E47" s="443" t="s">
        <v>598</v>
      </c>
      <c r="F47" s="491"/>
      <c r="G47" s="438" t="s">
        <v>599</v>
      </c>
      <c r="H47" s="476"/>
      <c r="J47" s="456">
        <v>23</v>
      </c>
    </row>
    <row customHeight="1" ht="24">
      <c r="A48" s="2203"/>
      <c r="B48" s="503"/>
      <c r="C48" s="493"/>
      <c r="D48" s="441" t="str">
        <f>D45&amp;".3"</f>
        <v>11.3</v>
      </c>
      <c r="E48" s="443" t="s">
        <v>600</v>
      </c>
      <c r="F48" s="491"/>
      <c r="G48" s="438" t="s">
        <v>601</v>
      </c>
      <c r="H48" s="476"/>
      <c r="J48" s="456">
        <v>23</v>
      </c>
    </row>
    <row customHeight="1" ht="24">
      <c r="A49" s="2203"/>
      <c r="B49" s="503"/>
      <c r="C49" s="493"/>
      <c r="D49" s="441" t="str">
        <f>IF(TEMPLATE_SPHERE="TKO",D45&amp;".0",D45&amp;".4")</f>
        <v>11.4</v>
      </c>
      <c r="E49" s="437" t="s">
        <v>602</v>
      </c>
      <c r="F49" s="1686"/>
      <c r="G49" s="1763" t="s">
        <v>603</v>
      </c>
      <c r="H49" s="476"/>
      <c r="J49" s="456">
        <v>23</v>
      </c>
    </row>
    <row customHeight="1" ht="24">
      <c r="A50" s="458"/>
      <c r="B50" s="503"/>
      <c r="C50" s="458"/>
      <c r="D50" s="468"/>
      <c r="E50" s="416" t="s">
        <v>604</v>
      </c>
      <c r="F50" s="469"/>
      <c r="G50" s="1763" t="s">
        <v>605</v>
      </c>
      <c r="H50" s="477"/>
      <c r="J50" s="456">
        <v>23</v>
      </c>
    </row>
    <row customHeight="1" ht="24">
      <c r="A51" s="859"/>
      <c r="B51" s="503"/>
      <c r="C51" s="493"/>
      <c r="D51" s="441">
        <f>D45+1</f>
        <v>12</v>
      </c>
      <c r="E51" s="529" t="s">
        <v>606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0E26D-EC3F-464B-EC42-0.8FC104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97DD6-2566-F14D-548A-0.71F1380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8587FB-C5AB-9F4E-EB39-0.261D8C1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9C08E-0C96-1292-033A-0.CAC163C1}"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2499</v>
      </c>
      <c r="B1" s="2617" t="s">
        <v>2500</v>
      </c>
      <c r="C1" s="2618" t="s">
        <v>2501</v>
      </c>
      <c r="D1" s="2619"/>
      <c r="E1" s="837" t="s">
        <v>2502</v>
      </c>
    </row>
    <row customHeight="1" ht="11.25">
      <c r="A2" s="2620"/>
      <c r="B2" s="766" t="s">
        <v>27</v>
      </c>
      <c r="C2" s="754"/>
      <c r="D2" s="765"/>
      <c r="E2" s="837"/>
    </row>
    <row customHeight="1" ht="11.25">
      <c r="A3" s="2621"/>
      <c r="B3" s="2622" t="s">
        <v>33</v>
      </c>
      <c r="C3" s="754"/>
      <c r="D3" s="765"/>
      <c r="E3" s="837"/>
    </row>
    <row customHeight="1" ht="11.25">
      <c r="A4" s="2623"/>
      <c r="B4" s="767" t="s">
        <v>1927</v>
      </c>
      <c r="C4" s="754"/>
      <c r="D4" s="765"/>
      <c r="E4" s="837"/>
    </row>
    <row customHeight="1" ht="11.25">
      <c r="A5" s="2624"/>
      <c r="B5" s="767" t="s">
        <v>1922</v>
      </c>
      <c r="C5" s="2625" t="s">
        <v>2266</v>
      </c>
      <c r="D5" s="2626" t="s">
        <v>2503</v>
      </c>
      <c r="E5" s="837"/>
    </row>
    <row s="1851" customFormat="1" customHeight="1" ht="11.25">
      <c r="A6" s="2627"/>
      <c r="B6" s="767" t="s">
        <v>1930</v>
      </c>
      <c r="C6" s="754"/>
      <c r="D6" s="765"/>
      <c r="E6" s="837"/>
    </row>
    <row customHeight="1" ht="11.25">
      <c r="A7" s="2628"/>
      <c r="B7" s="767" t="s">
        <v>1938</v>
      </c>
      <c r="C7" s="754"/>
      <c r="D7" s="765"/>
      <c r="E7" s="837"/>
    </row>
    <row customHeight="1" ht="11.25">
      <c r="A8" s="757"/>
      <c r="B8" s="767" t="s">
        <v>1933</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85472-810F-D55C-06FB-0.E45411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9C665-9A89-CA5B-EFAE-0.056CDF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95345-8B36-487E-8C0D-0.CF8F2EFE}" mc:Ignorable="x14ac xr xr2 xr3">
  <sheetPr>
    <tabColor rgb="FFFFCC99"/>
  </sheetPr>
  <dimension ref="A1:I22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2504</v>
      </c>
      <c r="B1" s="69" t="s">
        <v>2505</v>
      </c>
      <c r="C1" s="69" t="s">
        <v>2506</v>
      </c>
      <c r="D1" s="69" t="s">
        <v>2507</v>
      </c>
      <c r="E1" s="69" t="s">
        <v>2508</v>
      </c>
      <c r="F1" s="69" t="s">
        <v>2509</v>
      </c>
      <c r="G1" s="69" t="s">
        <v>2510</v>
      </c>
      <c r="H1" s="69" t="s">
        <v>2511</v>
      </c>
      <c r="I1" s="69" t="s">
        <v>2512</v>
      </c>
    </row>
    <row customHeight="1" ht="11.25">
      <c r="A2" s="1851" t="s">
        <v>2513</v>
      </c>
      <c r="B2" s="1851" t="s">
        <v>16</v>
      </c>
      <c r="C2" s="1851" t="s">
        <v>2514</v>
      </c>
      <c r="D2" s="1851" t="s">
        <v>2515</v>
      </c>
      <c r="E2" s="1851" t="s">
        <v>2516</v>
      </c>
      <c r="F2" s="1851" t="s">
        <v>2517</v>
      </c>
      <c r="G2" s="1851" t="s">
        <v>22</v>
      </c>
      <c r="H2" s="1851" t="s">
        <v>22</v>
      </c>
      <c r="I2" s="1851" t="s">
        <v>1107</v>
      </c>
    </row>
    <row customHeight="1" ht="11.25">
      <c r="A3" s="1851" t="s">
        <v>2513</v>
      </c>
      <c r="B3" s="1851" t="s">
        <v>16</v>
      </c>
      <c r="C3" s="1851" t="s">
        <v>2518</v>
      </c>
      <c r="D3" s="1851" t="s">
        <v>2519</v>
      </c>
      <c r="E3" s="1851" t="s">
        <v>2520</v>
      </c>
      <c r="F3" s="1851" t="s">
        <v>2517</v>
      </c>
      <c r="G3" s="1851" t="s">
        <v>22</v>
      </c>
      <c r="H3" s="1851" t="s">
        <v>22</v>
      </c>
      <c r="I3" s="1851" t="s">
        <v>1107</v>
      </c>
    </row>
    <row customHeight="1" ht="11.25">
      <c r="A4" s="1851" t="s">
        <v>2513</v>
      </c>
      <c r="B4" s="1851" t="s">
        <v>16</v>
      </c>
      <c r="C4" s="1851" t="s">
        <v>2521</v>
      </c>
      <c r="D4" s="1851" t="s">
        <v>2522</v>
      </c>
      <c r="E4" s="1851" t="s">
        <v>2523</v>
      </c>
      <c r="F4" s="1851" t="s">
        <v>2524</v>
      </c>
      <c r="G4" s="1851" t="s">
        <v>2525</v>
      </c>
      <c r="H4" s="1851" t="s">
        <v>22</v>
      </c>
      <c r="I4" s="1851" t="s">
        <v>1107</v>
      </c>
    </row>
    <row customHeight="1" ht="11.25">
      <c r="A5" s="1851" t="s">
        <v>2513</v>
      </c>
      <c r="B5" s="1851" t="s">
        <v>16</v>
      </c>
      <c r="C5" s="1851" t="s">
        <v>2526</v>
      </c>
      <c r="D5" s="1851" t="s">
        <v>2527</v>
      </c>
      <c r="E5" s="1851" t="s">
        <v>2528</v>
      </c>
      <c r="F5" s="1851" t="s">
        <v>2529</v>
      </c>
      <c r="G5" s="1851" t="s">
        <v>22</v>
      </c>
      <c r="H5" s="1851" t="s">
        <v>22</v>
      </c>
      <c r="I5" s="1851" t="s">
        <v>1107</v>
      </c>
    </row>
    <row customHeight="1" ht="11.25">
      <c r="A6" s="1851" t="s">
        <v>2513</v>
      </c>
      <c r="B6" s="1851" t="s">
        <v>16</v>
      </c>
      <c r="C6" s="1851" t="s">
        <v>2530</v>
      </c>
      <c r="D6" s="1851" t="s">
        <v>2531</v>
      </c>
      <c r="E6" s="1851" t="s">
        <v>2532</v>
      </c>
      <c r="F6" s="1851" t="s">
        <v>2533</v>
      </c>
      <c r="G6" s="1851" t="s">
        <v>22</v>
      </c>
      <c r="H6" s="1851" t="s">
        <v>22</v>
      </c>
      <c r="I6" s="1851" t="s">
        <v>1107</v>
      </c>
    </row>
    <row customHeight="1" ht="11.25">
      <c r="A7" s="1851" t="s">
        <v>2513</v>
      </c>
      <c r="B7" s="1851" t="s">
        <v>16</v>
      </c>
      <c r="C7" s="1851" t="s">
        <v>2534</v>
      </c>
      <c r="D7" s="1851" t="s">
        <v>2535</v>
      </c>
      <c r="E7" s="1851" t="s">
        <v>2536</v>
      </c>
      <c r="F7" s="1851" t="s">
        <v>2537</v>
      </c>
      <c r="G7" s="1851" t="s">
        <v>22</v>
      </c>
      <c r="H7" s="1851" t="s">
        <v>22</v>
      </c>
      <c r="I7" s="1851" t="s">
        <v>1107</v>
      </c>
    </row>
    <row customHeight="1" ht="11.25">
      <c r="A8" s="1851" t="s">
        <v>2513</v>
      </c>
      <c r="B8" s="1851" t="s">
        <v>16</v>
      </c>
      <c r="C8" s="1851" t="s">
        <v>2538</v>
      </c>
      <c r="D8" s="1851" t="s">
        <v>2539</v>
      </c>
      <c r="E8" s="1851" t="s">
        <v>2540</v>
      </c>
      <c r="F8" s="1851" t="s">
        <v>51</v>
      </c>
      <c r="G8" s="1851" t="s">
        <v>22</v>
      </c>
      <c r="H8" s="1851" t="s">
        <v>22</v>
      </c>
      <c r="I8" s="1851" t="s">
        <v>1107</v>
      </c>
    </row>
    <row customHeight="1" ht="11.25">
      <c r="A9" s="1851" t="s">
        <v>2513</v>
      </c>
      <c r="B9" s="1851" t="s">
        <v>16</v>
      </c>
      <c r="C9" s="1851" t="s">
        <v>2541</v>
      </c>
      <c r="D9" s="1851" t="s">
        <v>2542</v>
      </c>
      <c r="E9" s="1851" t="s">
        <v>2543</v>
      </c>
      <c r="F9" s="1851" t="s">
        <v>2544</v>
      </c>
      <c r="G9" s="1851" t="s">
        <v>2545</v>
      </c>
      <c r="H9" s="1851" t="s">
        <v>22</v>
      </c>
      <c r="I9" s="1851" t="s">
        <v>1107</v>
      </c>
    </row>
    <row customHeight="1" ht="11.25">
      <c r="A10" s="1851" t="s">
        <v>2513</v>
      </c>
      <c r="B10" s="1851" t="s">
        <v>16</v>
      </c>
      <c r="C10" s="1851" t="s">
        <v>2546</v>
      </c>
      <c r="D10" s="1851" t="s">
        <v>2547</v>
      </c>
      <c r="E10" s="1851" t="s">
        <v>2548</v>
      </c>
      <c r="F10" s="1851" t="s">
        <v>51</v>
      </c>
      <c r="G10" s="1851" t="s">
        <v>22</v>
      </c>
      <c r="H10" s="1851" t="s">
        <v>22</v>
      </c>
      <c r="I10" s="1851" t="s">
        <v>1107</v>
      </c>
    </row>
    <row customHeight="1" ht="11.25">
      <c r="A11" s="1851" t="s">
        <v>2513</v>
      </c>
      <c r="B11" s="1851" t="s">
        <v>16</v>
      </c>
      <c r="C11" s="1851" t="s">
        <v>2549</v>
      </c>
      <c r="D11" s="1851" t="s">
        <v>2550</v>
      </c>
      <c r="E11" s="1851" t="s">
        <v>2551</v>
      </c>
      <c r="F11" s="1851" t="s">
        <v>2552</v>
      </c>
      <c r="G11" s="1851" t="s">
        <v>22</v>
      </c>
      <c r="H11" s="1851" t="s">
        <v>22</v>
      </c>
      <c r="I11" s="1851" t="s">
        <v>1107</v>
      </c>
    </row>
    <row customHeight="1" ht="11.25">
      <c r="A12" s="1851" t="s">
        <v>2513</v>
      </c>
      <c r="B12" s="1851" t="s">
        <v>16</v>
      </c>
      <c r="C12" s="1851" t="s">
        <v>2553</v>
      </c>
      <c r="D12" s="1851" t="s">
        <v>2554</v>
      </c>
      <c r="E12" s="1851" t="s">
        <v>2555</v>
      </c>
      <c r="F12" s="1851" t="s">
        <v>2556</v>
      </c>
      <c r="G12" s="1851" t="s">
        <v>22</v>
      </c>
      <c r="H12" s="1851" t="s">
        <v>22</v>
      </c>
      <c r="I12" s="1851" t="s">
        <v>1107</v>
      </c>
    </row>
    <row customHeight="1" ht="11.25">
      <c r="A13" s="1851" t="s">
        <v>2513</v>
      </c>
      <c r="B13" s="1851" t="s">
        <v>16</v>
      </c>
      <c r="C13" s="1851" t="s">
        <v>2557</v>
      </c>
      <c r="D13" s="1851" t="s">
        <v>2558</v>
      </c>
      <c r="E13" s="1851" t="s">
        <v>2559</v>
      </c>
      <c r="F13" s="1851" t="s">
        <v>2560</v>
      </c>
      <c r="G13" s="1851" t="s">
        <v>2561</v>
      </c>
      <c r="H13" s="1851" t="s">
        <v>22</v>
      </c>
      <c r="I13" s="1851" t="s">
        <v>1107</v>
      </c>
    </row>
    <row customHeight="1" ht="11.25">
      <c r="A14" s="1851" t="s">
        <v>2513</v>
      </c>
      <c r="B14" s="1851" t="s">
        <v>16</v>
      </c>
      <c r="C14" s="1851" t="s">
        <v>2562</v>
      </c>
      <c r="D14" s="1851" t="s">
        <v>2563</v>
      </c>
      <c r="E14" s="1851" t="s">
        <v>2564</v>
      </c>
      <c r="F14" s="1851" t="s">
        <v>2565</v>
      </c>
      <c r="G14" s="1851" t="s">
        <v>22</v>
      </c>
      <c r="H14" s="1851" t="s">
        <v>22</v>
      </c>
      <c r="I14" s="1851" t="s">
        <v>1107</v>
      </c>
    </row>
    <row customHeight="1" ht="11.25">
      <c r="A15" s="1851" t="s">
        <v>2513</v>
      </c>
      <c r="B15" s="1851" t="s">
        <v>16</v>
      </c>
      <c r="C15" s="1851" t="s">
        <v>2566</v>
      </c>
      <c r="D15" s="1851" t="s">
        <v>2567</v>
      </c>
      <c r="E15" s="1851" t="s">
        <v>2568</v>
      </c>
      <c r="F15" s="1851" t="s">
        <v>2569</v>
      </c>
      <c r="G15" s="1851" t="s">
        <v>22</v>
      </c>
      <c r="H15" s="1851" t="s">
        <v>22</v>
      </c>
      <c r="I15" s="1851" t="s">
        <v>1107</v>
      </c>
    </row>
    <row customHeight="1" ht="11.25">
      <c r="A16" s="1851" t="s">
        <v>2513</v>
      </c>
      <c r="B16" s="1851" t="s">
        <v>16</v>
      </c>
      <c r="C16" s="1851" t="s">
        <v>2570</v>
      </c>
      <c r="D16" s="1851" t="s">
        <v>2571</v>
      </c>
      <c r="E16" s="1851" t="s">
        <v>2572</v>
      </c>
      <c r="F16" s="1851" t="s">
        <v>2569</v>
      </c>
      <c r="G16" s="1851" t="s">
        <v>22</v>
      </c>
      <c r="H16" s="1851" t="s">
        <v>22</v>
      </c>
      <c r="I16" s="1851" t="s">
        <v>1107</v>
      </c>
    </row>
    <row customHeight="1" ht="11.25">
      <c r="A17" s="1851" t="s">
        <v>2513</v>
      </c>
      <c r="B17" s="1851" t="s">
        <v>16</v>
      </c>
      <c r="C17" s="1851" t="s">
        <v>2573</v>
      </c>
      <c r="D17" s="1851" t="s">
        <v>2574</v>
      </c>
      <c r="E17" s="1851" t="s">
        <v>2575</v>
      </c>
      <c r="F17" s="1851" t="s">
        <v>2576</v>
      </c>
      <c r="G17" s="1851" t="s">
        <v>22</v>
      </c>
      <c r="H17" s="1851" t="s">
        <v>22</v>
      </c>
      <c r="I17" s="1851" t="s">
        <v>1107</v>
      </c>
    </row>
    <row customHeight="1" ht="11.25">
      <c r="A18" s="1851" t="s">
        <v>2513</v>
      </c>
      <c r="B18" s="1851" t="s">
        <v>16</v>
      </c>
      <c r="C18" s="1851" t="s">
        <v>2577</v>
      </c>
      <c r="D18" s="1851" t="s">
        <v>2578</v>
      </c>
      <c r="E18" s="1851" t="s">
        <v>2579</v>
      </c>
      <c r="F18" s="1851" t="s">
        <v>2580</v>
      </c>
      <c r="G18" s="1851" t="s">
        <v>22</v>
      </c>
      <c r="H18" s="1851" t="s">
        <v>22</v>
      </c>
      <c r="I18" s="1851" t="s">
        <v>1107</v>
      </c>
    </row>
    <row customHeight="1" ht="11.25">
      <c r="A19" s="1851" t="s">
        <v>2513</v>
      </c>
      <c r="B19" s="1851" t="s">
        <v>16</v>
      </c>
      <c r="C19" s="1851" t="s">
        <v>2581</v>
      </c>
      <c r="D19" s="1851" t="s">
        <v>2582</v>
      </c>
      <c r="E19" s="1851" t="s">
        <v>2583</v>
      </c>
      <c r="F19" s="1851" t="s">
        <v>2537</v>
      </c>
      <c r="G19" s="1851" t="s">
        <v>22</v>
      </c>
      <c r="H19" s="1851" t="s">
        <v>22</v>
      </c>
      <c r="I19" s="1851" t="s">
        <v>1107</v>
      </c>
    </row>
    <row customHeight="1" ht="11.25">
      <c r="A20" s="1851" t="s">
        <v>2513</v>
      </c>
      <c r="B20" s="1851" t="s">
        <v>16</v>
      </c>
      <c r="C20" s="1851" t="s">
        <v>2584</v>
      </c>
      <c r="D20" s="1851" t="s">
        <v>2585</v>
      </c>
      <c r="E20" s="1851" t="s">
        <v>2586</v>
      </c>
      <c r="F20" s="1851" t="s">
        <v>2517</v>
      </c>
      <c r="G20" s="1851" t="s">
        <v>22</v>
      </c>
      <c r="H20" s="1851" t="s">
        <v>22</v>
      </c>
      <c r="I20" s="1851" t="s">
        <v>1107</v>
      </c>
    </row>
    <row customHeight="1" ht="11.25">
      <c r="A21" s="1851" t="s">
        <v>2513</v>
      </c>
      <c r="B21" s="1851" t="s">
        <v>16</v>
      </c>
      <c r="C21" s="1851" t="s">
        <v>2587</v>
      </c>
      <c r="D21" s="1851" t="s">
        <v>2588</v>
      </c>
      <c r="E21" s="1851" t="s">
        <v>2589</v>
      </c>
      <c r="F21" s="1851" t="s">
        <v>2590</v>
      </c>
      <c r="G21" s="1851" t="s">
        <v>22</v>
      </c>
      <c r="H21" s="1851" t="s">
        <v>22</v>
      </c>
      <c r="I21" s="1851" t="s">
        <v>1107</v>
      </c>
    </row>
    <row customHeight="1" ht="11.25">
      <c r="A22" s="1851" t="s">
        <v>2513</v>
      </c>
      <c r="B22" s="1851" t="s">
        <v>16</v>
      </c>
      <c r="C22" s="1851" t="s">
        <v>2591</v>
      </c>
      <c r="D22" s="1851" t="s">
        <v>2592</v>
      </c>
      <c r="E22" s="1851" t="s">
        <v>2593</v>
      </c>
      <c r="F22" s="1851" t="s">
        <v>2594</v>
      </c>
      <c r="G22" s="1851" t="s">
        <v>22</v>
      </c>
      <c r="H22" s="1851" t="s">
        <v>22</v>
      </c>
      <c r="I22" s="1851" t="s">
        <v>1107</v>
      </c>
    </row>
    <row customHeight="1" ht="11.25">
      <c r="A23" s="1851" t="s">
        <v>2513</v>
      </c>
      <c r="B23" s="1851" t="s">
        <v>16</v>
      </c>
      <c r="C23" s="1851" t="s">
        <v>2595</v>
      </c>
      <c r="D23" s="1851" t="s">
        <v>2596</v>
      </c>
      <c r="E23" s="1851" t="s">
        <v>2597</v>
      </c>
      <c r="F23" s="1851" t="s">
        <v>2569</v>
      </c>
      <c r="G23" s="1851" t="s">
        <v>22</v>
      </c>
      <c r="H23" s="1851" t="s">
        <v>22</v>
      </c>
      <c r="I23" s="1851" t="s">
        <v>1107</v>
      </c>
    </row>
    <row customHeight="1" ht="11.25">
      <c r="A24" s="1851" t="s">
        <v>2513</v>
      </c>
      <c r="B24" s="1851" t="s">
        <v>16</v>
      </c>
      <c r="C24" s="1851" t="s">
        <v>2598</v>
      </c>
      <c r="D24" s="1851" t="s">
        <v>2599</v>
      </c>
      <c r="E24" s="1851" t="s">
        <v>2600</v>
      </c>
      <c r="F24" s="1851" t="s">
        <v>2601</v>
      </c>
      <c r="G24" s="1851" t="s">
        <v>22</v>
      </c>
      <c r="H24" s="1851" t="s">
        <v>22</v>
      </c>
      <c r="I24" s="1851" t="s">
        <v>1107</v>
      </c>
    </row>
    <row customHeight="1" ht="11.25">
      <c r="A25" s="1851" t="s">
        <v>2513</v>
      </c>
      <c r="B25" s="1851" t="s">
        <v>16</v>
      </c>
      <c r="C25" s="1851" t="s">
        <v>2602</v>
      </c>
      <c r="D25" s="1851" t="s">
        <v>2603</v>
      </c>
      <c r="E25" s="1851" t="s">
        <v>2604</v>
      </c>
      <c r="F25" s="1851" t="s">
        <v>2605</v>
      </c>
      <c r="G25" s="1851" t="s">
        <v>22</v>
      </c>
      <c r="H25" s="1851" t="s">
        <v>22</v>
      </c>
      <c r="I25" s="1851" t="s">
        <v>1107</v>
      </c>
    </row>
    <row customHeight="1" ht="11.25">
      <c r="A26" s="1851" t="s">
        <v>2513</v>
      </c>
      <c r="B26" s="1851" t="s">
        <v>16</v>
      </c>
      <c r="C26" s="1851" t="s">
        <v>2606</v>
      </c>
      <c r="D26" s="1851" t="s">
        <v>2607</v>
      </c>
      <c r="E26" s="1851" t="s">
        <v>2608</v>
      </c>
      <c r="F26" s="1851" t="s">
        <v>2517</v>
      </c>
      <c r="G26" s="1851" t="s">
        <v>2609</v>
      </c>
      <c r="H26" s="1851" t="s">
        <v>22</v>
      </c>
      <c r="I26" s="1851" t="s">
        <v>1107</v>
      </c>
    </row>
    <row customHeight="1" ht="11.25">
      <c r="A27" s="1851" t="s">
        <v>2513</v>
      </c>
      <c r="B27" s="1851" t="s">
        <v>16</v>
      </c>
      <c r="C27" s="1851" t="s">
        <v>2610</v>
      </c>
      <c r="D27" s="1851" t="s">
        <v>2611</v>
      </c>
      <c r="E27" s="1851" t="s">
        <v>2612</v>
      </c>
      <c r="F27" s="1851" t="s">
        <v>2569</v>
      </c>
      <c r="G27" s="1851" t="s">
        <v>22</v>
      </c>
      <c r="H27" s="1851" t="s">
        <v>22</v>
      </c>
      <c r="I27" s="1851" t="s">
        <v>1107</v>
      </c>
    </row>
    <row customHeight="1" ht="11.25">
      <c r="A28" s="1851" t="s">
        <v>2513</v>
      </c>
      <c r="B28" s="1851" t="s">
        <v>16</v>
      </c>
      <c r="C28" s="1851" t="s">
        <v>2613</v>
      </c>
      <c r="D28" s="1851" t="s">
        <v>2614</v>
      </c>
      <c r="E28" s="1851" t="s">
        <v>2615</v>
      </c>
      <c r="F28" s="1851" t="s">
        <v>51</v>
      </c>
      <c r="G28" s="1851" t="s">
        <v>22</v>
      </c>
      <c r="H28" s="1851" t="s">
        <v>22</v>
      </c>
      <c r="I28" s="1851" t="s">
        <v>1107</v>
      </c>
    </row>
    <row customHeight="1" ht="11.25">
      <c r="A29" s="1851" t="s">
        <v>2513</v>
      </c>
      <c r="B29" s="1851" t="s">
        <v>16</v>
      </c>
      <c r="C29" s="1851" t="s">
        <v>2616</v>
      </c>
      <c r="D29" s="1851" t="s">
        <v>2617</v>
      </c>
      <c r="E29" s="1851" t="s">
        <v>2618</v>
      </c>
      <c r="F29" s="1851" t="s">
        <v>2619</v>
      </c>
      <c r="G29" s="1851" t="s">
        <v>22</v>
      </c>
      <c r="H29" s="1851" t="s">
        <v>22</v>
      </c>
      <c r="I29" s="1851" t="s">
        <v>1107</v>
      </c>
    </row>
    <row customHeight="1" ht="11.25">
      <c r="A30" s="1851" t="s">
        <v>2513</v>
      </c>
      <c r="B30" s="1851" t="s">
        <v>16</v>
      </c>
      <c r="C30" s="1851" t="s">
        <v>2620</v>
      </c>
      <c r="D30" s="1851" t="s">
        <v>2621</v>
      </c>
      <c r="E30" s="1851" t="s">
        <v>2618</v>
      </c>
      <c r="F30" s="1851" t="s">
        <v>2622</v>
      </c>
      <c r="G30" s="1851" t="s">
        <v>2623</v>
      </c>
      <c r="H30" s="1851" t="s">
        <v>22</v>
      </c>
      <c r="I30" s="1851" t="s">
        <v>1107</v>
      </c>
    </row>
    <row customHeight="1" ht="11.25">
      <c r="A31" s="1851" t="s">
        <v>2513</v>
      </c>
      <c r="B31" s="1851" t="s">
        <v>16</v>
      </c>
      <c r="C31" s="1851" t="s">
        <v>2624</v>
      </c>
      <c r="D31" s="1851" t="s">
        <v>2625</v>
      </c>
      <c r="E31" s="1851" t="s">
        <v>2626</v>
      </c>
      <c r="F31" s="1851" t="s">
        <v>2517</v>
      </c>
      <c r="G31" s="1851" t="s">
        <v>22</v>
      </c>
      <c r="H31" s="1851" t="s">
        <v>22</v>
      </c>
      <c r="I31" s="1851" t="s">
        <v>1107</v>
      </c>
    </row>
    <row customHeight="1" ht="11.25">
      <c r="A32" s="1851" t="s">
        <v>2513</v>
      </c>
      <c r="B32" s="1851" t="s">
        <v>16</v>
      </c>
      <c r="C32" s="1851" t="s">
        <v>2627</v>
      </c>
      <c r="D32" s="1851" t="s">
        <v>2628</v>
      </c>
      <c r="E32" s="1851" t="s">
        <v>2629</v>
      </c>
      <c r="F32" s="1851" t="s">
        <v>2569</v>
      </c>
      <c r="G32" s="1851" t="s">
        <v>22</v>
      </c>
      <c r="H32" s="1851" t="s">
        <v>22</v>
      </c>
      <c r="I32" s="1851" t="s">
        <v>1107</v>
      </c>
    </row>
    <row customHeight="1" ht="11.25">
      <c r="A33" s="1851" t="s">
        <v>2513</v>
      </c>
      <c r="B33" s="1851" t="s">
        <v>16</v>
      </c>
      <c r="C33" s="1851" t="s">
        <v>2630</v>
      </c>
      <c r="D33" s="1851" t="s">
        <v>2631</v>
      </c>
      <c r="E33" s="1851" t="s">
        <v>2632</v>
      </c>
      <c r="F33" s="1851" t="s">
        <v>2633</v>
      </c>
      <c r="G33" s="1851" t="s">
        <v>22</v>
      </c>
      <c r="H33" s="1851" t="s">
        <v>22</v>
      </c>
      <c r="I33" s="1851" t="s">
        <v>1107</v>
      </c>
    </row>
    <row customHeight="1" ht="11.25">
      <c r="A34" s="1851" t="s">
        <v>2513</v>
      </c>
      <c r="B34" s="1851" t="s">
        <v>16</v>
      </c>
      <c r="C34" s="1851" t="s">
        <v>22</v>
      </c>
      <c r="D34" s="1851" t="s">
        <v>2634</v>
      </c>
      <c r="E34" s="1851" t="s">
        <v>2635</v>
      </c>
      <c r="F34" s="1851" t="s">
        <v>51</v>
      </c>
      <c r="G34" s="1851" t="s">
        <v>22</v>
      </c>
      <c r="H34" s="1851" t="s">
        <v>22</v>
      </c>
      <c r="I34" s="1851" t="s">
        <v>1107</v>
      </c>
    </row>
    <row customHeight="1" ht="11.25">
      <c r="A35" s="1851" t="s">
        <v>2513</v>
      </c>
      <c r="B35" s="1851" t="s">
        <v>16</v>
      </c>
      <c r="C35" s="1851" t="s">
        <v>2636</v>
      </c>
      <c r="D35" s="1851" t="s">
        <v>2637</v>
      </c>
      <c r="E35" s="1851" t="s">
        <v>2638</v>
      </c>
      <c r="F35" s="1851" t="s">
        <v>2569</v>
      </c>
      <c r="G35" s="1851" t="s">
        <v>22</v>
      </c>
      <c r="H35" s="1851" t="s">
        <v>22</v>
      </c>
      <c r="I35" s="1851" t="s">
        <v>1107</v>
      </c>
    </row>
    <row customHeight="1" ht="11.25">
      <c r="A36" s="1851" t="s">
        <v>2513</v>
      </c>
      <c r="B36" s="1851" t="s">
        <v>16</v>
      </c>
      <c r="C36" s="1851" t="s">
        <v>2639</v>
      </c>
      <c r="D36" s="1851" t="s">
        <v>2640</v>
      </c>
      <c r="E36" s="1851" t="s">
        <v>2641</v>
      </c>
      <c r="F36" s="1851" t="s">
        <v>2569</v>
      </c>
      <c r="G36" s="1851" t="s">
        <v>22</v>
      </c>
      <c r="H36" s="1851" t="s">
        <v>22</v>
      </c>
      <c r="I36" s="1851" t="s">
        <v>1107</v>
      </c>
    </row>
    <row customHeight="1" ht="11.25">
      <c r="A37" s="1851" t="s">
        <v>2513</v>
      </c>
      <c r="B37" s="1851" t="s">
        <v>16</v>
      </c>
      <c r="C37" s="1851" t="s">
        <v>2642</v>
      </c>
      <c r="D37" s="1851" t="s">
        <v>2643</v>
      </c>
      <c r="E37" s="1851" t="s">
        <v>2644</v>
      </c>
      <c r="F37" s="1851" t="s">
        <v>51</v>
      </c>
      <c r="G37" s="1851" t="s">
        <v>2645</v>
      </c>
      <c r="H37" s="1851" t="s">
        <v>22</v>
      </c>
      <c r="I37" s="1851" t="s">
        <v>1107</v>
      </c>
    </row>
    <row customHeight="1" ht="11.25">
      <c r="A38" s="1851" t="s">
        <v>2513</v>
      </c>
      <c r="B38" s="1851" t="s">
        <v>16</v>
      </c>
      <c r="C38" s="1851" t="s">
        <v>2646</v>
      </c>
      <c r="D38" s="1851" t="s">
        <v>2647</v>
      </c>
      <c r="E38" s="1851" t="s">
        <v>2648</v>
      </c>
      <c r="F38" s="1851" t="s">
        <v>51</v>
      </c>
      <c r="G38" s="1851" t="s">
        <v>22</v>
      </c>
      <c r="H38" s="1851" t="s">
        <v>22</v>
      </c>
      <c r="I38" s="1851" t="s">
        <v>1107</v>
      </c>
    </row>
    <row customHeight="1" ht="11.25">
      <c r="A39" s="1851" t="s">
        <v>2513</v>
      </c>
      <c r="B39" s="1851" t="s">
        <v>16</v>
      </c>
      <c r="C39" s="1851" t="s">
        <v>2649</v>
      </c>
      <c r="D39" s="1851" t="s">
        <v>2650</v>
      </c>
      <c r="E39" s="1851" t="s">
        <v>2651</v>
      </c>
      <c r="F39" s="1851" t="s">
        <v>51</v>
      </c>
      <c r="G39" s="1851" t="s">
        <v>22</v>
      </c>
      <c r="H39" s="1851" t="s">
        <v>22</v>
      </c>
      <c r="I39" s="1851" t="s">
        <v>1107</v>
      </c>
    </row>
    <row customHeight="1" ht="11.25">
      <c r="A40" s="1851" t="s">
        <v>2513</v>
      </c>
      <c r="B40" s="1851" t="s">
        <v>16</v>
      </c>
      <c r="C40" s="1851" t="s">
        <v>2652</v>
      </c>
      <c r="D40" s="1851" t="s">
        <v>2653</v>
      </c>
      <c r="E40" s="1851" t="s">
        <v>2654</v>
      </c>
      <c r="F40" s="1851" t="s">
        <v>51</v>
      </c>
      <c r="G40" s="1851" t="s">
        <v>22</v>
      </c>
      <c r="H40" s="1851" t="s">
        <v>22</v>
      </c>
      <c r="I40" s="1851" t="s">
        <v>1107</v>
      </c>
    </row>
    <row customHeight="1" ht="11.25">
      <c r="A41" s="1851" t="s">
        <v>2513</v>
      </c>
      <c r="B41" s="1851" t="s">
        <v>16</v>
      </c>
      <c r="C41" s="1851" t="s">
        <v>2655</v>
      </c>
      <c r="D41" s="1851" t="s">
        <v>2656</v>
      </c>
      <c r="E41" s="1851" t="s">
        <v>2657</v>
      </c>
      <c r="F41" s="1851" t="s">
        <v>2658</v>
      </c>
      <c r="G41" s="1851" t="s">
        <v>22</v>
      </c>
      <c r="H41" s="1851" t="s">
        <v>22</v>
      </c>
      <c r="I41" s="1851" t="s">
        <v>1107</v>
      </c>
    </row>
    <row customHeight="1" ht="11.25">
      <c r="A42" s="1851" t="s">
        <v>2513</v>
      </c>
      <c r="B42" s="1851" t="s">
        <v>16</v>
      </c>
      <c r="C42" s="1851" t="s">
        <v>2659</v>
      </c>
      <c r="D42" s="1851" t="s">
        <v>2660</v>
      </c>
      <c r="E42" s="1851" t="s">
        <v>2661</v>
      </c>
      <c r="F42" s="1851" t="s">
        <v>2662</v>
      </c>
      <c r="G42" s="1851" t="s">
        <v>2663</v>
      </c>
      <c r="H42" s="1851" t="s">
        <v>22</v>
      </c>
      <c r="I42" s="1851" t="s">
        <v>1107</v>
      </c>
    </row>
    <row customHeight="1" ht="11.25">
      <c r="A43" s="1851" t="s">
        <v>2513</v>
      </c>
      <c r="B43" s="1851" t="s">
        <v>16</v>
      </c>
      <c r="C43" s="1851" t="s">
        <v>2664</v>
      </c>
      <c r="D43" s="1851" t="s">
        <v>2665</v>
      </c>
      <c r="E43" s="1851" t="s">
        <v>2666</v>
      </c>
      <c r="F43" s="1851" t="s">
        <v>2667</v>
      </c>
      <c r="G43" s="1851" t="s">
        <v>22</v>
      </c>
      <c r="H43" s="1851" t="s">
        <v>22</v>
      </c>
      <c r="I43" s="1851" t="s">
        <v>1107</v>
      </c>
    </row>
    <row customHeight="1" ht="11.25">
      <c r="A44" s="1851" t="s">
        <v>2513</v>
      </c>
      <c r="B44" s="1851" t="s">
        <v>16</v>
      </c>
      <c r="C44" s="1851" t="s">
        <v>2668</v>
      </c>
      <c r="D44" s="1851" t="s">
        <v>2669</v>
      </c>
      <c r="E44" s="1851" t="s">
        <v>2670</v>
      </c>
      <c r="F44" s="1851" t="s">
        <v>2671</v>
      </c>
      <c r="G44" s="1851" t="s">
        <v>22</v>
      </c>
      <c r="H44" s="1851" t="s">
        <v>22</v>
      </c>
      <c r="I44" s="1851" t="s">
        <v>1107</v>
      </c>
    </row>
    <row customHeight="1" ht="11.25">
      <c r="A45" s="1851" t="s">
        <v>2513</v>
      </c>
      <c r="B45" s="1851" t="s">
        <v>16</v>
      </c>
      <c r="C45" s="1851" t="s">
        <v>2672</v>
      </c>
      <c r="D45" s="1851" t="s">
        <v>2673</v>
      </c>
      <c r="E45" s="1851" t="s">
        <v>2674</v>
      </c>
      <c r="F45" s="1851" t="s">
        <v>2524</v>
      </c>
      <c r="G45" s="1851" t="s">
        <v>22</v>
      </c>
      <c r="H45" s="1851" t="s">
        <v>22</v>
      </c>
      <c r="I45" s="1851" t="s">
        <v>1107</v>
      </c>
    </row>
    <row customHeight="1" ht="11.25">
      <c r="A46" s="1851" t="s">
        <v>2513</v>
      </c>
      <c r="B46" s="1851" t="s">
        <v>16</v>
      </c>
      <c r="C46" s="1851" t="s">
        <v>2675</v>
      </c>
      <c r="D46" s="1851" t="s">
        <v>2676</v>
      </c>
      <c r="E46" s="1851" t="s">
        <v>2677</v>
      </c>
      <c r="F46" s="1851" t="s">
        <v>2524</v>
      </c>
      <c r="G46" s="1851" t="s">
        <v>22</v>
      </c>
      <c r="H46" s="1851" t="s">
        <v>22</v>
      </c>
      <c r="I46" s="1851" t="s">
        <v>1107</v>
      </c>
    </row>
    <row customHeight="1" ht="11.25">
      <c r="A47" s="1851" t="s">
        <v>2513</v>
      </c>
      <c r="B47" s="1851" t="s">
        <v>16</v>
      </c>
      <c r="C47" s="1851" t="s">
        <v>2678</v>
      </c>
      <c r="D47" s="1851" t="s">
        <v>2679</v>
      </c>
      <c r="E47" s="1851" t="s">
        <v>2680</v>
      </c>
      <c r="F47" s="1851" t="s">
        <v>51</v>
      </c>
      <c r="G47" s="1851" t="s">
        <v>22</v>
      </c>
      <c r="H47" s="1851" t="s">
        <v>22</v>
      </c>
      <c r="I47" s="1851" t="s">
        <v>1107</v>
      </c>
    </row>
    <row customHeight="1" ht="11.25">
      <c r="A48" s="1851" t="s">
        <v>2513</v>
      </c>
      <c r="B48" s="1851" t="s">
        <v>16</v>
      </c>
      <c r="C48" s="1851" t="s">
        <v>2681</v>
      </c>
      <c r="D48" s="1851" t="s">
        <v>2682</v>
      </c>
      <c r="E48" s="1851" t="s">
        <v>2683</v>
      </c>
      <c r="F48" s="1851" t="s">
        <v>2569</v>
      </c>
      <c r="G48" s="1851" t="s">
        <v>2684</v>
      </c>
      <c r="H48" s="1851" t="s">
        <v>22</v>
      </c>
      <c r="I48" s="1851" t="s">
        <v>1107</v>
      </c>
    </row>
    <row customHeight="1" ht="11.25">
      <c r="A49" s="1851" t="s">
        <v>2513</v>
      </c>
      <c r="B49" s="1851" t="s">
        <v>16</v>
      </c>
      <c r="C49" s="1851" t="s">
        <v>2685</v>
      </c>
      <c r="D49" s="1851" t="s">
        <v>2686</v>
      </c>
      <c r="E49" s="1851" t="s">
        <v>2687</v>
      </c>
      <c r="F49" s="1851" t="s">
        <v>2667</v>
      </c>
      <c r="G49" s="1851" t="s">
        <v>22</v>
      </c>
      <c r="H49" s="1851" t="s">
        <v>22</v>
      </c>
      <c r="I49" s="1851" t="s">
        <v>1107</v>
      </c>
    </row>
    <row customHeight="1" ht="11.25">
      <c r="A50" s="1851" t="s">
        <v>2513</v>
      </c>
      <c r="B50" s="1851" t="s">
        <v>16</v>
      </c>
      <c r="C50" s="1851" t="s">
        <v>2688</v>
      </c>
      <c r="D50" s="1851" t="s">
        <v>2689</v>
      </c>
      <c r="E50" s="1851" t="s">
        <v>2690</v>
      </c>
      <c r="F50" s="1851" t="s">
        <v>2691</v>
      </c>
      <c r="G50" s="1851" t="s">
        <v>22</v>
      </c>
      <c r="H50" s="1851" t="s">
        <v>22</v>
      </c>
      <c r="I50" s="1851" t="s">
        <v>1107</v>
      </c>
    </row>
    <row customHeight="1" ht="11.25">
      <c r="A51" s="1851" t="s">
        <v>2513</v>
      </c>
      <c r="B51" s="1851" t="s">
        <v>16</v>
      </c>
      <c r="C51" s="1851" t="s">
        <v>2692</v>
      </c>
      <c r="D51" s="1851" t="s">
        <v>2693</v>
      </c>
      <c r="E51" s="1851" t="s">
        <v>2694</v>
      </c>
      <c r="F51" s="1851" t="s">
        <v>51</v>
      </c>
      <c r="G51" s="1851" t="s">
        <v>22</v>
      </c>
      <c r="H51" s="1851" t="s">
        <v>22</v>
      </c>
      <c r="I51" s="1851" t="s">
        <v>1107</v>
      </c>
    </row>
    <row customHeight="1" ht="11.25">
      <c r="A52" s="1851" t="s">
        <v>2513</v>
      </c>
      <c r="B52" s="1851" t="s">
        <v>16</v>
      </c>
      <c r="C52" s="1851" t="s">
        <v>2695</v>
      </c>
      <c r="D52" s="1851" t="s">
        <v>2696</v>
      </c>
      <c r="E52" s="1851" t="s">
        <v>2697</v>
      </c>
      <c r="F52" s="1851" t="s">
        <v>2658</v>
      </c>
      <c r="G52" s="1851" t="s">
        <v>22</v>
      </c>
      <c r="H52" s="1851" t="s">
        <v>22</v>
      </c>
      <c r="I52" s="1851" t="s">
        <v>1107</v>
      </c>
    </row>
    <row customHeight="1" ht="11.25">
      <c r="A53" s="1851" t="s">
        <v>2513</v>
      </c>
      <c r="B53" s="1851" t="s">
        <v>16</v>
      </c>
      <c r="C53" s="1851" t="s">
        <v>2698</v>
      </c>
      <c r="D53" s="1851" t="s">
        <v>2699</v>
      </c>
      <c r="E53" s="1851" t="s">
        <v>2700</v>
      </c>
      <c r="F53" s="1851" t="s">
        <v>51</v>
      </c>
      <c r="G53" s="1851" t="s">
        <v>22</v>
      </c>
      <c r="H53" s="1851" t="s">
        <v>22</v>
      </c>
      <c r="I53" s="1851" t="s">
        <v>1107</v>
      </c>
    </row>
    <row customHeight="1" ht="11.25">
      <c r="A54" s="1851" t="s">
        <v>2513</v>
      </c>
      <c r="B54" s="1851" t="s">
        <v>16</v>
      </c>
      <c r="C54" s="1851" t="s">
        <v>2701</v>
      </c>
      <c r="D54" s="1851" t="s">
        <v>2702</v>
      </c>
      <c r="E54" s="1851" t="s">
        <v>2703</v>
      </c>
      <c r="F54" s="1851" t="s">
        <v>2569</v>
      </c>
      <c r="G54" s="1851" t="s">
        <v>22</v>
      </c>
      <c r="H54" s="1851" t="s">
        <v>22</v>
      </c>
      <c r="I54" s="1851" t="s">
        <v>1107</v>
      </c>
    </row>
    <row customHeight="1" ht="11.25">
      <c r="A55" s="1851" t="s">
        <v>2513</v>
      </c>
      <c r="B55" s="1851" t="s">
        <v>16</v>
      </c>
      <c r="C55" s="1851" t="s">
        <v>2704</v>
      </c>
      <c r="D55" s="1851" t="s">
        <v>2705</v>
      </c>
      <c r="E55" s="1851" t="s">
        <v>2706</v>
      </c>
      <c r="F55" s="1851" t="s">
        <v>2707</v>
      </c>
      <c r="G55" s="1851" t="s">
        <v>22</v>
      </c>
      <c r="H55" s="1851" t="s">
        <v>22</v>
      </c>
      <c r="I55" s="1851" t="s">
        <v>1107</v>
      </c>
    </row>
    <row customHeight="1" ht="11.25">
      <c r="A56" s="1851" t="s">
        <v>2513</v>
      </c>
      <c r="B56" s="1851" t="s">
        <v>16</v>
      </c>
      <c r="C56" s="1851" t="s">
        <v>2708</v>
      </c>
      <c r="D56" s="1851" t="s">
        <v>2709</v>
      </c>
      <c r="E56" s="1851" t="s">
        <v>2710</v>
      </c>
      <c r="F56" s="1851" t="s">
        <v>51</v>
      </c>
      <c r="G56" s="1851" t="s">
        <v>22</v>
      </c>
      <c r="H56" s="1851" t="s">
        <v>22</v>
      </c>
      <c r="I56" s="1851" t="s">
        <v>1107</v>
      </c>
    </row>
    <row customHeight="1" ht="11.25">
      <c r="A57" s="1851" t="s">
        <v>2513</v>
      </c>
      <c r="B57" s="1851" t="s">
        <v>16</v>
      </c>
      <c r="C57" s="1851" t="s">
        <v>2711</v>
      </c>
      <c r="D57" s="1851" t="s">
        <v>2712</v>
      </c>
      <c r="E57" s="1851" t="s">
        <v>2713</v>
      </c>
      <c r="F57" s="1851" t="s">
        <v>51</v>
      </c>
      <c r="G57" s="1851" t="s">
        <v>22</v>
      </c>
      <c r="H57" s="1851" t="s">
        <v>22</v>
      </c>
      <c r="I57" s="1851" t="s">
        <v>1107</v>
      </c>
    </row>
    <row customHeight="1" ht="11.25">
      <c r="A58" s="1851" t="s">
        <v>2513</v>
      </c>
      <c r="B58" s="1851" t="s">
        <v>16</v>
      </c>
      <c r="C58" s="1851" t="s">
        <v>2714</v>
      </c>
      <c r="D58" s="1851" t="s">
        <v>2715</v>
      </c>
      <c r="E58" s="1851" t="s">
        <v>2716</v>
      </c>
      <c r="F58" s="1851" t="s">
        <v>2717</v>
      </c>
      <c r="G58" s="1851" t="s">
        <v>22</v>
      </c>
      <c r="H58" s="1851" t="s">
        <v>22</v>
      </c>
      <c r="I58" s="1851" t="s">
        <v>1107</v>
      </c>
    </row>
    <row customHeight="1" ht="11.25">
      <c r="A59" s="1851" t="s">
        <v>2513</v>
      </c>
      <c r="B59" s="1851" t="s">
        <v>16</v>
      </c>
      <c r="C59" s="1851" t="s">
        <v>2718</v>
      </c>
      <c r="D59" s="1851" t="s">
        <v>2719</v>
      </c>
      <c r="E59" s="1851" t="s">
        <v>2720</v>
      </c>
      <c r="F59" s="1851" t="s">
        <v>51</v>
      </c>
      <c r="G59" s="1851" t="s">
        <v>22</v>
      </c>
      <c r="H59" s="1851" t="s">
        <v>22</v>
      </c>
      <c r="I59" s="1851" t="s">
        <v>1107</v>
      </c>
    </row>
    <row customHeight="1" ht="11.25">
      <c r="A60" s="1851" t="s">
        <v>2513</v>
      </c>
      <c r="B60" s="1851" t="s">
        <v>16</v>
      </c>
      <c r="C60" s="1851" t="s">
        <v>2721</v>
      </c>
      <c r="D60" s="1851" t="s">
        <v>2722</v>
      </c>
      <c r="E60" s="1851" t="s">
        <v>2723</v>
      </c>
      <c r="F60" s="1851" t="s">
        <v>2717</v>
      </c>
      <c r="G60" s="1851" t="s">
        <v>22</v>
      </c>
      <c r="H60" s="1851" t="s">
        <v>22</v>
      </c>
      <c r="I60" s="1851" t="s">
        <v>1107</v>
      </c>
    </row>
    <row customHeight="1" ht="11.25">
      <c r="A61" s="1851" t="s">
        <v>2513</v>
      </c>
      <c r="B61" s="1851" t="s">
        <v>16</v>
      </c>
      <c r="C61" s="1851" t="s">
        <v>2724</v>
      </c>
      <c r="D61" s="1851" t="s">
        <v>2725</v>
      </c>
      <c r="E61" s="1851" t="s">
        <v>2726</v>
      </c>
      <c r="F61" s="1851" t="s">
        <v>51</v>
      </c>
      <c r="G61" s="1851" t="s">
        <v>22</v>
      </c>
      <c r="H61" s="1851" t="s">
        <v>22</v>
      </c>
      <c r="I61" s="1851" t="s">
        <v>1107</v>
      </c>
    </row>
    <row customHeight="1" ht="11.25">
      <c r="A62" s="1851" t="s">
        <v>2513</v>
      </c>
      <c r="B62" s="1851" t="s">
        <v>16</v>
      </c>
      <c r="C62" s="1851" t="s">
        <v>2727</v>
      </c>
      <c r="D62" s="1851" t="s">
        <v>2728</v>
      </c>
      <c r="E62" s="1851" t="s">
        <v>2729</v>
      </c>
      <c r="F62" s="1851" t="s">
        <v>51</v>
      </c>
      <c r="G62" s="1851" t="s">
        <v>22</v>
      </c>
      <c r="H62" s="1851" t="s">
        <v>22</v>
      </c>
      <c r="I62" s="1851" t="s">
        <v>1107</v>
      </c>
    </row>
    <row customHeight="1" ht="11.25">
      <c r="A63" s="1851" t="s">
        <v>2513</v>
      </c>
      <c r="B63" s="1851" t="s">
        <v>16</v>
      </c>
      <c r="C63" s="1851" t="s">
        <v>2730</v>
      </c>
      <c r="D63" s="1851" t="s">
        <v>2731</v>
      </c>
      <c r="E63" s="1851" t="s">
        <v>2536</v>
      </c>
      <c r="F63" s="1851" t="s">
        <v>2732</v>
      </c>
      <c r="G63" s="1851" t="s">
        <v>2733</v>
      </c>
      <c r="H63" s="1851" t="s">
        <v>22</v>
      </c>
      <c r="I63" s="1851" t="s">
        <v>1107</v>
      </c>
    </row>
    <row customHeight="1" ht="11.25">
      <c r="A64" s="1851" t="s">
        <v>2513</v>
      </c>
      <c r="B64" s="1851" t="s">
        <v>16</v>
      </c>
      <c r="C64" s="1851" t="s">
        <v>2734</v>
      </c>
      <c r="D64" s="1851" t="s">
        <v>2735</v>
      </c>
      <c r="E64" s="1851" t="s">
        <v>2736</v>
      </c>
      <c r="F64" s="1851" t="s">
        <v>51</v>
      </c>
      <c r="G64" s="1851" t="s">
        <v>22</v>
      </c>
      <c r="H64" s="1851" t="s">
        <v>22</v>
      </c>
      <c r="I64" s="1851" t="s">
        <v>1107</v>
      </c>
    </row>
    <row customHeight="1" ht="11.25">
      <c r="A65" s="1851" t="s">
        <v>2513</v>
      </c>
      <c r="B65" s="1851" t="s">
        <v>16</v>
      </c>
      <c r="C65" s="1851" t="s">
        <v>22</v>
      </c>
      <c r="D65" s="1851" t="s">
        <v>2737</v>
      </c>
      <c r="E65" s="1851" t="s">
        <v>2738</v>
      </c>
      <c r="F65" s="1851" t="s">
        <v>51</v>
      </c>
      <c r="G65" s="1851" t="s">
        <v>22</v>
      </c>
      <c r="H65" s="1851" t="s">
        <v>22</v>
      </c>
      <c r="I65" s="1851" t="s">
        <v>1107</v>
      </c>
    </row>
    <row customHeight="1" ht="11.25">
      <c r="A66" s="1851" t="s">
        <v>2513</v>
      </c>
      <c r="B66" s="1851" t="s">
        <v>16</v>
      </c>
      <c r="C66" s="1851" t="s">
        <v>2739</v>
      </c>
      <c r="D66" s="1851" t="s">
        <v>2740</v>
      </c>
      <c r="E66" s="1851" t="s">
        <v>2741</v>
      </c>
      <c r="F66" s="1851" t="s">
        <v>51</v>
      </c>
      <c r="G66" s="1851" t="s">
        <v>22</v>
      </c>
      <c r="H66" s="1851" t="s">
        <v>22</v>
      </c>
      <c r="I66" s="1851" t="s">
        <v>1107</v>
      </c>
    </row>
    <row customHeight="1" ht="11.25">
      <c r="A67" s="1851" t="s">
        <v>2513</v>
      </c>
      <c r="B67" s="1851" t="s">
        <v>16</v>
      </c>
      <c r="C67" s="1851" t="s">
        <v>2742</v>
      </c>
      <c r="D67" s="1851" t="s">
        <v>2743</v>
      </c>
      <c r="E67" s="1851" t="s">
        <v>2744</v>
      </c>
      <c r="F67" s="1851" t="s">
        <v>2745</v>
      </c>
      <c r="G67" s="1851" t="s">
        <v>22</v>
      </c>
      <c r="H67" s="1851" t="s">
        <v>22</v>
      </c>
      <c r="I67" s="1851" t="s">
        <v>1107</v>
      </c>
    </row>
    <row customHeight="1" ht="11.25">
      <c r="A68" s="1851" t="s">
        <v>2513</v>
      </c>
      <c r="B68" s="1851" t="s">
        <v>16</v>
      </c>
      <c r="C68" s="1851" t="s">
        <v>2746</v>
      </c>
      <c r="D68" s="1851" t="s">
        <v>2747</v>
      </c>
      <c r="E68" s="1851" t="s">
        <v>2583</v>
      </c>
      <c r="F68" s="1851" t="s">
        <v>2748</v>
      </c>
      <c r="G68" s="1851" t="s">
        <v>22</v>
      </c>
      <c r="H68" s="1851" t="s">
        <v>22</v>
      </c>
      <c r="I68" s="1851" t="s">
        <v>1107</v>
      </c>
    </row>
    <row customHeight="1" ht="11.25">
      <c r="A69" s="1851" t="s">
        <v>2513</v>
      </c>
      <c r="B69" s="1851" t="s">
        <v>16</v>
      </c>
      <c r="C69" s="1851" t="s">
        <v>2749</v>
      </c>
      <c r="D69" s="1851" t="s">
        <v>2750</v>
      </c>
      <c r="E69" s="1851" t="s">
        <v>2751</v>
      </c>
      <c r="F69" s="1851" t="s">
        <v>2752</v>
      </c>
      <c r="G69" s="1851" t="s">
        <v>22</v>
      </c>
      <c r="H69" s="1851" t="s">
        <v>22</v>
      </c>
      <c r="I69" s="1851" t="s">
        <v>1107</v>
      </c>
    </row>
    <row customHeight="1" ht="11.25">
      <c r="A70" s="1851" t="s">
        <v>2513</v>
      </c>
      <c r="B70" s="1851" t="s">
        <v>16</v>
      </c>
      <c r="C70" s="1851" t="s">
        <v>2514</v>
      </c>
      <c r="D70" s="1851" t="s">
        <v>2515</v>
      </c>
      <c r="E70" s="1851" t="s">
        <v>2516</v>
      </c>
      <c r="F70" s="1851" t="s">
        <v>2517</v>
      </c>
      <c r="G70" s="1851" t="s">
        <v>22</v>
      </c>
      <c r="H70" s="1851" t="s">
        <v>22</v>
      </c>
      <c r="I70" s="1851" t="s">
        <v>1193</v>
      </c>
    </row>
    <row customHeight="1" ht="11.25">
      <c r="A71" s="1851" t="s">
        <v>2513</v>
      </c>
      <c r="B71" s="1851" t="s">
        <v>16</v>
      </c>
      <c r="C71" s="1851" t="s">
        <v>2518</v>
      </c>
      <c r="D71" s="1851" t="s">
        <v>2519</v>
      </c>
      <c r="E71" s="1851" t="s">
        <v>2520</v>
      </c>
      <c r="F71" s="1851" t="s">
        <v>2517</v>
      </c>
      <c r="G71" s="1851" t="s">
        <v>22</v>
      </c>
      <c r="H71" s="1851" t="s">
        <v>22</v>
      </c>
      <c r="I71" s="1851" t="s">
        <v>1193</v>
      </c>
    </row>
    <row customHeight="1" ht="11.25">
      <c r="A72" s="1851" t="s">
        <v>2513</v>
      </c>
      <c r="B72" s="1851" t="s">
        <v>16</v>
      </c>
      <c r="C72" s="1851" t="s">
        <v>2521</v>
      </c>
      <c r="D72" s="1851" t="s">
        <v>2522</v>
      </c>
      <c r="E72" s="1851" t="s">
        <v>2523</v>
      </c>
      <c r="F72" s="1851" t="s">
        <v>2524</v>
      </c>
      <c r="G72" s="1851" t="s">
        <v>2525</v>
      </c>
      <c r="H72" s="1851" t="s">
        <v>22</v>
      </c>
      <c r="I72" s="1851" t="s">
        <v>1193</v>
      </c>
    </row>
    <row customHeight="1" ht="11.25">
      <c r="A73" s="1851" t="s">
        <v>2513</v>
      </c>
      <c r="B73" s="1851" t="s">
        <v>16</v>
      </c>
      <c r="C73" s="1851" t="s">
        <v>2526</v>
      </c>
      <c r="D73" s="1851" t="s">
        <v>2527</v>
      </c>
      <c r="E73" s="1851" t="s">
        <v>2528</v>
      </c>
      <c r="F73" s="1851" t="s">
        <v>2529</v>
      </c>
      <c r="G73" s="1851" t="s">
        <v>22</v>
      </c>
      <c r="H73" s="1851" t="s">
        <v>22</v>
      </c>
      <c r="I73" s="1851" t="s">
        <v>1193</v>
      </c>
    </row>
    <row customHeight="1" ht="11.25">
      <c r="A74" s="1851" t="s">
        <v>2513</v>
      </c>
      <c r="B74" s="1851" t="s">
        <v>16</v>
      </c>
      <c r="C74" s="1851" t="s">
        <v>2534</v>
      </c>
      <c r="D74" s="1851" t="s">
        <v>2535</v>
      </c>
      <c r="E74" s="1851" t="s">
        <v>2536</v>
      </c>
      <c r="F74" s="1851" t="s">
        <v>2537</v>
      </c>
      <c r="G74" s="1851" t="s">
        <v>22</v>
      </c>
      <c r="H74" s="1851" t="s">
        <v>22</v>
      </c>
      <c r="I74" s="1851" t="s">
        <v>1193</v>
      </c>
    </row>
    <row customHeight="1" ht="11.25">
      <c r="A75" s="1851" t="s">
        <v>2513</v>
      </c>
      <c r="B75" s="1851" t="s">
        <v>16</v>
      </c>
      <c r="C75" s="1851" t="s">
        <v>2541</v>
      </c>
      <c r="D75" s="1851" t="s">
        <v>2542</v>
      </c>
      <c r="E75" s="1851" t="s">
        <v>2543</v>
      </c>
      <c r="F75" s="1851" t="s">
        <v>2544</v>
      </c>
      <c r="G75" s="1851" t="s">
        <v>2545</v>
      </c>
      <c r="H75" s="1851" t="s">
        <v>22</v>
      </c>
      <c r="I75" s="1851" t="s">
        <v>1193</v>
      </c>
    </row>
    <row customHeight="1" ht="11.25">
      <c r="A76" s="1851" t="s">
        <v>2513</v>
      </c>
      <c r="B76" s="1851" t="s">
        <v>16</v>
      </c>
      <c r="C76" s="1851" t="s">
        <v>2557</v>
      </c>
      <c r="D76" s="1851" t="s">
        <v>2558</v>
      </c>
      <c r="E76" s="1851" t="s">
        <v>2559</v>
      </c>
      <c r="F76" s="1851" t="s">
        <v>2560</v>
      </c>
      <c r="G76" s="1851" t="s">
        <v>2561</v>
      </c>
      <c r="H76" s="1851" t="s">
        <v>22</v>
      </c>
      <c r="I76" s="1851" t="s">
        <v>1193</v>
      </c>
    </row>
    <row customHeight="1" ht="11.25">
      <c r="A77" s="1851" t="s">
        <v>2513</v>
      </c>
      <c r="B77" s="1851" t="s">
        <v>16</v>
      </c>
      <c r="C77" s="1851" t="s">
        <v>2573</v>
      </c>
      <c r="D77" s="1851" t="s">
        <v>2574</v>
      </c>
      <c r="E77" s="1851" t="s">
        <v>2575</v>
      </c>
      <c r="F77" s="1851" t="s">
        <v>2576</v>
      </c>
      <c r="G77" s="1851" t="s">
        <v>22</v>
      </c>
      <c r="H77" s="1851" t="s">
        <v>22</v>
      </c>
      <c r="I77" s="1851" t="s">
        <v>1193</v>
      </c>
    </row>
    <row customHeight="1" ht="11.25">
      <c r="A78" s="1851" t="s">
        <v>2513</v>
      </c>
      <c r="B78" s="1851" t="s">
        <v>16</v>
      </c>
      <c r="C78" s="1851" t="s">
        <v>2577</v>
      </c>
      <c r="D78" s="1851" t="s">
        <v>2578</v>
      </c>
      <c r="E78" s="1851" t="s">
        <v>2579</v>
      </c>
      <c r="F78" s="1851" t="s">
        <v>2580</v>
      </c>
      <c r="G78" s="1851" t="s">
        <v>22</v>
      </c>
      <c r="H78" s="1851" t="s">
        <v>22</v>
      </c>
      <c r="I78" s="1851" t="s">
        <v>1193</v>
      </c>
    </row>
    <row customHeight="1" ht="11.25">
      <c r="A79" s="1851" t="s">
        <v>2513</v>
      </c>
      <c r="B79" s="1851" t="s">
        <v>16</v>
      </c>
      <c r="C79" s="1851" t="s">
        <v>2581</v>
      </c>
      <c r="D79" s="1851" t="s">
        <v>2582</v>
      </c>
      <c r="E79" s="1851" t="s">
        <v>2583</v>
      </c>
      <c r="F79" s="1851" t="s">
        <v>2537</v>
      </c>
      <c r="G79" s="1851" t="s">
        <v>22</v>
      </c>
      <c r="H79" s="1851" t="s">
        <v>22</v>
      </c>
      <c r="I79" s="1851" t="s">
        <v>1193</v>
      </c>
    </row>
    <row customHeight="1" ht="11.25">
      <c r="A80" s="1851" t="s">
        <v>2513</v>
      </c>
      <c r="B80" s="1851" t="s">
        <v>16</v>
      </c>
      <c r="C80" s="1851" t="s">
        <v>2584</v>
      </c>
      <c r="D80" s="1851" t="s">
        <v>2585</v>
      </c>
      <c r="E80" s="1851" t="s">
        <v>2586</v>
      </c>
      <c r="F80" s="1851" t="s">
        <v>2517</v>
      </c>
      <c r="G80" s="1851" t="s">
        <v>22</v>
      </c>
      <c r="H80" s="1851" t="s">
        <v>22</v>
      </c>
      <c r="I80" s="1851" t="s">
        <v>1193</v>
      </c>
    </row>
    <row customHeight="1" ht="11.25">
      <c r="A81" s="1851" t="s">
        <v>2513</v>
      </c>
      <c r="B81" s="1851" t="s">
        <v>16</v>
      </c>
      <c r="C81" s="1851" t="s">
        <v>2587</v>
      </c>
      <c r="D81" s="1851" t="s">
        <v>2588</v>
      </c>
      <c r="E81" s="1851" t="s">
        <v>2589</v>
      </c>
      <c r="F81" s="1851" t="s">
        <v>2590</v>
      </c>
      <c r="G81" s="1851" t="s">
        <v>22</v>
      </c>
      <c r="H81" s="1851" t="s">
        <v>22</v>
      </c>
      <c r="I81" s="1851" t="s">
        <v>1193</v>
      </c>
    </row>
    <row customHeight="1" ht="11.25">
      <c r="A82" s="1851" t="s">
        <v>2513</v>
      </c>
      <c r="B82" s="1851" t="s">
        <v>16</v>
      </c>
      <c r="C82" s="1851" t="s">
        <v>2602</v>
      </c>
      <c r="D82" s="1851" t="s">
        <v>2603</v>
      </c>
      <c r="E82" s="1851" t="s">
        <v>2604</v>
      </c>
      <c r="F82" s="1851" t="s">
        <v>2605</v>
      </c>
      <c r="G82" s="1851" t="s">
        <v>22</v>
      </c>
      <c r="H82" s="1851" t="s">
        <v>22</v>
      </c>
      <c r="I82" s="1851" t="s">
        <v>1193</v>
      </c>
    </row>
    <row customHeight="1" ht="11.25">
      <c r="A83" s="1851" t="s">
        <v>2513</v>
      </c>
      <c r="B83" s="1851" t="s">
        <v>16</v>
      </c>
      <c r="C83" s="1851" t="s">
        <v>2606</v>
      </c>
      <c r="D83" s="1851" t="s">
        <v>2607</v>
      </c>
      <c r="E83" s="1851" t="s">
        <v>2608</v>
      </c>
      <c r="F83" s="1851" t="s">
        <v>2517</v>
      </c>
      <c r="G83" s="1851" t="s">
        <v>2609</v>
      </c>
      <c r="H83" s="1851" t="s">
        <v>22</v>
      </c>
      <c r="I83" s="1851" t="s">
        <v>1193</v>
      </c>
    </row>
    <row customHeight="1" ht="11.25">
      <c r="A84" s="1851" t="s">
        <v>2513</v>
      </c>
      <c r="B84" s="1851" t="s">
        <v>16</v>
      </c>
      <c r="C84" s="1851" t="s">
        <v>2620</v>
      </c>
      <c r="D84" s="1851" t="s">
        <v>2621</v>
      </c>
      <c r="E84" s="1851" t="s">
        <v>2618</v>
      </c>
      <c r="F84" s="1851" t="s">
        <v>2622</v>
      </c>
      <c r="G84" s="1851" t="s">
        <v>2623</v>
      </c>
      <c r="H84" s="1851" t="s">
        <v>22</v>
      </c>
      <c r="I84" s="1851" t="s">
        <v>1193</v>
      </c>
    </row>
    <row customHeight="1" ht="11.25">
      <c r="A85" s="1851" t="s">
        <v>2513</v>
      </c>
      <c r="B85" s="1851" t="s">
        <v>16</v>
      </c>
      <c r="C85" s="1851" t="s">
        <v>2627</v>
      </c>
      <c r="D85" s="1851" t="s">
        <v>2628</v>
      </c>
      <c r="E85" s="1851" t="s">
        <v>2629</v>
      </c>
      <c r="F85" s="1851" t="s">
        <v>2569</v>
      </c>
      <c r="G85" s="1851" t="s">
        <v>22</v>
      </c>
      <c r="H85" s="1851" t="s">
        <v>22</v>
      </c>
      <c r="I85" s="1851" t="s">
        <v>1193</v>
      </c>
    </row>
    <row customHeight="1" ht="11.25">
      <c r="A86" s="1851" t="s">
        <v>2513</v>
      </c>
      <c r="B86" s="1851" t="s">
        <v>16</v>
      </c>
      <c r="C86" s="1851" t="s">
        <v>22</v>
      </c>
      <c r="D86" s="1851" t="s">
        <v>2634</v>
      </c>
      <c r="E86" s="1851" t="s">
        <v>2635</v>
      </c>
      <c r="F86" s="1851" t="s">
        <v>51</v>
      </c>
      <c r="G86" s="1851" t="s">
        <v>22</v>
      </c>
      <c r="H86" s="1851" t="s">
        <v>22</v>
      </c>
      <c r="I86" s="1851" t="s">
        <v>1193</v>
      </c>
    </row>
    <row customHeight="1" ht="11.25">
      <c r="A87" s="1851" t="s">
        <v>2513</v>
      </c>
      <c r="B87" s="1851" t="s">
        <v>16</v>
      </c>
      <c r="C87" s="1851" t="s">
        <v>2639</v>
      </c>
      <c r="D87" s="1851" t="s">
        <v>2640</v>
      </c>
      <c r="E87" s="1851" t="s">
        <v>2641</v>
      </c>
      <c r="F87" s="1851" t="s">
        <v>2569</v>
      </c>
      <c r="G87" s="1851" t="s">
        <v>22</v>
      </c>
      <c r="H87" s="1851" t="s">
        <v>22</v>
      </c>
      <c r="I87" s="1851" t="s">
        <v>1193</v>
      </c>
    </row>
    <row customHeight="1" ht="11.25">
      <c r="A88" s="1851" t="s">
        <v>2513</v>
      </c>
      <c r="B88" s="1851" t="s">
        <v>16</v>
      </c>
      <c r="C88" s="1851" t="s">
        <v>2646</v>
      </c>
      <c r="D88" s="1851" t="s">
        <v>2647</v>
      </c>
      <c r="E88" s="1851" t="s">
        <v>2648</v>
      </c>
      <c r="F88" s="1851" t="s">
        <v>51</v>
      </c>
      <c r="G88" s="1851" t="s">
        <v>22</v>
      </c>
      <c r="H88" s="1851" t="s">
        <v>22</v>
      </c>
      <c r="I88" s="1851" t="s">
        <v>1193</v>
      </c>
    </row>
    <row customHeight="1" ht="11.25">
      <c r="A89" s="1851" t="s">
        <v>2513</v>
      </c>
      <c r="B89" s="1851" t="s">
        <v>16</v>
      </c>
      <c r="C89" s="1851" t="s">
        <v>2652</v>
      </c>
      <c r="D89" s="1851" t="s">
        <v>2653</v>
      </c>
      <c r="E89" s="1851" t="s">
        <v>2654</v>
      </c>
      <c r="F89" s="1851" t="s">
        <v>51</v>
      </c>
      <c r="G89" s="1851" t="s">
        <v>22</v>
      </c>
      <c r="H89" s="1851" t="s">
        <v>22</v>
      </c>
      <c r="I89" s="1851" t="s">
        <v>1193</v>
      </c>
    </row>
    <row customHeight="1" ht="11.25">
      <c r="A90" s="1851" t="s">
        <v>2513</v>
      </c>
      <c r="B90" s="1851" t="s">
        <v>16</v>
      </c>
      <c r="C90" s="1851" t="s">
        <v>2655</v>
      </c>
      <c r="D90" s="1851" t="s">
        <v>2656</v>
      </c>
      <c r="E90" s="1851" t="s">
        <v>2657</v>
      </c>
      <c r="F90" s="1851" t="s">
        <v>2658</v>
      </c>
      <c r="G90" s="1851" t="s">
        <v>22</v>
      </c>
      <c r="H90" s="1851" t="s">
        <v>22</v>
      </c>
      <c r="I90" s="1851" t="s">
        <v>1193</v>
      </c>
    </row>
    <row customHeight="1" ht="11.25">
      <c r="A91" s="1851" t="s">
        <v>2513</v>
      </c>
      <c r="B91" s="1851" t="s">
        <v>16</v>
      </c>
      <c r="C91" s="1851" t="s">
        <v>2668</v>
      </c>
      <c r="D91" s="1851" t="s">
        <v>2669</v>
      </c>
      <c r="E91" s="1851" t="s">
        <v>2670</v>
      </c>
      <c r="F91" s="1851" t="s">
        <v>2671</v>
      </c>
      <c r="G91" s="1851" t="s">
        <v>22</v>
      </c>
      <c r="H91" s="1851" t="s">
        <v>22</v>
      </c>
      <c r="I91" s="1851" t="s">
        <v>1193</v>
      </c>
    </row>
    <row customHeight="1" ht="11.25">
      <c r="A92" s="1851" t="s">
        <v>2513</v>
      </c>
      <c r="B92" s="1851" t="s">
        <v>16</v>
      </c>
      <c r="C92" s="1851" t="s">
        <v>2675</v>
      </c>
      <c r="D92" s="1851" t="s">
        <v>2676</v>
      </c>
      <c r="E92" s="1851" t="s">
        <v>2677</v>
      </c>
      <c r="F92" s="1851" t="s">
        <v>2524</v>
      </c>
      <c r="G92" s="1851" t="s">
        <v>22</v>
      </c>
      <c r="H92" s="1851" t="s">
        <v>22</v>
      </c>
      <c r="I92" s="1851" t="s">
        <v>1193</v>
      </c>
    </row>
    <row customHeight="1" ht="11.25">
      <c r="A93" s="1851" t="s">
        <v>2513</v>
      </c>
      <c r="B93" s="1851" t="s">
        <v>16</v>
      </c>
      <c r="C93" s="1851" t="s">
        <v>2695</v>
      </c>
      <c r="D93" s="1851" t="s">
        <v>2696</v>
      </c>
      <c r="E93" s="1851" t="s">
        <v>2697</v>
      </c>
      <c r="F93" s="1851" t="s">
        <v>2658</v>
      </c>
      <c r="G93" s="1851" t="s">
        <v>22</v>
      </c>
      <c r="H93" s="1851" t="s">
        <v>22</v>
      </c>
      <c r="I93" s="1851" t="s">
        <v>1193</v>
      </c>
    </row>
    <row customHeight="1" ht="11.25">
      <c r="A94" s="1851" t="s">
        <v>2513</v>
      </c>
      <c r="B94" s="1851" t="s">
        <v>16</v>
      </c>
      <c r="C94" s="1851" t="s">
        <v>2698</v>
      </c>
      <c r="D94" s="1851" t="s">
        <v>2699</v>
      </c>
      <c r="E94" s="1851" t="s">
        <v>2700</v>
      </c>
      <c r="F94" s="1851" t="s">
        <v>51</v>
      </c>
      <c r="G94" s="1851" t="s">
        <v>22</v>
      </c>
      <c r="H94" s="1851" t="s">
        <v>22</v>
      </c>
      <c r="I94" s="1851" t="s">
        <v>1193</v>
      </c>
    </row>
    <row customHeight="1" ht="11.25">
      <c r="A95" s="1851" t="s">
        <v>2513</v>
      </c>
      <c r="B95" s="1851" t="s">
        <v>16</v>
      </c>
      <c r="C95" s="1851" t="s">
        <v>2704</v>
      </c>
      <c r="D95" s="1851" t="s">
        <v>2705</v>
      </c>
      <c r="E95" s="1851" t="s">
        <v>2706</v>
      </c>
      <c r="F95" s="1851" t="s">
        <v>2707</v>
      </c>
      <c r="G95" s="1851" t="s">
        <v>22</v>
      </c>
      <c r="H95" s="1851" t="s">
        <v>22</v>
      </c>
      <c r="I95" s="1851" t="s">
        <v>1193</v>
      </c>
    </row>
    <row customHeight="1" ht="11.25">
      <c r="A96" s="1851" t="s">
        <v>2513</v>
      </c>
      <c r="B96" s="1851" t="s">
        <v>16</v>
      </c>
      <c r="C96" s="1851" t="s">
        <v>2708</v>
      </c>
      <c r="D96" s="1851" t="s">
        <v>2709</v>
      </c>
      <c r="E96" s="1851" t="s">
        <v>2710</v>
      </c>
      <c r="F96" s="1851" t="s">
        <v>51</v>
      </c>
      <c r="G96" s="1851" t="s">
        <v>22</v>
      </c>
      <c r="H96" s="1851" t="s">
        <v>22</v>
      </c>
      <c r="I96" s="1851" t="s">
        <v>1193</v>
      </c>
    </row>
    <row customHeight="1" ht="11.25">
      <c r="A97" s="1851" t="s">
        <v>2513</v>
      </c>
      <c r="B97" s="1851" t="s">
        <v>16</v>
      </c>
      <c r="C97" s="1851" t="s">
        <v>2711</v>
      </c>
      <c r="D97" s="1851" t="s">
        <v>2712</v>
      </c>
      <c r="E97" s="1851" t="s">
        <v>2713</v>
      </c>
      <c r="F97" s="1851" t="s">
        <v>51</v>
      </c>
      <c r="G97" s="1851" t="s">
        <v>22</v>
      </c>
      <c r="H97" s="1851" t="s">
        <v>22</v>
      </c>
      <c r="I97" s="1851" t="s">
        <v>1193</v>
      </c>
    </row>
    <row customHeight="1" ht="11.25">
      <c r="A98" s="1851" t="s">
        <v>2513</v>
      </c>
      <c r="B98" s="1851" t="s">
        <v>16</v>
      </c>
      <c r="C98" s="1851" t="s">
        <v>2714</v>
      </c>
      <c r="D98" s="1851" t="s">
        <v>2715</v>
      </c>
      <c r="E98" s="1851" t="s">
        <v>2716</v>
      </c>
      <c r="F98" s="1851" t="s">
        <v>2717</v>
      </c>
      <c r="G98" s="1851" t="s">
        <v>22</v>
      </c>
      <c r="H98" s="1851" t="s">
        <v>22</v>
      </c>
      <c r="I98" s="1851" t="s">
        <v>1193</v>
      </c>
    </row>
    <row customHeight="1" ht="11.25">
      <c r="A99" s="1851" t="s">
        <v>2513</v>
      </c>
      <c r="B99" s="1851" t="s">
        <v>16</v>
      </c>
      <c r="C99" s="1851" t="s">
        <v>2718</v>
      </c>
      <c r="D99" s="1851" t="s">
        <v>2719</v>
      </c>
      <c r="E99" s="1851" t="s">
        <v>2720</v>
      </c>
      <c r="F99" s="1851" t="s">
        <v>51</v>
      </c>
      <c r="G99" s="1851" t="s">
        <v>22</v>
      </c>
      <c r="H99" s="1851" t="s">
        <v>22</v>
      </c>
      <c r="I99" s="1851" t="s">
        <v>1193</v>
      </c>
    </row>
    <row customHeight="1" ht="11.25">
      <c r="A100" s="1851" t="s">
        <v>2513</v>
      </c>
      <c r="B100" s="1851" t="s">
        <v>16</v>
      </c>
      <c r="C100" s="1851" t="s">
        <v>2721</v>
      </c>
      <c r="D100" s="1851" t="s">
        <v>2722</v>
      </c>
      <c r="E100" s="1851" t="s">
        <v>2723</v>
      </c>
      <c r="F100" s="1851" t="s">
        <v>2717</v>
      </c>
      <c r="G100" s="1851" t="s">
        <v>22</v>
      </c>
      <c r="H100" s="1851" t="s">
        <v>22</v>
      </c>
      <c r="I100" s="1851" t="s">
        <v>1193</v>
      </c>
    </row>
    <row customHeight="1" ht="11.25">
      <c r="A101" s="1851" t="s">
        <v>2513</v>
      </c>
      <c r="B101" s="1851" t="s">
        <v>16</v>
      </c>
      <c r="C101" s="1851" t="s">
        <v>2724</v>
      </c>
      <c r="D101" s="1851" t="s">
        <v>2725</v>
      </c>
      <c r="E101" s="1851" t="s">
        <v>2726</v>
      </c>
      <c r="F101" s="1851" t="s">
        <v>51</v>
      </c>
      <c r="G101" s="1851" t="s">
        <v>22</v>
      </c>
      <c r="H101" s="1851" t="s">
        <v>22</v>
      </c>
      <c r="I101" s="1851" t="s">
        <v>1193</v>
      </c>
    </row>
    <row customHeight="1" ht="11.25">
      <c r="A102" s="1851" t="s">
        <v>2513</v>
      </c>
      <c r="B102" s="1851" t="s">
        <v>16</v>
      </c>
      <c r="C102" s="1851" t="s">
        <v>2727</v>
      </c>
      <c r="D102" s="1851" t="s">
        <v>2728</v>
      </c>
      <c r="E102" s="1851" t="s">
        <v>2729</v>
      </c>
      <c r="F102" s="1851" t="s">
        <v>51</v>
      </c>
      <c r="G102" s="1851" t="s">
        <v>22</v>
      </c>
      <c r="H102" s="1851" t="s">
        <v>22</v>
      </c>
      <c r="I102" s="1851" t="s">
        <v>1193</v>
      </c>
    </row>
    <row customHeight="1" ht="11.25">
      <c r="A103" s="1851" t="s">
        <v>2513</v>
      </c>
      <c r="B103" s="1851" t="s">
        <v>16</v>
      </c>
      <c r="C103" s="1851" t="s">
        <v>2730</v>
      </c>
      <c r="D103" s="1851" t="s">
        <v>2731</v>
      </c>
      <c r="E103" s="1851" t="s">
        <v>2536</v>
      </c>
      <c r="F103" s="1851" t="s">
        <v>2732</v>
      </c>
      <c r="G103" s="1851" t="s">
        <v>2733</v>
      </c>
      <c r="H103" s="1851" t="s">
        <v>22</v>
      </c>
      <c r="I103" s="1851" t="s">
        <v>1193</v>
      </c>
    </row>
    <row customHeight="1" ht="11.25">
      <c r="A104" s="1851" t="s">
        <v>2513</v>
      </c>
      <c r="B104" s="1851" t="s">
        <v>16</v>
      </c>
      <c r="C104" s="1851" t="s">
        <v>22</v>
      </c>
      <c r="D104" s="1851" t="s">
        <v>2737</v>
      </c>
      <c r="E104" s="1851" t="s">
        <v>2738</v>
      </c>
      <c r="F104" s="1851" t="s">
        <v>51</v>
      </c>
      <c r="G104" s="1851" t="s">
        <v>22</v>
      </c>
      <c r="H104" s="1851" t="s">
        <v>22</v>
      </c>
      <c r="I104" s="1851" t="s">
        <v>1193</v>
      </c>
    </row>
    <row customHeight="1" ht="11.25">
      <c r="A105" s="1851" t="s">
        <v>2513</v>
      </c>
      <c r="B105" s="1851" t="s">
        <v>16</v>
      </c>
      <c r="C105" s="1851" t="s">
        <v>2753</v>
      </c>
      <c r="D105" s="1851" t="s">
        <v>2754</v>
      </c>
      <c r="E105" s="1851" t="s">
        <v>2751</v>
      </c>
      <c r="F105" s="1851" t="s">
        <v>2755</v>
      </c>
      <c r="G105" s="1851" t="s">
        <v>22</v>
      </c>
      <c r="H105" s="1851" t="s">
        <v>22</v>
      </c>
      <c r="I105" s="1851" t="s">
        <v>1193</v>
      </c>
    </row>
    <row customHeight="1" ht="11.25">
      <c r="A106" s="1851" t="s">
        <v>2513</v>
      </c>
      <c r="B106" s="1851" t="s">
        <v>16</v>
      </c>
      <c r="C106" s="1851" t="s">
        <v>2746</v>
      </c>
      <c r="D106" s="1851" t="s">
        <v>2747</v>
      </c>
      <c r="E106" s="1851" t="s">
        <v>2583</v>
      </c>
      <c r="F106" s="1851" t="s">
        <v>2748</v>
      </c>
      <c r="G106" s="1851" t="s">
        <v>22</v>
      </c>
      <c r="H106" s="1851" t="s">
        <v>22</v>
      </c>
      <c r="I106" s="1851" t="s">
        <v>1193</v>
      </c>
    </row>
    <row customHeight="1" ht="11.25">
      <c r="A107" s="1851" t="s">
        <v>2513</v>
      </c>
      <c r="B107" s="1851" t="s">
        <v>16</v>
      </c>
      <c r="C107" s="1851" t="s">
        <v>2749</v>
      </c>
      <c r="D107" s="1851" t="s">
        <v>2750</v>
      </c>
      <c r="E107" s="1851" t="s">
        <v>2751</v>
      </c>
      <c r="F107" s="1851" t="s">
        <v>2752</v>
      </c>
      <c r="G107" s="1851" t="s">
        <v>22</v>
      </c>
      <c r="H107" s="1851" t="s">
        <v>22</v>
      </c>
      <c r="I107" s="1851" t="s">
        <v>1193</v>
      </c>
    </row>
    <row customHeight="1" ht="11.25">
      <c r="A108" s="1851" t="s">
        <v>2513</v>
      </c>
      <c r="B108" s="1851" t="s">
        <v>16</v>
      </c>
      <c r="C108" s="1851" t="s">
        <v>2756</v>
      </c>
      <c r="D108" s="1851" t="s">
        <v>2535</v>
      </c>
      <c r="E108" s="1851" t="s">
        <v>2536</v>
      </c>
      <c r="F108" s="1851" t="s">
        <v>2757</v>
      </c>
      <c r="G108" s="1851" t="s">
        <v>2758</v>
      </c>
      <c r="H108" s="1851" t="s">
        <v>22</v>
      </c>
      <c r="I108" s="1851" t="s">
        <v>1153</v>
      </c>
    </row>
    <row customHeight="1" ht="11.25">
      <c r="A109" s="1851" t="s">
        <v>2513</v>
      </c>
      <c r="B109" s="1851" t="s">
        <v>16</v>
      </c>
      <c r="C109" s="1851" t="s">
        <v>2534</v>
      </c>
      <c r="D109" s="1851" t="s">
        <v>2535</v>
      </c>
      <c r="E109" s="1851" t="s">
        <v>2536</v>
      </c>
      <c r="F109" s="1851" t="s">
        <v>2537</v>
      </c>
      <c r="G109" s="1851" t="s">
        <v>22</v>
      </c>
      <c r="H109" s="1851" t="s">
        <v>22</v>
      </c>
      <c r="I109" s="1851" t="s">
        <v>1153</v>
      </c>
    </row>
    <row customHeight="1" ht="11.25">
      <c r="A110" s="1851" t="s">
        <v>2513</v>
      </c>
      <c r="B110" s="1851" t="s">
        <v>16</v>
      </c>
      <c r="C110" s="1851" t="s">
        <v>2538</v>
      </c>
      <c r="D110" s="1851" t="s">
        <v>2539</v>
      </c>
      <c r="E110" s="1851" t="s">
        <v>2540</v>
      </c>
      <c r="F110" s="1851" t="s">
        <v>51</v>
      </c>
      <c r="G110" s="1851" t="s">
        <v>22</v>
      </c>
      <c r="H110" s="1851" t="s">
        <v>22</v>
      </c>
      <c r="I110" s="1851" t="s">
        <v>1153</v>
      </c>
    </row>
    <row customHeight="1" ht="11.25">
      <c r="A111" s="1851" t="s">
        <v>2513</v>
      </c>
      <c r="B111" s="1851" t="s">
        <v>16</v>
      </c>
      <c r="C111" s="1851" t="s">
        <v>2546</v>
      </c>
      <c r="D111" s="1851" t="s">
        <v>2547</v>
      </c>
      <c r="E111" s="1851" t="s">
        <v>2548</v>
      </c>
      <c r="F111" s="1851" t="s">
        <v>51</v>
      </c>
      <c r="G111" s="1851" t="s">
        <v>22</v>
      </c>
      <c r="H111" s="1851" t="s">
        <v>22</v>
      </c>
      <c r="I111" s="1851" t="s">
        <v>1153</v>
      </c>
    </row>
    <row customHeight="1" ht="11.25">
      <c r="A112" s="1851" t="s">
        <v>2513</v>
      </c>
      <c r="B112" s="1851" t="s">
        <v>16</v>
      </c>
      <c r="C112" s="1851" t="s">
        <v>2759</v>
      </c>
      <c r="D112" s="1851" t="s">
        <v>2760</v>
      </c>
      <c r="E112" s="1851" t="s">
        <v>2761</v>
      </c>
      <c r="F112" s="1851" t="s">
        <v>2762</v>
      </c>
      <c r="G112" s="1851" t="s">
        <v>22</v>
      </c>
      <c r="H112" s="1851" t="s">
        <v>22</v>
      </c>
      <c r="I112" s="1851" t="s">
        <v>1153</v>
      </c>
    </row>
    <row customHeight="1" ht="11.25">
      <c r="A113" s="1851" t="s">
        <v>2513</v>
      </c>
      <c r="B113" s="1851" t="s">
        <v>16</v>
      </c>
      <c r="C113" s="1851" t="s">
        <v>2562</v>
      </c>
      <c r="D113" s="1851" t="s">
        <v>2563</v>
      </c>
      <c r="E113" s="1851" t="s">
        <v>2564</v>
      </c>
      <c r="F113" s="1851" t="s">
        <v>2565</v>
      </c>
      <c r="G113" s="1851" t="s">
        <v>22</v>
      </c>
      <c r="H113" s="1851" t="s">
        <v>22</v>
      </c>
      <c r="I113" s="1851" t="s">
        <v>1153</v>
      </c>
    </row>
    <row customHeight="1" ht="11.25">
      <c r="A114" s="1851" t="s">
        <v>2513</v>
      </c>
      <c r="B114" s="1851" t="s">
        <v>16</v>
      </c>
      <c r="C114" s="1851" t="s">
        <v>2566</v>
      </c>
      <c r="D114" s="1851" t="s">
        <v>2567</v>
      </c>
      <c r="E114" s="1851" t="s">
        <v>2568</v>
      </c>
      <c r="F114" s="1851" t="s">
        <v>2569</v>
      </c>
      <c r="G114" s="1851" t="s">
        <v>22</v>
      </c>
      <c r="H114" s="1851" t="s">
        <v>22</v>
      </c>
      <c r="I114" s="1851" t="s">
        <v>1153</v>
      </c>
    </row>
    <row customHeight="1" ht="11.25">
      <c r="A115" s="1851" t="s">
        <v>2513</v>
      </c>
      <c r="B115" s="1851" t="s">
        <v>16</v>
      </c>
      <c r="C115" s="1851" t="s">
        <v>2570</v>
      </c>
      <c r="D115" s="1851" t="s">
        <v>2571</v>
      </c>
      <c r="E115" s="1851" t="s">
        <v>2572</v>
      </c>
      <c r="F115" s="1851" t="s">
        <v>2569</v>
      </c>
      <c r="G115" s="1851" t="s">
        <v>22</v>
      </c>
      <c r="H115" s="1851" t="s">
        <v>22</v>
      </c>
      <c r="I115" s="1851" t="s">
        <v>1153</v>
      </c>
    </row>
    <row customHeight="1" ht="11.25">
      <c r="A116" s="1851" t="s">
        <v>2513</v>
      </c>
      <c r="B116" s="1851" t="s">
        <v>16</v>
      </c>
      <c r="C116" s="1851" t="s">
        <v>2595</v>
      </c>
      <c r="D116" s="1851" t="s">
        <v>2596</v>
      </c>
      <c r="E116" s="1851" t="s">
        <v>2597</v>
      </c>
      <c r="F116" s="1851" t="s">
        <v>2569</v>
      </c>
      <c r="G116" s="1851" t="s">
        <v>22</v>
      </c>
      <c r="H116" s="1851" t="s">
        <v>22</v>
      </c>
      <c r="I116" s="1851" t="s">
        <v>1153</v>
      </c>
    </row>
    <row customHeight="1" ht="11.25">
      <c r="A117" s="1851" t="s">
        <v>2513</v>
      </c>
      <c r="B117" s="1851" t="s">
        <v>16</v>
      </c>
      <c r="C117" s="1851" t="s">
        <v>2610</v>
      </c>
      <c r="D117" s="1851" t="s">
        <v>2611</v>
      </c>
      <c r="E117" s="1851" t="s">
        <v>2612</v>
      </c>
      <c r="F117" s="1851" t="s">
        <v>2569</v>
      </c>
      <c r="G117" s="1851" t="s">
        <v>22</v>
      </c>
      <c r="H117" s="1851" t="s">
        <v>22</v>
      </c>
      <c r="I117" s="1851" t="s">
        <v>1153</v>
      </c>
    </row>
    <row customHeight="1" ht="11.25">
      <c r="A118" s="1851" t="s">
        <v>2513</v>
      </c>
      <c r="B118" s="1851" t="s">
        <v>16</v>
      </c>
      <c r="C118" s="1851" t="s">
        <v>2616</v>
      </c>
      <c r="D118" s="1851" t="s">
        <v>2617</v>
      </c>
      <c r="E118" s="1851" t="s">
        <v>2618</v>
      </c>
      <c r="F118" s="1851" t="s">
        <v>2619</v>
      </c>
      <c r="G118" s="1851" t="s">
        <v>22</v>
      </c>
      <c r="H118" s="1851" t="s">
        <v>22</v>
      </c>
      <c r="I118" s="1851" t="s">
        <v>1153</v>
      </c>
    </row>
    <row customHeight="1" ht="11.25">
      <c r="A119" s="1851" t="s">
        <v>2513</v>
      </c>
      <c r="B119" s="1851" t="s">
        <v>16</v>
      </c>
      <c r="C119" s="1851" t="s">
        <v>2620</v>
      </c>
      <c r="D119" s="1851" t="s">
        <v>2621</v>
      </c>
      <c r="E119" s="1851" t="s">
        <v>2618</v>
      </c>
      <c r="F119" s="1851" t="s">
        <v>2622</v>
      </c>
      <c r="G119" s="1851" t="s">
        <v>2623</v>
      </c>
      <c r="H119" s="1851" t="s">
        <v>22</v>
      </c>
      <c r="I119" s="1851" t="s">
        <v>1153</v>
      </c>
    </row>
    <row customHeight="1" ht="11.25">
      <c r="A120" s="1851" t="s">
        <v>2513</v>
      </c>
      <c r="B120" s="1851" t="s">
        <v>16</v>
      </c>
      <c r="C120" s="1851" t="s">
        <v>13</v>
      </c>
      <c r="D120" s="1851" t="s">
        <v>46</v>
      </c>
      <c r="E120" s="1851" t="s">
        <v>49</v>
      </c>
      <c r="F120" s="1851" t="s">
        <v>51</v>
      </c>
      <c r="G120" s="1851" t="s">
        <v>22</v>
      </c>
      <c r="H120" s="1851" t="s">
        <v>22</v>
      </c>
      <c r="I120" s="1851" t="s">
        <v>1153</v>
      </c>
    </row>
    <row customHeight="1" ht="11.25">
      <c r="A121" s="1851" t="s">
        <v>2513</v>
      </c>
      <c r="B121" s="1851" t="s">
        <v>16</v>
      </c>
      <c r="C121" s="1851" t="s">
        <v>2624</v>
      </c>
      <c r="D121" s="1851" t="s">
        <v>2625</v>
      </c>
      <c r="E121" s="1851" t="s">
        <v>2626</v>
      </c>
      <c r="F121" s="1851" t="s">
        <v>2517</v>
      </c>
      <c r="G121" s="1851" t="s">
        <v>22</v>
      </c>
      <c r="H121" s="1851" t="s">
        <v>22</v>
      </c>
      <c r="I121" s="1851" t="s">
        <v>1153</v>
      </c>
    </row>
    <row customHeight="1" ht="11.25">
      <c r="A122" s="1851" t="s">
        <v>2513</v>
      </c>
      <c r="B122" s="1851" t="s">
        <v>16</v>
      </c>
      <c r="C122" s="1851" t="s">
        <v>2763</v>
      </c>
      <c r="D122" s="1851" t="s">
        <v>2764</v>
      </c>
      <c r="E122" s="1851" t="s">
        <v>2765</v>
      </c>
      <c r="F122" s="1851" t="s">
        <v>2766</v>
      </c>
      <c r="G122" s="1851" t="s">
        <v>22</v>
      </c>
      <c r="H122" s="1851" t="s">
        <v>22</v>
      </c>
      <c r="I122" s="1851" t="s">
        <v>1153</v>
      </c>
    </row>
    <row customHeight="1" ht="11.25">
      <c r="A123" s="1851" t="s">
        <v>2513</v>
      </c>
      <c r="B123" s="1851" t="s">
        <v>16</v>
      </c>
      <c r="C123" s="1851" t="s">
        <v>2767</v>
      </c>
      <c r="D123" s="1851" t="s">
        <v>2768</v>
      </c>
      <c r="E123" s="1851" t="s">
        <v>2769</v>
      </c>
      <c r="F123" s="1851" t="s">
        <v>2671</v>
      </c>
      <c r="G123" s="1851" t="s">
        <v>22</v>
      </c>
      <c r="H123" s="1851" t="s">
        <v>22</v>
      </c>
      <c r="I123" s="1851" t="s">
        <v>1153</v>
      </c>
    </row>
    <row customHeight="1" ht="11.25">
      <c r="A124" s="1851" t="s">
        <v>2513</v>
      </c>
      <c r="B124" s="1851" t="s">
        <v>16</v>
      </c>
      <c r="C124" s="1851" t="s">
        <v>2770</v>
      </c>
      <c r="D124" s="1851" t="s">
        <v>2771</v>
      </c>
      <c r="E124" s="1851" t="s">
        <v>2772</v>
      </c>
      <c r="F124" s="1851" t="s">
        <v>2569</v>
      </c>
      <c r="G124" s="1851" t="s">
        <v>22</v>
      </c>
      <c r="H124" s="1851" t="s">
        <v>22</v>
      </c>
      <c r="I124" s="1851" t="s">
        <v>1153</v>
      </c>
    </row>
    <row customHeight="1" ht="11.25">
      <c r="A125" s="1851" t="s">
        <v>2513</v>
      </c>
      <c r="B125" s="1851" t="s">
        <v>16</v>
      </c>
      <c r="C125" s="1851" t="s">
        <v>2773</v>
      </c>
      <c r="D125" s="1851" t="s">
        <v>2774</v>
      </c>
      <c r="E125" s="1851" t="s">
        <v>2775</v>
      </c>
      <c r="F125" s="1851" t="s">
        <v>2671</v>
      </c>
      <c r="G125" s="1851" t="s">
        <v>22</v>
      </c>
      <c r="H125" s="1851" t="s">
        <v>22</v>
      </c>
      <c r="I125" s="1851" t="s">
        <v>1153</v>
      </c>
    </row>
    <row customHeight="1" ht="11.25">
      <c r="A126" s="1851" t="s">
        <v>2513</v>
      </c>
      <c r="B126" s="1851" t="s">
        <v>16</v>
      </c>
      <c r="C126" s="1851" t="s">
        <v>22</v>
      </c>
      <c r="D126" s="1851" t="s">
        <v>2634</v>
      </c>
      <c r="E126" s="1851" t="s">
        <v>2635</v>
      </c>
      <c r="F126" s="1851" t="s">
        <v>51</v>
      </c>
      <c r="G126" s="1851" t="s">
        <v>22</v>
      </c>
      <c r="H126" s="1851" t="s">
        <v>22</v>
      </c>
      <c r="I126" s="1851" t="s">
        <v>1153</v>
      </c>
    </row>
    <row customHeight="1" ht="11.25">
      <c r="A127" s="1851" t="s">
        <v>2513</v>
      </c>
      <c r="B127" s="1851" t="s">
        <v>16</v>
      </c>
      <c r="C127" s="1851" t="s">
        <v>2776</v>
      </c>
      <c r="D127" s="1851" t="s">
        <v>2777</v>
      </c>
      <c r="E127" s="1851" t="s">
        <v>2778</v>
      </c>
      <c r="F127" s="1851" t="s">
        <v>2766</v>
      </c>
      <c r="G127" s="1851" t="s">
        <v>22</v>
      </c>
      <c r="H127" s="1851" t="s">
        <v>22</v>
      </c>
      <c r="I127" s="1851" t="s">
        <v>1153</v>
      </c>
    </row>
    <row customHeight="1" ht="11.25">
      <c r="A128" s="1851" t="s">
        <v>2513</v>
      </c>
      <c r="B128" s="1851" t="s">
        <v>16</v>
      </c>
      <c r="C128" s="1851" t="s">
        <v>2779</v>
      </c>
      <c r="D128" s="1851" t="s">
        <v>2780</v>
      </c>
      <c r="E128" s="1851" t="s">
        <v>2781</v>
      </c>
      <c r="F128" s="1851" t="s">
        <v>2667</v>
      </c>
      <c r="G128" s="1851" t="s">
        <v>22</v>
      </c>
      <c r="H128" s="1851" t="s">
        <v>22</v>
      </c>
      <c r="I128" s="1851" t="s">
        <v>1153</v>
      </c>
    </row>
    <row customHeight="1" ht="11.25">
      <c r="A129" s="1851" t="s">
        <v>2513</v>
      </c>
      <c r="B129" s="1851" t="s">
        <v>16</v>
      </c>
      <c r="C129" s="1851" t="s">
        <v>2782</v>
      </c>
      <c r="D129" s="1851" t="s">
        <v>2783</v>
      </c>
      <c r="E129" s="1851" t="s">
        <v>2784</v>
      </c>
      <c r="F129" s="1851" t="s">
        <v>2785</v>
      </c>
      <c r="G129" s="1851" t="s">
        <v>22</v>
      </c>
      <c r="H129" s="1851" t="s">
        <v>22</v>
      </c>
      <c r="I129" s="1851" t="s">
        <v>1153</v>
      </c>
    </row>
    <row customHeight="1" ht="11.25">
      <c r="A130" s="1851" t="s">
        <v>2513</v>
      </c>
      <c r="B130" s="1851" t="s">
        <v>16</v>
      </c>
      <c r="C130" s="1851" t="s">
        <v>2642</v>
      </c>
      <c r="D130" s="1851" t="s">
        <v>2643</v>
      </c>
      <c r="E130" s="1851" t="s">
        <v>2644</v>
      </c>
      <c r="F130" s="1851" t="s">
        <v>51</v>
      </c>
      <c r="G130" s="1851" t="s">
        <v>2645</v>
      </c>
      <c r="H130" s="1851" t="s">
        <v>22</v>
      </c>
      <c r="I130" s="1851" t="s">
        <v>1153</v>
      </c>
    </row>
    <row customHeight="1" ht="11.25">
      <c r="A131" s="1851" t="s">
        <v>2513</v>
      </c>
      <c r="B131" s="1851" t="s">
        <v>16</v>
      </c>
      <c r="C131" s="1851" t="s">
        <v>2646</v>
      </c>
      <c r="D131" s="1851" t="s">
        <v>2647</v>
      </c>
      <c r="E131" s="1851" t="s">
        <v>2648</v>
      </c>
      <c r="F131" s="1851" t="s">
        <v>51</v>
      </c>
      <c r="G131" s="1851" t="s">
        <v>22</v>
      </c>
      <c r="H131" s="1851" t="s">
        <v>22</v>
      </c>
      <c r="I131" s="1851" t="s">
        <v>1153</v>
      </c>
    </row>
    <row customHeight="1" ht="11.25">
      <c r="A132" s="1851" t="s">
        <v>2513</v>
      </c>
      <c r="B132" s="1851" t="s">
        <v>16</v>
      </c>
      <c r="C132" s="1851" t="s">
        <v>2659</v>
      </c>
      <c r="D132" s="1851" t="s">
        <v>2660</v>
      </c>
      <c r="E132" s="1851" t="s">
        <v>2661</v>
      </c>
      <c r="F132" s="1851" t="s">
        <v>2662</v>
      </c>
      <c r="G132" s="1851" t="s">
        <v>2663</v>
      </c>
      <c r="H132" s="1851" t="s">
        <v>22</v>
      </c>
      <c r="I132" s="1851" t="s">
        <v>1153</v>
      </c>
    </row>
    <row customHeight="1" ht="11.25">
      <c r="A133" s="1851" t="s">
        <v>2513</v>
      </c>
      <c r="B133" s="1851" t="s">
        <v>16</v>
      </c>
      <c r="C133" s="1851" t="s">
        <v>2786</v>
      </c>
      <c r="D133" s="1851" t="s">
        <v>2787</v>
      </c>
      <c r="E133" s="1851" t="s">
        <v>2788</v>
      </c>
      <c r="F133" s="1851" t="s">
        <v>2544</v>
      </c>
      <c r="G133" s="1851" t="s">
        <v>22</v>
      </c>
      <c r="H133" s="1851" t="s">
        <v>22</v>
      </c>
      <c r="I133" s="1851" t="s">
        <v>1153</v>
      </c>
    </row>
    <row customHeight="1" ht="11.25">
      <c r="A134" s="1851" t="s">
        <v>2513</v>
      </c>
      <c r="B134" s="1851" t="s">
        <v>16</v>
      </c>
      <c r="C134" s="1851" t="s">
        <v>2789</v>
      </c>
      <c r="D134" s="1851" t="s">
        <v>2790</v>
      </c>
      <c r="E134" s="1851" t="s">
        <v>2791</v>
      </c>
      <c r="F134" s="1851" t="s">
        <v>2667</v>
      </c>
      <c r="G134" s="1851" t="s">
        <v>22</v>
      </c>
      <c r="H134" s="1851" t="s">
        <v>22</v>
      </c>
      <c r="I134" s="1851" t="s">
        <v>1153</v>
      </c>
    </row>
    <row customHeight="1" ht="11.25">
      <c r="A135" s="1851" t="s">
        <v>2513</v>
      </c>
      <c r="B135" s="1851" t="s">
        <v>16</v>
      </c>
      <c r="C135" s="1851" t="s">
        <v>2675</v>
      </c>
      <c r="D135" s="1851" t="s">
        <v>2676</v>
      </c>
      <c r="E135" s="1851" t="s">
        <v>2677</v>
      </c>
      <c r="F135" s="1851" t="s">
        <v>2524</v>
      </c>
      <c r="G135" s="1851" t="s">
        <v>22</v>
      </c>
      <c r="H135" s="1851" t="s">
        <v>22</v>
      </c>
      <c r="I135" s="1851" t="s">
        <v>1153</v>
      </c>
    </row>
    <row customHeight="1" ht="11.25">
      <c r="A136" s="1851" t="s">
        <v>2513</v>
      </c>
      <c r="B136" s="1851" t="s">
        <v>16</v>
      </c>
      <c r="C136" s="1851" t="s">
        <v>2792</v>
      </c>
      <c r="D136" s="1851" t="s">
        <v>2793</v>
      </c>
      <c r="E136" s="1851" t="s">
        <v>2794</v>
      </c>
      <c r="F136" s="1851" t="s">
        <v>2552</v>
      </c>
      <c r="G136" s="1851" t="s">
        <v>22</v>
      </c>
      <c r="H136" s="1851" t="s">
        <v>22</v>
      </c>
      <c r="I136" s="1851" t="s">
        <v>1153</v>
      </c>
    </row>
    <row customHeight="1" ht="11.25">
      <c r="A137" s="1851" t="s">
        <v>2513</v>
      </c>
      <c r="B137" s="1851" t="s">
        <v>16</v>
      </c>
      <c r="C137" s="1851" t="s">
        <v>2681</v>
      </c>
      <c r="D137" s="1851" t="s">
        <v>2682</v>
      </c>
      <c r="E137" s="1851" t="s">
        <v>2683</v>
      </c>
      <c r="F137" s="1851" t="s">
        <v>2569</v>
      </c>
      <c r="G137" s="1851" t="s">
        <v>2684</v>
      </c>
      <c r="H137" s="1851" t="s">
        <v>22</v>
      </c>
      <c r="I137" s="1851" t="s">
        <v>1153</v>
      </c>
    </row>
    <row customHeight="1" ht="11.25">
      <c r="A138" s="1851" t="s">
        <v>2513</v>
      </c>
      <c r="B138" s="1851" t="s">
        <v>16</v>
      </c>
      <c r="C138" s="1851" t="s">
        <v>2795</v>
      </c>
      <c r="D138" s="1851" t="s">
        <v>2796</v>
      </c>
      <c r="E138" s="1851" t="s">
        <v>2797</v>
      </c>
      <c r="F138" s="1851" t="s">
        <v>2667</v>
      </c>
      <c r="G138" s="1851" t="s">
        <v>22</v>
      </c>
      <c r="H138" s="1851" t="s">
        <v>22</v>
      </c>
      <c r="I138" s="1851" t="s">
        <v>1153</v>
      </c>
    </row>
    <row customHeight="1" ht="11.25">
      <c r="A139" s="1851" t="s">
        <v>2513</v>
      </c>
      <c r="B139" s="1851" t="s">
        <v>16</v>
      </c>
      <c r="C139" s="1851" t="s">
        <v>2798</v>
      </c>
      <c r="D139" s="1851" t="s">
        <v>2799</v>
      </c>
      <c r="E139" s="1851" t="s">
        <v>2800</v>
      </c>
      <c r="F139" s="1851" t="s">
        <v>51</v>
      </c>
      <c r="G139" s="1851" t="s">
        <v>22</v>
      </c>
      <c r="H139" s="1851" t="s">
        <v>22</v>
      </c>
      <c r="I139" s="1851" t="s">
        <v>1153</v>
      </c>
    </row>
    <row customHeight="1" ht="11.25">
      <c r="A140" s="1851" t="s">
        <v>2513</v>
      </c>
      <c r="B140" s="1851" t="s">
        <v>16</v>
      </c>
      <c r="C140" s="1851" t="s">
        <v>2801</v>
      </c>
      <c r="D140" s="1851" t="s">
        <v>2802</v>
      </c>
      <c r="E140" s="1851" t="s">
        <v>2803</v>
      </c>
      <c r="F140" s="1851" t="s">
        <v>2804</v>
      </c>
      <c r="G140" s="1851" t="s">
        <v>22</v>
      </c>
      <c r="H140" s="1851" t="s">
        <v>22</v>
      </c>
      <c r="I140" s="1851" t="s">
        <v>1153</v>
      </c>
    </row>
    <row customHeight="1" ht="11.25">
      <c r="A141" s="1851" t="s">
        <v>2513</v>
      </c>
      <c r="B141" s="1851" t="s">
        <v>16</v>
      </c>
      <c r="C141" s="1851" t="s">
        <v>2805</v>
      </c>
      <c r="D141" s="1851" t="s">
        <v>2806</v>
      </c>
      <c r="E141" s="1851" t="s">
        <v>2807</v>
      </c>
      <c r="F141" s="1851" t="s">
        <v>2590</v>
      </c>
      <c r="G141" s="1851" t="s">
        <v>2808</v>
      </c>
      <c r="H141" s="1851" t="s">
        <v>22</v>
      </c>
      <c r="I141" s="1851" t="s">
        <v>1153</v>
      </c>
    </row>
    <row customHeight="1" ht="11.25">
      <c r="A142" s="1851" t="s">
        <v>2513</v>
      </c>
      <c r="B142" s="1851" t="s">
        <v>16</v>
      </c>
      <c r="C142" s="1851" t="s">
        <v>2809</v>
      </c>
      <c r="D142" s="1851" t="s">
        <v>2810</v>
      </c>
      <c r="E142" s="1851" t="s">
        <v>2803</v>
      </c>
      <c r="F142" s="1851" t="s">
        <v>2633</v>
      </c>
      <c r="G142" s="1851" t="s">
        <v>22</v>
      </c>
      <c r="H142" s="1851" t="s">
        <v>22</v>
      </c>
      <c r="I142" s="1851" t="s">
        <v>1153</v>
      </c>
    </row>
    <row customHeight="1" ht="11.25">
      <c r="A143" s="1851" t="s">
        <v>2513</v>
      </c>
      <c r="B143" s="1851" t="s">
        <v>16</v>
      </c>
      <c r="C143" s="1851" t="s">
        <v>2811</v>
      </c>
      <c r="D143" s="1851" t="s">
        <v>2812</v>
      </c>
      <c r="E143" s="1851" t="s">
        <v>2813</v>
      </c>
      <c r="F143" s="1851" t="s">
        <v>2785</v>
      </c>
      <c r="G143" s="1851" t="s">
        <v>22</v>
      </c>
      <c r="H143" s="1851" t="s">
        <v>22</v>
      </c>
      <c r="I143" s="1851" t="s">
        <v>1153</v>
      </c>
    </row>
    <row customHeight="1" ht="11.25">
      <c r="A144" s="1851" t="s">
        <v>2513</v>
      </c>
      <c r="B144" s="1851" t="s">
        <v>16</v>
      </c>
      <c r="C144" s="1851" t="s">
        <v>2814</v>
      </c>
      <c r="D144" s="1851" t="s">
        <v>2815</v>
      </c>
      <c r="E144" s="1851" t="s">
        <v>2816</v>
      </c>
      <c r="F144" s="1851" t="s">
        <v>51</v>
      </c>
      <c r="G144" s="1851" t="s">
        <v>22</v>
      </c>
      <c r="H144" s="1851" t="s">
        <v>22</v>
      </c>
      <c r="I144" s="1851" t="s">
        <v>1153</v>
      </c>
    </row>
    <row customHeight="1" ht="11.25">
      <c r="A145" s="1851" t="s">
        <v>2513</v>
      </c>
      <c r="B145" s="1851" t="s">
        <v>16</v>
      </c>
      <c r="C145" s="1851" t="s">
        <v>2817</v>
      </c>
      <c r="D145" s="1851" t="s">
        <v>2818</v>
      </c>
      <c r="E145" s="1851" t="s">
        <v>2819</v>
      </c>
      <c r="F145" s="1851" t="s">
        <v>51</v>
      </c>
      <c r="G145" s="1851" t="s">
        <v>22</v>
      </c>
      <c r="H145" s="1851" t="s">
        <v>22</v>
      </c>
      <c r="I145" s="1851" t="s">
        <v>1153</v>
      </c>
    </row>
    <row customHeight="1" ht="11.25">
      <c r="A146" s="1851" t="s">
        <v>2513</v>
      </c>
      <c r="B146" s="1851" t="s">
        <v>16</v>
      </c>
      <c r="C146" s="1851" t="s">
        <v>2711</v>
      </c>
      <c r="D146" s="1851" t="s">
        <v>2712</v>
      </c>
      <c r="E146" s="1851" t="s">
        <v>2713</v>
      </c>
      <c r="F146" s="1851" t="s">
        <v>51</v>
      </c>
      <c r="G146" s="1851" t="s">
        <v>22</v>
      </c>
      <c r="H146" s="1851" t="s">
        <v>22</v>
      </c>
      <c r="I146" s="1851" t="s">
        <v>1153</v>
      </c>
    </row>
    <row customHeight="1" ht="11.25">
      <c r="A147" s="1851" t="s">
        <v>2513</v>
      </c>
      <c r="B147" s="1851" t="s">
        <v>16</v>
      </c>
      <c r="C147" s="1851" t="s">
        <v>2820</v>
      </c>
      <c r="D147" s="1851" t="s">
        <v>2821</v>
      </c>
      <c r="E147" s="1851" t="s">
        <v>2822</v>
      </c>
      <c r="F147" s="1851" t="s">
        <v>2658</v>
      </c>
      <c r="G147" s="1851" t="s">
        <v>22</v>
      </c>
      <c r="H147" s="1851" t="s">
        <v>22</v>
      </c>
      <c r="I147" s="1851" t="s">
        <v>1153</v>
      </c>
    </row>
    <row customHeight="1" ht="11.25">
      <c r="A148" s="1851" t="s">
        <v>2513</v>
      </c>
      <c r="B148" s="1851" t="s">
        <v>16</v>
      </c>
      <c r="C148" s="1851" t="s">
        <v>2730</v>
      </c>
      <c r="D148" s="1851" t="s">
        <v>2731</v>
      </c>
      <c r="E148" s="1851" t="s">
        <v>2536</v>
      </c>
      <c r="F148" s="1851" t="s">
        <v>2732</v>
      </c>
      <c r="G148" s="1851" t="s">
        <v>2733</v>
      </c>
      <c r="H148" s="1851" t="s">
        <v>22</v>
      </c>
      <c r="I148" s="1851" t="s">
        <v>1153</v>
      </c>
    </row>
    <row customHeight="1" ht="11.25">
      <c r="A149" s="1851" t="s">
        <v>2513</v>
      </c>
      <c r="B149" s="1851" t="s">
        <v>16</v>
      </c>
      <c r="C149" s="1851" t="s">
        <v>2823</v>
      </c>
      <c r="D149" s="1851" t="s">
        <v>2824</v>
      </c>
      <c r="E149" s="1851" t="s">
        <v>2825</v>
      </c>
      <c r="F149" s="1851" t="s">
        <v>2826</v>
      </c>
      <c r="G149" s="1851" t="s">
        <v>22</v>
      </c>
      <c r="H149" s="1851" t="s">
        <v>22</v>
      </c>
      <c r="I149" s="1851" t="s">
        <v>1153</v>
      </c>
    </row>
    <row customHeight="1" ht="11.25">
      <c r="A150" s="1851" t="s">
        <v>2513</v>
      </c>
      <c r="B150" s="1851" t="s">
        <v>16</v>
      </c>
      <c r="C150" s="1851" t="s">
        <v>2827</v>
      </c>
      <c r="D150" s="1851" t="s">
        <v>2828</v>
      </c>
      <c r="E150" s="1851" t="s">
        <v>2829</v>
      </c>
      <c r="F150" s="1851" t="s">
        <v>2691</v>
      </c>
      <c r="G150" s="1851" t="s">
        <v>22</v>
      </c>
      <c r="H150" s="1851" t="s">
        <v>22</v>
      </c>
      <c r="I150" s="1851" t="s">
        <v>1153</v>
      </c>
    </row>
    <row customHeight="1" ht="11.25">
      <c r="A151" s="1851" t="s">
        <v>2513</v>
      </c>
      <c r="B151" s="1851" t="s">
        <v>16</v>
      </c>
      <c r="C151" s="1851" t="s">
        <v>2734</v>
      </c>
      <c r="D151" s="1851" t="s">
        <v>2735</v>
      </c>
      <c r="E151" s="1851" t="s">
        <v>2736</v>
      </c>
      <c r="F151" s="1851" t="s">
        <v>51</v>
      </c>
      <c r="G151" s="1851" t="s">
        <v>22</v>
      </c>
      <c r="H151" s="1851" t="s">
        <v>22</v>
      </c>
      <c r="I151" s="1851" t="s">
        <v>1153</v>
      </c>
    </row>
    <row customHeight="1" ht="11.25">
      <c r="A152" s="1851" t="s">
        <v>2513</v>
      </c>
      <c r="B152" s="1851" t="s">
        <v>16</v>
      </c>
      <c r="C152" s="1851" t="s">
        <v>2830</v>
      </c>
      <c r="D152" s="1851" t="s">
        <v>2831</v>
      </c>
      <c r="E152" s="1851" t="s">
        <v>2832</v>
      </c>
      <c r="F152" s="1851" t="s">
        <v>2667</v>
      </c>
      <c r="G152" s="1851" t="s">
        <v>22</v>
      </c>
      <c r="H152" s="1851" t="s">
        <v>22</v>
      </c>
      <c r="I152" s="1851" t="s">
        <v>1153</v>
      </c>
    </row>
    <row customHeight="1" ht="11.25">
      <c r="A153" s="1851" t="s">
        <v>2513</v>
      </c>
      <c r="B153" s="1851" t="s">
        <v>16</v>
      </c>
      <c r="C153" s="1851" t="s">
        <v>2833</v>
      </c>
      <c r="D153" s="1851" t="s">
        <v>2834</v>
      </c>
      <c r="E153" s="1851" t="s">
        <v>2835</v>
      </c>
      <c r="F153" s="1851" t="s">
        <v>2524</v>
      </c>
      <c r="G153" s="1851" t="s">
        <v>22</v>
      </c>
      <c r="H153" s="1851" t="s">
        <v>22</v>
      </c>
      <c r="I153" s="1851" t="s">
        <v>1153</v>
      </c>
    </row>
    <row customHeight="1" ht="11.25">
      <c r="A154" s="1851" t="s">
        <v>2513</v>
      </c>
      <c r="B154" s="1851" t="s">
        <v>16</v>
      </c>
      <c r="C154" s="1851" t="s">
        <v>22</v>
      </c>
      <c r="D154" s="1851" t="s">
        <v>2737</v>
      </c>
      <c r="E154" s="1851" t="s">
        <v>2738</v>
      </c>
      <c r="F154" s="1851" t="s">
        <v>51</v>
      </c>
      <c r="G154" s="1851" t="s">
        <v>22</v>
      </c>
      <c r="H154" s="1851" t="s">
        <v>22</v>
      </c>
      <c r="I154" s="1851" t="s">
        <v>1153</v>
      </c>
    </row>
    <row customHeight="1" ht="11.25">
      <c r="A155" s="1851" t="s">
        <v>2513</v>
      </c>
      <c r="B155" s="1851" t="s">
        <v>16</v>
      </c>
      <c r="C155" s="1851" t="s">
        <v>2753</v>
      </c>
      <c r="D155" s="1851" t="s">
        <v>2754</v>
      </c>
      <c r="E155" s="1851" t="s">
        <v>2751</v>
      </c>
      <c r="F155" s="1851" t="s">
        <v>2755</v>
      </c>
      <c r="G155" s="1851" t="s">
        <v>22</v>
      </c>
      <c r="H155" s="1851" t="s">
        <v>22</v>
      </c>
      <c r="I155" s="1851" t="s">
        <v>1153</v>
      </c>
    </row>
    <row customHeight="1" ht="11.25">
      <c r="A156" s="1851" t="s">
        <v>2513</v>
      </c>
      <c r="B156" s="1851" t="s">
        <v>16</v>
      </c>
      <c r="C156" s="1851" t="s">
        <v>2749</v>
      </c>
      <c r="D156" s="1851" t="s">
        <v>2750</v>
      </c>
      <c r="E156" s="1851" t="s">
        <v>2751</v>
      </c>
      <c r="F156" s="1851" t="s">
        <v>2752</v>
      </c>
      <c r="G156" s="1851" t="s">
        <v>22</v>
      </c>
      <c r="H156" s="1851" t="s">
        <v>22</v>
      </c>
      <c r="I156" s="1851" t="s">
        <v>1153</v>
      </c>
    </row>
    <row customHeight="1" ht="11.25">
      <c r="A157" s="1851" t="s">
        <v>2513</v>
      </c>
      <c r="B157" s="1851" t="s">
        <v>16</v>
      </c>
      <c r="C157" s="1851" t="s">
        <v>2756</v>
      </c>
      <c r="D157" s="1851" t="s">
        <v>2535</v>
      </c>
      <c r="E157" s="1851" t="s">
        <v>2536</v>
      </c>
      <c r="F157" s="1851" t="s">
        <v>2757</v>
      </c>
      <c r="G157" s="1851" t="s">
        <v>2758</v>
      </c>
      <c r="H157" s="1851" t="s">
        <v>22</v>
      </c>
      <c r="I157" s="1851" t="s">
        <v>1206</v>
      </c>
    </row>
    <row customHeight="1" ht="11.25">
      <c r="A158" s="1851" t="s">
        <v>2513</v>
      </c>
      <c r="B158" s="1851" t="s">
        <v>16</v>
      </c>
      <c r="C158" s="1851" t="s">
        <v>2534</v>
      </c>
      <c r="D158" s="1851" t="s">
        <v>2535</v>
      </c>
      <c r="E158" s="1851" t="s">
        <v>2536</v>
      </c>
      <c r="F158" s="1851" t="s">
        <v>2537</v>
      </c>
      <c r="G158" s="1851" t="s">
        <v>22</v>
      </c>
      <c r="H158" s="1851" t="s">
        <v>22</v>
      </c>
      <c r="I158" s="1851" t="s">
        <v>1206</v>
      </c>
    </row>
    <row customHeight="1" ht="11.25">
      <c r="A159" s="1851" t="s">
        <v>2513</v>
      </c>
      <c r="B159" s="1851" t="s">
        <v>16</v>
      </c>
      <c r="C159" s="1851" t="s">
        <v>2546</v>
      </c>
      <c r="D159" s="1851" t="s">
        <v>2547</v>
      </c>
      <c r="E159" s="1851" t="s">
        <v>2548</v>
      </c>
      <c r="F159" s="1851" t="s">
        <v>51</v>
      </c>
      <c r="G159" s="1851" t="s">
        <v>22</v>
      </c>
      <c r="H159" s="1851" t="s">
        <v>22</v>
      </c>
      <c r="I159" s="1851" t="s">
        <v>1206</v>
      </c>
    </row>
    <row customHeight="1" ht="11.25">
      <c r="A160" s="1851" t="s">
        <v>2513</v>
      </c>
      <c r="B160" s="1851" t="s">
        <v>16</v>
      </c>
      <c r="C160" s="1851" t="s">
        <v>2562</v>
      </c>
      <c r="D160" s="1851" t="s">
        <v>2563</v>
      </c>
      <c r="E160" s="1851" t="s">
        <v>2564</v>
      </c>
      <c r="F160" s="1851" t="s">
        <v>2565</v>
      </c>
      <c r="G160" s="1851" t="s">
        <v>22</v>
      </c>
      <c r="H160" s="1851" t="s">
        <v>22</v>
      </c>
      <c r="I160" s="1851" t="s">
        <v>1206</v>
      </c>
    </row>
    <row customHeight="1" ht="11.25">
      <c r="A161" s="1851" t="s">
        <v>2513</v>
      </c>
      <c r="B161" s="1851" t="s">
        <v>16</v>
      </c>
      <c r="C161" s="1851" t="s">
        <v>2570</v>
      </c>
      <c r="D161" s="1851" t="s">
        <v>2571</v>
      </c>
      <c r="E161" s="1851" t="s">
        <v>2572</v>
      </c>
      <c r="F161" s="1851" t="s">
        <v>2569</v>
      </c>
      <c r="G161" s="1851" t="s">
        <v>22</v>
      </c>
      <c r="H161" s="1851" t="s">
        <v>22</v>
      </c>
      <c r="I161" s="1851" t="s">
        <v>1206</v>
      </c>
    </row>
    <row customHeight="1" ht="11.25">
      <c r="A162" s="1851" t="s">
        <v>2513</v>
      </c>
      <c r="B162" s="1851" t="s">
        <v>16</v>
      </c>
      <c r="C162" s="1851" t="s">
        <v>2595</v>
      </c>
      <c r="D162" s="1851" t="s">
        <v>2596</v>
      </c>
      <c r="E162" s="1851" t="s">
        <v>2597</v>
      </c>
      <c r="F162" s="1851" t="s">
        <v>2569</v>
      </c>
      <c r="G162" s="1851" t="s">
        <v>22</v>
      </c>
      <c r="H162" s="1851" t="s">
        <v>22</v>
      </c>
      <c r="I162" s="1851" t="s">
        <v>1206</v>
      </c>
    </row>
    <row customHeight="1" ht="11.25">
      <c r="A163" s="1851" t="s">
        <v>2513</v>
      </c>
      <c r="B163" s="1851" t="s">
        <v>16</v>
      </c>
      <c r="C163" s="1851" t="s">
        <v>2610</v>
      </c>
      <c r="D163" s="1851" t="s">
        <v>2611</v>
      </c>
      <c r="E163" s="1851" t="s">
        <v>2612</v>
      </c>
      <c r="F163" s="1851" t="s">
        <v>2569</v>
      </c>
      <c r="G163" s="1851" t="s">
        <v>22</v>
      </c>
      <c r="H163" s="1851" t="s">
        <v>22</v>
      </c>
      <c r="I163" s="1851" t="s">
        <v>1206</v>
      </c>
    </row>
    <row customHeight="1" ht="11.25">
      <c r="A164" s="1851" t="s">
        <v>2513</v>
      </c>
      <c r="B164" s="1851" t="s">
        <v>16</v>
      </c>
      <c r="C164" s="1851" t="s">
        <v>2616</v>
      </c>
      <c r="D164" s="1851" t="s">
        <v>2617</v>
      </c>
      <c r="E164" s="1851" t="s">
        <v>2618</v>
      </c>
      <c r="F164" s="1851" t="s">
        <v>2619</v>
      </c>
      <c r="G164" s="1851" t="s">
        <v>22</v>
      </c>
      <c r="H164" s="1851" t="s">
        <v>22</v>
      </c>
      <c r="I164" s="1851" t="s">
        <v>1206</v>
      </c>
    </row>
    <row customHeight="1" ht="11.25">
      <c r="A165" s="1851" t="s">
        <v>2513</v>
      </c>
      <c r="B165" s="1851" t="s">
        <v>16</v>
      </c>
      <c r="C165" s="1851" t="s">
        <v>13</v>
      </c>
      <c r="D165" s="1851" t="s">
        <v>46</v>
      </c>
      <c r="E165" s="1851" t="s">
        <v>49</v>
      </c>
      <c r="F165" s="1851" t="s">
        <v>51</v>
      </c>
      <c r="G165" s="1851" t="s">
        <v>22</v>
      </c>
      <c r="H165" s="1851" t="s">
        <v>22</v>
      </c>
      <c r="I165" s="1851" t="s">
        <v>1206</v>
      </c>
    </row>
    <row customHeight="1" ht="11.25">
      <c r="A166" s="1851" t="s">
        <v>2513</v>
      </c>
      <c r="B166" s="1851" t="s">
        <v>16</v>
      </c>
      <c r="C166" s="1851" t="s">
        <v>2624</v>
      </c>
      <c r="D166" s="1851" t="s">
        <v>2625</v>
      </c>
      <c r="E166" s="1851" t="s">
        <v>2626</v>
      </c>
      <c r="F166" s="1851" t="s">
        <v>2517</v>
      </c>
      <c r="G166" s="1851" t="s">
        <v>22</v>
      </c>
      <c r="H166" s="1851" t="s">
        <v>22</v>
      </c>
      <c r="I166" s="1851" t="s">
        <v>1206</v>
      </c>
    </row>
    <row customHeight="1" ht="11.25">
      <c r="A167" s="1851" t="s">
        <v>2513</v>
      </c>
      <c r="B167" s="1851" t="s">
        <v>16</v>
      </c>
      <c r="C167" s="1851" t="s">
        <v>2763</v>
      </c>
      <c r="D167" s="1851" t="s">
        <v>2764</v>
      </c>
      <c r="E167" s="1851" t="s">
        <v>2765</v>
      </c>
      <c r="F167" s="1851" t="s">
        <v>2766</v>
      </c>
      <c r="G167" s="1851" t="s">
        <v>22</v>
      </c>
      <c r="H167" s="1851" t="s">
        <v>22</v>
      </c>
      <c r="I167" s="1851" t="s">
        <v>1206</v>
      </c>
    </row>
    <row customHeight="1" ht="11.25">
      <c r="A168" s="1851" t="s">
        <v>2513</v>
      </c>
      <c r="B168" s="1851" t="s">
        <v>16</v>
      </c>
      <c r="C168" s="1851" t="s">
        <v>2770</v>
      </c>
      <c r="D168" s="1851" t="s">
        <v>2771</v>
      </c>
      <c r="E168" s="1851" t="s">
        <v>2772</v>
      </c>
      <c r="F168" s="1851" t="s">
        <v>2569</v>
      </c>
      <c r="G168" s="1851" t="s">
        <v>22</v>
      </c>
      <c r="H168" s="1851" t="s">
        <v>22</v>
      </c>
      <c r="I168" s="1851" t="s">
        <v>1206</v>
      </c>
    </row>
    <row customHeight="1" ht="11.25">
      <c r="A169" s="1851" t="s">
        <v>2513</v>
      </c>
      <c r="B169" s="1851" t="s">
        <v>16</v>
      </c>
      <c r="C169" s="1851" t="s">
        <v>2836</v>
      </c>
      <c r="D169" s="1851" t="s">
        <v>2837</v>
      </c>
      <c r="E169" s="1851" t="s">
        <v>2838</v>
      </c>
      <c r="F169" s="1851" t="s">
        <v>2658</v>
      </c>
      <c r="G169" s="1851" t="s">
        <v>22</v>
      </c>
      <c r="H169" s="1851" t="s">
        <v>22</v>
      </c>
      <c r="I169" s="1851" t="s">
        <v>1206</v>
      </c>
    </row>
    <row customHeight="1" ht="11.25">
      <c r="A170" s="1851" t="s">
        <v>2513</v>
      </c>
      <c r="B170" s="1851" t="s">
        <v>16</v>
      </c>
      <c r="C170" s="1851" t="s">
        <v>22</v>
      </c>
      <c r="D170" s="1851" t="s">
        <v>2634</v>
      </c>
      <c r="E170" s="1851" t="s">
        <v>2635</v>
      </c>
      <c r="F170" s="1851" t="s">
        <v>51</v>
      </c>
      <c r="G170" s="1851" t="s">
        <v>22</v>
      </c>
      <c r="H170" s="1851" t="s">
        <v>22</v>
      </c>
      <c r="I170" s="1851" t="s">
        <v>1206</v>
      </c>
    </row>
    <row customHeight="1" ht="11.25">
      <c r="A171" s="1851" t="s">
        <v>2513</v>
      </c>
      <c r="B171" s="1851" t="s">
        <v>16</v>
      </c>
      <c r="C171" s="1851" t="s">
        <v>2646</v>
      </c>
      <c r="D171" s="1851" t="s">
        <v>2647</v>
      </c>
      <c r="E171" s="1851" t="s">
        <v>2648</v>
      </c>
      <c r="F171" s="1851" t="s">
        <v>51</v>
      </c>
      <c r="G171" s="1851" t="s">
        <v>22</v>
      </c>
      <c r="H171" s="1851" t="s">
        <v>22</v>
      </c>
      <c r="I171" s="1851" t="s">
        <v>1206</v>
      </c>
    </row>
    <row customHeight="1" ht="11.25">
      <c r="A172" s="1851" t="s">
        <v>2513</v>
      </c>
      <c r="B172" s="1851" t="s">
        <v>16</v>
      </c>
      <c r="C172" s="1851" t="s">
        <v>2786</v>
      </c>
      <c r="D172" s="1851" t="s">
        <v>2787</v>
      </c>
      <c r="E172" s="1851" t="s">
        <v>2788</v>
      </c>
      <c r="F172" s="1851" t="s">
        <v>2544</v>
      </c>
      <c r="G172" s="1851" t="s">
        <v>22</v>
      </c>
      <c r="H172" s="1851" t="s">
        <v>22</v>
      </c>
      <c r="I172" s="1851" t="s">
        <v>1206</v>
      </c>
    </row>
    <row customHeight="1" ht="11.25">
      <c r="A173" s="1851" t="s">
        <v>2513</v>
      </c>
      <c r="B173" s="1851" t="s">
        <v>16</v>
      </c>
      <c r="C173" s="1851" t="s">
        <v>2672</v>
      </c>
      <c r="D173" s="1851" t="s">
        <v>2673</v>
      </c>
      <c r="E173" s="1851" t="s">
        <v>2674</v>
      </c>
      <c r="F173" s="1851" t="s">
        <v>2524</v>
      </c>
      <c r="G173" s="1851" t="s">
        <v>22</v>
      </c>
      <c r="H173" s="1851" t="s">
        <v>22</v>
      </c>
      <c r="I173" s="1851" t="s">
        <v>1206</v>
      </c>
    </row>
    <row customHeight="1" ht="11.25">
      <c r="A174" s="1851" t="s">
        <v>2513</v>
      </c>
      <c r="B174" s="1851" t="s">
        <v>16</v>
      </c>
      <c r="C174" s="1851" t="s">
        <v>2792</v>
      </c>
      <c r="D174" s="1851" t="s">
        <v>2793</v>
      </c>
      <c r="E174" s="1851" t="s">
        <v>2794</v>
      </c>
      <c r="F174" s="1851" t="s">
        <v>2552</v>
      </c>
      <c r="G174" s="1851" t="s">
        <v>22</v>
      </c>
      <c r="H174" s="1851" t="s">
        <v>22</v>
      </c>
      <c r="I174" s="1851" t="s">
        <v>1206</v>
      </c>
    </row>
    <row customHeight="1" ht="11.25">
      <c r="A175" s="1851" t="s">
        <v>2513</v>
      </c>
      <c r="B175" s="1851" t="s">
        <v>16</v>
      </c>
      <c r="C175" s="1851" t="s">
        <v>2681</v>
      </c>
      <c r="D175" s="1851" t="s">
        <v>2682</v>
      </c>
      <c r="E175" s="1851" t="s">
        <v>2683</v>
      </c>
      <c r="F175" s="1851" t="s">
        <v>2569</v>
      </c>
      <c r="G175" s="1851" t="s">
        <v>2684</v>
      </c>
      <c r="H175" s="1851" t="s">
        <v>22</v>
      </c>
      <c r="I175" s="1851" t="s">
        <v>1206</v>
      </c>
    </row>
    <row customHeight="1" ht="11.25">
      <c r="A176" s="1851" t="s">
        <v>2513</v>
      </c>
      <c r="B176" s="1851" t="s">
        <v>16</v>
      </c>
      <c r="C176" s="1851" t="s">
        <v>2839</v>
      </c>
      <c r="D176" s="1851" t="s">
        <v>2840</v>
      </c>
      <c r="E176" s="1851" t="s">
        <v>2841</v>
      </c>
      <c r="F176" s="1851" t="s">
        <v>2717</v>
      </c>
      <c r="G176" s="1851" t="s">
        <v>22</v>
      </c>
      <c r="H176" s="1851" t="s">
        <v>22</v>
      </c>
      <c r="I176" s="1851" t="s">
        <v>1206</v>
      </c>
    </row>
    <row customHeight="1" ht="11.25">
      <c r="A177" s="1851" t="s">
        <v>2513</v>
      </c>
      <c r="B177" s="1851" t="s">
        <v>16</v>
      </c>
      <c r="C177" s="1851" t="s">
        <v>2795</v>
      </c>
      <c r="D177" s="1851" t="s">
        <v>2796</v>
      </c>
      <c r="E177" s="1851" t="s">
        <v>2797</v>
      </c>
      <c r="F177" s="1851" t="s">
        <v>2667</v>
      </c>
      <c r="G177" s="1851" t="s">
        <v>22</v>
      </c>
      <c r="H177" s="1851" t="s">
        <v>22</v>
      </c>
      <c r="I177" s="1851" t="s">
        <v>1206</v>
      </c>
    </row>
    <row customHeight="1" ht="11.25">
      <c r="A178" s="1851" t="s">
        <v>2513</v>
      </c>
      <c r="B178" s="1851" t="s">
        <v>16</v>
      </c>
      <c r="C178" s="1851" t="s">
        <v>2798</v>
      </c>
      <c r="D178" s="1851" t="s">
        <v>2799</v>
      </c>
      <c r="E178" s="1851" t="s">
        <v>2800</v>
      </c>
      <c r="F178" s="1851" t="s">
        <v>51</v>
      </c>
      <c r="G178" s="1851" t="s">
        <v>22</v>
      </c>
      <c r="H178" s="1851" t="s">
        <v>22</v>
      </c>
      <c r="I178" s="1851" t="s">
        <v>1206</v>
      </c>
    </row>
    <row customHeight="1" ht="11.25">
      <c r="A179" s="1851" t="s">
        <v>2513</v>
      </c>
      <c r="B179" s="1851" t="s">
        <v>16</v>
      </c>
      <c r="C179" s="1851" t="s">
        <v>2805</v>
      </c>
      <c r="D179" s="1851" t="s">
        <v>2806</v>
      </c>
      <c r="E179" s="1851" t="s">
        <v>2807</v>
      </c>
      <c r="F179" s="1851" t="s">
        <v>2590</v>
      </c>
      <c r="G179" s="1851" t="s">
        <v>2808</v>
      </c>
      <c r="H179" s="1851" t="s">
        <v>22</v>
      </c>
      <c r="I179" s="1851" t="s">
        <v>1206</v>
      </c>
    </row>
    <row customHeight="1" ht="11.25">
      <c r="A180" s="1851" t="s">
        <v>2513</v>
      </c>
      <c r="B180" s="1851" t="s">
        <v>16</v>
      </c>
      <c r="C180" s="1851" t="s">
        <v>2809</v>
      </c>
      <c r="D180" s="1851" t="s">
        <v>2810</v>
      </c>
      <c r="E180" s="1851" t="s">
        <v>2803</v>
      </c>
      <c r="F180" s="1851" t="s">
        <v>2633</v>
      </c>
      <c r="G180" s="1851" t="s">
        <v>22</v>
      </c>
      <c r="H180" s="1851" t="s">
        <v>22</v>
      </c>
      <c r="I180" s="1851" t="s">
        <v>1206</v>
      </c>
    </row>
    <row customHeight="1" ht="11.25">
      <c r="A181" s="1851" t="s">
        <v>2513</v>
      </c>
      <c r="B181" s="1851" t="s">
        <v>16</v>
      </c>
      <c r="C181" s="1851" t="s">
        <v>2811</v>
      </c>
      <c r="D181" s="1851" t="s">
        <v>2812</v>
      </c>
      <c r="E181" s="1851" t="s">
        <v>2813</v>
      </c>
      <c r="F181" s="1851" t="s">
        <v>2785</v>
      </c>
      <c r="G181" s="1851" t="s">
        <v>22</v>
      </c>
      <c r="H181" s="1851" t="s">
        <v>22</v>
      </c>
      <c r="I181" s="1851" t="s">
        <v>1206</v>
      </c>
    </row>
    <row customHeight="1" ht="11.25">
      <c r="A182" s="1851" t="s">
        <v>2513</v>
      </c>
      <c r="B182" s="1851" t="s">
        <v>16</v>
      </c>
      <c r="C182" s="1851" t="s">
        <v>2817</v>
      </c>
      <c r="D182" s="1851" t="s">
        <v>2818</v>
      </c>
      <c r="E182" s="1851" t="s">
        <v>2819</v>
      </c>
      <c r="F182" s="1851" t="s">
        <v>51</v>
      </c>
      <c r="G182" s="1851" t="s">
        <v>22</v>
      </c>
      <c r="H182" s="1851" t="s">
        <v>22</v>
      </c>
      <c r="I182" s="1851" t="s">
        <v>1206</v>
      </c>
    </row>
    <row customHeight="1" ht="11.25">
      <c r="A183" s="1851" t="s">
        <v>2513</v>
      </c>
      <c r="B183" s="1851" t="s">
        <v>16</v>
      </c>
      <c r="C183" s="1851" t="s">
        <v>2842</v>
      </c>
      <c r="D183" s="1851" t="s">
        <v>2843</v>
      </c>
      <c r="E183" s="1851" t="s">
        <v>2844</v>
      </c>
      <c r="F183" s="1851" t="s">
        <v>2594</v>
      </c>
      <c r="G183" s="1851" t="s">
        <v>22</v>
      </c>
      <c r="H183" s="1851" t="s">
        <v>22</v>
      </c>
      <c r="I183" s="1851" t="s">
        <v>1206</v>
      </c>
    </row>
    <row customHeight="1" ht="11.25">
      <c r="A184" s="1851" t="s">
        <v>2513</v>
      </c>
      <c r="B184" s="1851" t="s">
        <v>16</v>
      </c>
      <c r="C184" s="1851" t="s">
        <v>2820</v>
      </c>
      <c r="D184" s="1851" t="s">
        <v>2821</v>
      </c>
      <c r="E184" s="1851" t="s">
        <v>2822</v>
      </c>
      <c r="F184" s="1851" t="s">
        <v>2658</v>
      </c>
      <c r="G184" s="1851" t="s">
        <v>22</v>
      </c>
      <c r="H184" s="1851" t="s">
        <v>22</v>
      </c>
      <c r="I184" s="1851" t="s">
        <v>1206</v>
      </c>
    </row>
    <row customHeight="1" ht="11.25">
      <c r="A185" s="1851" t="s">
        <v>2513</v>
      </c>
      <c r="B185" s="1851" t="s">
        <v>16</v>
      </c>
      <c r="C185" s="1851" t="s">
        <v>2730</v>
      </c>
      <c r="D185" s="1851" t="s">
        <v>2731</v>
      </c>
      <c r="E185" s="1851" t="s">
        <v>2536</v>
      </c>
      <c r="F185" s="1851" t="s">
        <v>2732</v>
      </c>
      <c r="G185" s="1851" t="s">
        <v>2733</v>
      </c>
      <c r="H185" s="1851" t="s">
        <v>22</v>
      </c>
      <c r="I185" s="1851" t="s">
        <v>1206</v>
      </c>
    </row>
    <row customHeight="1" ht="11.25">
      <c r="A186" s="1851" t="s">
        <v>2513</v>
      </c>
      <c r="B186" s="1851" t="s">
        <v>16</v>
      </c>
      <c r="C186" s="1851" t="s">
        <v>2823</v>
      </c>
      <c r="D186" s="1851" t="s">
        <v>2824</v>
      </c>
      <c r="E186" s="1851" t="s">
        <v>2825</v>
      </c>
      <c r="F186" s="1851" t="s">
        <v>2826</v>
      </c>
      <c r="G186" s="1851" t="s">
        <v>22</v>
      </c>
      <c r="H186" s="1851" t="s">
        <v>22</v>
      </c>
      <c r="I186" s="1851" t="s">
        <v>1206</v>
      </c>
    </row>
    <row customHeight="1" ht="11.25">
      <c r="A187" s="1851" t="s">
        <v>2513</v>
      </c>
      <c r="B187" s="1851" t="s">
        <v>16</v>
      </c>
      <c r="C187" s="1851" t="s">
        <v>2827</v>
      </c>
      <c r="D187" s="1851" t="s">
        <v>2828</v>
      </c>
      <c r="E187" s="1851" t="s">
        <v>2829</v>
      </c>
      <c r="F187" s="1851" t="s">
        <v>2691</v>
      </c>
      <c r="G187" s="1851" t="s">
        <v>22</v>
      </c>
      <c r="H187" s="1851" t="s">
        <v>22</v>
      </c>
      <c r="I187" s="1851" t="s">
        <v>1206</v>
      </c>
    </row>
    <row customHeight="1" ht="11.25">
      <c r="A188" s="1851" t="s">
        <v>2513</v>
      </c>
      <c r="B188" s="1851" t="s">
        <v>16</v>
      </c>
      <c r="C188" s="1851" t="s">
        <v>2734</v>
      </c>
      <c r="D188" s="1851" t="s">
        <v>2735</v>
      </c>
      <c r="E188" s="1851" t="s">
        <v>2736</v>
      </c>
      <c r="F188" s="1851" t="s">
        <v>51</v>
      </c>
      <c r="G188" s="1851" t="s">
        <v>22</v>
      </c>
      <c r="H188" s="1851" t="s">
        <v>22</v>
      </c>
      <c r="I188" s="1851" t="s">
        <v>1206</v>
      </c>
    </row>
    <row customHeight="1" ht="11.25">
      <c r="A189" s="1851" t="s">
        <v>2513</v>
      </c>
      <c r="B189" s="1851" t="s">
        <v>16</v>
      </c>
      <c r="C189" s="1851" t="s">
        <v>2833</v>
      </c>
      <c r="D189" s="1851" t="s">
        <v>2834</v>
      </c>
      <c r="E189" s="1851" t="s">
        <v>2835</v>
      </c>
      <c r="F189" s="1851" t="s">
        <v>2524</v>
      </c>
      <c r="G189" s="1851" t="s">
        <v>22</v>
      </c>
      <c r="H189" s="1851" t="s">
        <v>22</v>
      </c>
      <c r="I189" s="1851" t="s">
        <v>1206</v>
      </c>
    </row>
    <row customHeight="1" ht="11.25">
      <c r="A190" s="1851" t="s">
        <v>2513</v>
      </c>
      <c r="B190" s="1851" t="s">
        <v>16</v>
      </c>
      <c r="C190" s="1851" t="s">
        <v>22</v>
      </c>
      <c r="D190" s="1851" t="s">
        <v>2737</v>
      </c>
      <c r="E190" s="1851" t="s">
        <v>2738</v>
      </c>
      <c r="F190" s="1851" t="s">
        <v>51</v>
      </c>
      <c r="G190" s="1851" t="s">
        <v>22</v>
      </c>
      <c r="H190" s="1851" t="s">
        <v>22</v>
      </c>
      <c r="I190" s="1851" t="s">
        <v>1206</v>
      </c>
    </row>
    <row customHeight="1" ht="11.25">
      <c r="A191" s="1851" t="s">
        <v>2513</v>
      </c>
      <c r="B191" s="1851" t="s">
        <v>16</v>
      </c>
      <c r="C191" s="1851" t="s">
        <v>2749</v>
      </c>
      <c r="D191" s="1851" t="s">
        <v>2750</v>
      </c>
      <c r="E191" s="1851" t="s">
        <v>2751</v>
      </c>
      <c r="F191" s="1851" t="s">
        <v>2752</v>
      </c>
      <c r="G191" s="1851" t="s">
        <v>22</v>
      </c>
      <c r="H191" s="1851" t="s">
        <v>22</v>
      </c>
      <c r="I191" s="1851" t="s">
        <v>1206</v>
      </c>
    </row>
    <row customHeight="1" ht="11.25">
      <c r="A192" s="1851" t="s">
        <v>2513</v>
      </c>
      <c r="B192" s="1851" t="s">
        <v>16</v>
      </c>
      <c r="C192" s="1851" t="s">
        <v>2845</v>
      </c>
      <c r="D192" s="1851" t="s">
        <v>2846</v>
      </c>
      <c r="E192" s="1851" t="s">
        <v>2847</v>
      </c>
      <c r="F192" s="1851" t="s">
        <v>2707</v>
      </c>
      <c r="G192" s="1851" t="s">
        <v>22</v>
      </c>
      <c r="H192" s="1851" t="s">
        <v>22</v>
      </c>
      <c r="I192" s="1851" t="s">
        <v>1894</v>
      </c>
    </row>
    <row customHeight="1" ht="11.25">
      <c r="A193" s="1851" t="s">
        <v>2513</v>
      </c>
      <c r="B193" s="1851" t="s">
        <v>16</v>
      </c>
      <c r="C193" s="1851" t="s">
        <v>2848</v>
      </c>
      <c r="D193" s="1851" t="s">
        <v>2849</v>
      </c>
      <c r="E193" s="1851" t="s">
        <v>2850</v>
      </c>
      <c r="F193" s="1851" t="s">
        <v>2569</v>
      </c>
      <c r="G193" s="1851" t="s">
        <v>22</v>
      </c>
      <c r="H193" s="1851" t="s">
        <v>22</v>
      </c>
      <c r="I193" s="1851" t="s">
        <v>1894</v>
      </c>
    </row>
    <row customHeight="1" ht="11.25">
      <c r="A194" s="1851" t="s">
        <v>2513</v>
      </c>
      <c r="B194" s="1851" t="s">
        <v>16</v>
      </c>
      <c r="C194" s="1851" t="s">
        <v>2613</v>
      </c>
      <c r="D194" s="1851" t="s">
        <v>2614</v>
      </c>
      <c r="E194" s="1851" t="s">
        <v>2615</v>
      </c>
      <c r="F194" s="1851" t="s">
        <v>51</v>
      </c>
      <c r="G194" s="1851" t="s">
        <v>22</v>
      </c>
      <c r="H194" s="1851" t="s">
        <v>22</v>
      </c>
      <c r="I194" s="1851" t="s">
        <v>1894</v>
      </c>
    </row>
    <row customHeight="1" ht="11.25">
      <c r="A195" s="1851" t="s">
        <v>2513</v>
      </c>
      <c r="B195" s="1851" t="s">
        <v>16</v>
      </c>
      <c r="C195" s="1851" t="s">
        <v>2851</v>
      </c>
      <c r="D195" s="1851" t="s">
        <v>2852</v>
      </c>
      <c r="E195" s="1851" t="s">
        <v>2853</v>
      </c>
      <c r="F195" s="1851" t="s">
        <v>2707</v>
      </c>
      <c r="G195" s="1851" t="s">
        <v>22</v>
      </c>
      <c r="H195" s="1851" t="s">
        <v>22</v>
      </c>
      <c r="I195" s="1851" t="s">
        <v>1894</v>
      </c>
    </row>
    <row customHeight="1" ht="11.25">
      <c r="A196" s="1851" t="s">
        <v>2513</v>
      </c>
      <c r="B196" s="1851" t="s">
        <v>16</v>
      </c>
      <c r="C196" s="1851" t="s">
        <v>2854</v>
      </c>
      <c r="D196" s="1851" t="s">
        <v>2855</v>
      </c>
      <c r="E196" s="1851" t="s">
        <v>2856</v>
      </c>
      <c r="F196" s="1851" t="s">
        <v>2717</v>
      </c>
      <c r="G196" s="1851" t="s">
        <v>22</v>
      </c>
      <c r="H196" s="1851" t="s">
        <v>22</v>
      </c>
      <c r="I196" s="1851" t="s">
        <v>1894</v>
      </c>
    </row>
    <row customHeight="1" ht="11.25">
      <c r="A197" s="1851" t="s">
        <v>2513</v>
      </c>
      <c r="B197" s="1851" t="s">
        <v>16</v>
      </c>
      <c r="C197" s="1851" t="s">
        <v>2857</v>
      </c>
      <c r="D197" s="1851" t="s">
        <v>2858</v>
      </c>
      <c r="E197" s="1851" t="s">
        <v>2859</v>
      </c>
      <c r="F197" s="1851" t="s">
        <v>2707</v>
      </c>
      <c r="G197" s="1851" t="s">
        <v>22</v>
      </c>
      <c r="H197" s="1851" t="s">
        <v>22</v>
      </c>
      <c r="I197" s="1851" t="s">
        <v>1894</v>
      </c>
    </row>
    <row customHeight="1" ht="11.25">
      <c r="A198" s="1851" t="s">
        <v>2513</v>
      </c>
      <c r="B198" s="1851" t="s">
        <v>16</v>
      </c>
      <c r="C198" s="1851" t="s">
        <v>2860</v>
      </c>
      <c r="D198" s="1851" t="s">
        <v>2861</v>
      </c>
      <c r="E198" s="1851" t="s">
        <v>2862</v>
      </c>
      <c r="F198" s="1851" t="s">
        <v>2569</v>
      </c>
      <c r="G198" s="1851" t="s">
        <v>22</v>
      </c>
      <c r="H198" s="1851" t="s">
        <v>22</v>
      </c>
      <c r="I198" s="1851" t="s">
        <v>1894</v>
      </c>
    </row>
    <row customHeight="1" ht="11.25">
      <c r="A199" s="1851" t="s">
        <v>2513</v>
      </c>
      <c r="B199" s="1851" t="s">
        <v>16</v>
      </c>
      <c r="C199" s="1851" t="s">
        <v>22</v>
      </c>
      <c r="D199" s="1851" t="s">
        <v>2634</v>
      </c>
      <c r="E199" s="1851" t="s">
        <v>2635</v>
      </c>
      <c r="F199" s="1851" t="s">
        <v>51</v>
      </c>
      <c r="G199" s="1851" t="s">
        <v>22</v>
      </c>
      <c r="H199" s="1851" t="s">
        <v>22</v>
      </c>
      <c r="I199" s="1851" t="s">
        <v>1894</v>
      </c>
    </row>
    <row customHeight="1" ht="11.25">
      <c r="A200" s="1851" t="s">
        <v>2513</v>
      </c>
      <c r="B200" s="1851" t="s">
        <v>16</v>
      </c>
      <c r="C200" s="1851" t="s">
        <v>2863</v>
      </c>
      <c r="D200" s="1851" t="s">
        <v>2864</v>
      </c>
      <c r="E200" s="1851" t="s">
        <v>2865</v>
      </c>
      <c r="F200" s="1851" t="s">
        <v>2707</v>
      </c>
      <c r="G200" s="1851" t="s">
        <v>22</v>
      </c>
      <c r="H200" s="1851" t="s">
        <v>22</v>
      </c>
      <c r="I200" s="1851" t="s">
        <v>1894</v>
      </c>
    </row>
    <row customHeight="1" ht="11.25">
      <c r="A201" s="1851" t="s">
        <v>2513</v>
      </c>
      <c r="B201" s="1851" t="s">
        <v>16</v>
      </c>
      <c r="C201" s="1851" t="s">
        <v>2866</v>
      </c>
      <c r="D201" s="1851" t="s">
        <v>2867</v>
      </c>
      <c r="E201" s="1851" t="s">
        <v>2868</v>
      </c>
      <c r="F201" s="1851" t="s">
        <v>51</v>
      </c>
      <c r="G201" s="1851" t="s">
        <v>22</v>
      </c>
      <c r="H201" s="1851" t="s">
        <v>22</v>
      </c>
      <c r="I201" s="1851" t="s">
        <v>1894</v>
      </c>
    </row>
    <row customHeight="1" ht="11.25">
      <c r="A202" s="1851" t="s">
        <v>2513</v>
      </c>
      <c r="B202" s="1851" t="s">
        <v>16</v>
      </c>
      <c r="C202" s="1851" t="s">
        <v>2869</v>
      </c>
      <c r="D202" s="1851" t="s">
        <v>2870</v>
      </c>
      <c r="E202" s="1851" t="s">
        <v>2871</v>
      </c>
      <c r="F202" s="1851" t="s">
        <v>2707</v>
      </c>
      <c r="G202" s="1851" t="s">
        <v>22</v>
      </c>
      <c r="H202" s="1851" t="s">
        <v>22</v>
      </c>
      <c r="I202" s="1851" t="s">
        <v>1894</v>
      </c>
    </row>
    <row customHeight="1" ht="11.25">
      <c r="A203" s="1851" t="s">
        <v>2513</v>
      </c>
      <c r="B203" s="1851" t="s">
        <v>16</v>
      </c>
      <c r="C203" s="1851" t="s">
        <v>2872</v>
      </c>
      <c r="D203" s="1851" t="s">
        <v>2873</v>
      </c>
      <c r="E203" s="1851" t="s">
        <v>2874</v>
      </c>
      <c r="F203" s="1851" t="s">
        <v>51</v>
      </c>
      <c r="G203" s="1851" t="s">
        <v>22</v>
      </c>
      <c r="H203" s="1851" t="s">
        <v>22</v>
      </c>
      <c r="I203" s="1851" t="s">
        <v>1894</v>
      </c>
    </row>
    <row customHeight="1" ht="11.25">
      <c r="A204" s="1851" t="s">
        <v>2513</v>
      </c>
      <c r="B204" s="1851" t="s">
        <v>16</v>
      </c>
      <c r="C204" s="1851" t="s">
        <v>2875</v>
      </c>
      <c r="D204" s="1851" t="s">
        <v>2876</v>
      </c>
      <c r="E204" s="1851" t="s">
        <v>2877</v>
      </c>
      <c r="F204" s="1851" t="s">
        <v>2524</v>
      </c>
      <c r="G204" s="1851" t="s">
        <v>22</v>
      </c>
      <c r="H204" s="1851" t="s">
        <v>22</v>
      </c>
      <c r="I204" s="1851" t="s">
        <v>1894</v>
      </c>
    </row>
    <row customHeight="1" ht="11.25">
      <c r="A205" s="1851" t="s">
        <v>2513</v>
      </c>
      <c r="B205" s="1851" t="s">
        <v>16</v>
      </c>
      <c r="C205" s="1851" t="s">
        <v>2878</v>
      </c>
      <c r="D205" s="1851" t="s">
        <v>2879</v>
      </c>
      <c r="E205" s="1851" t="s">
        <v>2880</v>
      </c>
      <c r="F205" s="1851" t="s">
        <v>51</v>
      </c>
      <c r="G205" s="1851" t="s">
        <v>22</v>
      </c>
      <c r="H205" s="1851" t="s">
        <v>22</v>
      </c>
      <c r="I205" s="1851" t="s">
        <v>1894</v>
      </c>
    </row>
    <row customHeight="1" ht="11.25">
      <c r="A206" s="1851" t="s">
        <v>2513</v>
      </c>
      <c r="B206" s="1851" t="s">
        <v>16</v>
      </c>
      <c r="C206" s="1851" t="s">
        <v>2881</v>
      </c>
      <c r="D206" s="1851" t="s">
        <v>2882</v>
      </c>
      <c r="E206" s="1851" t="s">
        <v>2883</v>
      </c>
      <c r="F206" s="1851" t="s">
        <v>2671</v>
      </c>
      <c r="G206" s="1851" t="s">
        <v>22</v>
      </c>
      <c r="H206" s="1851" t="s">
        <v>22</v>
      </c>
      <c r="I206" s="1851" t="s">
        <v>1894</v>
      </c>
    </row>
    <row customHeight="1" ht="11.25">
      <c r="A207" s="1851" t="s">
        <v>2513</v>
      </c>
      <c r="B207" s="1851" t="s">
        <v>16</v>
      </c>
      <c r="C207" s="1851" t="s">
        <v>2884</v>
      </c>
      <c r="D207" s="1851" t="s">
        <v>2885</v>
      </c>
      <c r="E207" s="1851" t="s">
        <v>2886</v>
      </c>
      <c r="F207" s="1851" t="s">
        <v>51</v>
      </c>
      <c r="G207" s="1851" t="s">
        <v>22</v>
      </c>
      <c r="H207" s="1851" t="s">
        <v>22</v>
      </c>
      <c r="I207" s="1851" t="s">
        <v>1894</v>
      </c>
    </row>
    <row customHeight="1" ht="11.25">
      <c r="A208" s="1851" t="s">
        <v>2513</v>
      </c>
      <c r="B208" s="1851" t="s">
        <v>16</v>
      </c>
      <c r="C208" s="1851" t="s">
        <v>2887</v>
      </c>
      <c r="D208" s="1851" t="s">
        <v>2888</v>
      </c>
      <c r="E208" s="1851" t="s">
        <v>2889</v>
      </c>
      <c r="F208" s="1851" t="s">
        <v>2707</v>
      </c>
      <c r="G208" s="1851" t="s">
        <v>22</v>
      </c>
      <c r="H208" s="1851" t="s">
        <v>22</v>
      </c>
      <c r="I208" s="1851" t="s">
        <v>1894</v>
      </c>
    </row>
    <row customHeight="1" ht="11.25">
      <c r="A209" s="1851" t="s">
        <v>2513</v>
      </c>
      <c r="B209" s="1851" t="s">
        <v>16</v>
      </c>
      <c r="C209" s="1851" t="s">
        <v>2890</v>
      </c>
      <c r="D209" s="1851" t="s">
        <v>2891</v>
      </c>
      <c r="E209" s="1851" t="s">
        <v>2892</v>
      </c>
      <c r="F209" s="1851" t="s">
        <v>2569</v>
      </c>
      <c r="G209" s="1851" t="s">
        <v>22</v>
      </c>
      <c r="H209" s="1851" t="s">
        <v>22</v>
      </c>
      <c r="I209" s="1851" t="s">
        <v>1894</v>
      </c>
    </row>
    <row customHeight="1" ht="11.25">
      <c r="A210" s="1851" t="s">
        <v>2513</v>
      </c>
      <c r="B210" s="1851" t="s">
        <v>16</v>
      </c>
      <c r="C210" s="1851" t="s">
        <v>2893</v>
      </c>
      <c r="D210" s="1851" t="s">
        <v>2894</v>
      </c>
      <c r="E210" s="1851" t="s">
        <v>2895</v>
      </c>
      <c r="F210" s="1851" t="s">
        <v>2552</v>
      </c>
      <c r="G210" s="1851" t="s">
        <v>22</v>
      </c>
      <c r="H210" s="1851" t="s">
        <v>22</v>
      </c>
      <c r="I210" s="1851" t="s">
        <v>1894</v>
      </c>
    </row>
    <row customHeight="1" ht="11.25">
      <c r="A211" s="1851" t="s">
        <v>2513</v>
      </c>
      <c r="B211" s="1851" t="s">
        <v>16</v>
      </c>
      <c r="C211" s="1851" t="s">
        <v>2896</v>
      </c>
      <c r="D211" s="1851" t="s">
        <v>2897</v>
      </c>
      <c r="E211" s="1851" t="s">
        <v>2898</v>
      </c>
      <c r="F211" s="1851" t="s">
        <v>2517</v>
      </c>
      <c r="G211" s="1851" t="s">
        <v>22</v>
      </c>
      <c r="H211" s="1851" t="s">
        <v>22</v>
      </c>
      <c r="I211" s="1851" t="s">
        <v>1894</v>
      </c>
    </row>
    <row customHeight="1" ht="11.25">
      <c r="A212" s="1851" t="s">
        <v>2513</v>
      </c>
      <c r="B212" s="1851" t="s">
        <v>16</v>
      </c>
      <c r="C212" s="1851" t="s">
        <v>2814</v>
      </c>
      <c r="D212" s="1851" t="s">
        <v>2815</v>
      </c>
      <c r="E212" s="1851" t="s">
        <v>2816</v>
      </c>
      <c r="F212" s="1851" t="s">
        <v>51</v>
      </c>
      <c r="G212" s="1851" t="s">
        <v>22</v>
      </c>
      <c r="H212" s="1851" t="s">
        <v>22</v>
      </c>
      <c r="I212" s="1851" t="s">
        <v>1894</v>
      </c>
    </row>
    <row customHeight="1" ht="11.25">
      <c r="A213" s="1851" t="s">
        <v>2513</v>
      </c>
      <c r="B213" s="1851" t="s">
        <v>16</v>
      </c>
      <c r="C213" s="1851" t="s">
        <v>2899</v>
      </c>
      <c r="D213" s="1851" t="s">
        <v>2900</v>
      </c>
      <c r="E213" s="1851" t="s">
        <v>2901</v>
      </c>
      <c r="F213" s="1851" t="s">
        <v>51</v>
      </c>
      <c r="G213" s="1851" t="s">
        <v>22</v>
      </c>
      <c r="H213" s="1851" t="s">
        <v>22</v>
      </c>
      <c r="I213" s="1851" t="s">
        <v>1894</v>
      </c>
    </row>
    <row customHeight="1" ht="11.25">
      <c r="A214" s="1851" t="s">
        <v>2513</v>
      </c>
      <c r="B214" s="1851" t="s">
        <v>16</v>
      </c>
      <c r="C214" s="1851" t="s">
        <v>2902</v>
      </c>
      <c r="D214" s="1851" t="s">
        <v>2903</v>
      </c>
      <c r="E214" s="1851" t="s">
        <v>2904</v>
      </c>
      <c r="F214" s="1851" t="s">
        <v>51</v>
      </c>
      <c r="G214" s="1851" t="s">
        <v>22</v>
      </c>
      <c r="H214" s="1851" t="s">
        <v>22</v>
      </c>
      <c r="I214" s="1851" t="s">
        <v>1894</v>
      </c>
    </row>
    <row customHeight="1" ht="11.25">
      <c r="A215" s="1851" t="s">
        <v>2513</v>
      </c>
      <c r="B215" s="1851" t="s">
        <v>16</v>
      </c>
      <c r="C215" s="1851" t="s">
        <v>2905</v>
      </c>
      <c r="D215" s="1851" t="s">
        <v>2906</v>
      </c>
      <c r="E215" s="1851" t="s">
        <v>2907</v>
      </c>
      <c r="F215" s="1851" t="s">
        <v>51</v>
      </c>
      <c r="G215" s="1851" t="s">
        <v>22</v>
      </c>
      <c r="H215" s="1851" t="s">
        <v>22</v>
      </c>
      <c r="I215" s="1851" t="s">
        <v>1894</v>
      </c>
    </row>
    <row customHeight="1" ht="11.25">
      <c r="A216" s="1851" t="s">
        <v>2513</v>
      </c>
      <c r="B216" s="1851" t="s">
        <v>16</v>
      </c>
      <c r="C216" s="1851" t="s">
        <v>2908</v>
      </c>
      <c r="D216" s="1851" t="s">
        <v>2909</v>
      </c>
      <c r="E216" s="1851" t="s">
        <v>2910</v>
      </c>
      <c r="F216" s="1851" t="s">
        <v>51</v>
      </c>
      <c r="G216" s="1851" t="s">
        <v>22</v>
      </c>
      <c r="H216" s="1851" t="s">
        <v>22</v>
      </c>
      <c r="I216" s="1851" t="s">
        <v>1894</v>
      </c>
    </row>
    <row customHeight="1" ht="11.25">
      <c r="A217" s="1851" t="s">
        <v>2513</v>
      </c>
      <c r="B217" s="1851" t="s">
        <v>16</v>
      </c>
      <c r="C217" s="1851" t="s">
        <v>2911</v>
      </c>
      <c r="D217" s="1851" t="s">
        <v>2912</v>
      </c>
      <c r="E217" s="1851" t="s">
        <v>2913</v>
      </c>
      <c r="F217" s="1851" t="s">
        <v>2914</v>
      </c>
      <c r="G217" s="1851" t="s">
        <v>22</v>
      </c>
      <c r="H217" s="1851" t="s">
        <v>22</v>
      </c>
      <c r="I217" s="1851" t="s">
        <v>1894</v>
      </c>
    </row>
    <row customHeight="1" ht="11.25">
      <c r="A218" s="1851" t="s">
        <v>2513</v>
      </c>
      <c r="B218" s="1851" t="s">
        <v>16</v>
      </c>
      <c r="C218" s="1851" t="s">
        <v>2915</v>
      </c>
      <c r="D218" s="1851" t="s">
        <v>2916</v>
      </c>
      <c r="E218" s="1851" t="s">
        <v>2917</v>
      </c>
      <c r="F218" s="1851" t="s">
        <v>51</v>
      </c>
      <c r="G218" s="1851" t="s">
        <v>22</v>
      </c>
      <c r="H218" s="1851" t="s">
        <v>22</v>
      </c>
      <c r="I218" s="1851" t="s">
        <v>1894</v>
      </c>
    </row>
    <row customHeight="1" ht="11.25">
      <c r="A219" s="1851" t="s">
        <v>2513</v>
      </c>
      <c r="B219" s="1851" t="s">
        <v>16</v>
      </c>
      <c r="C219" s="1851" t="s">
        <v>2918</v>
      </c>
      <c r="D219" s="1851" t="s">
        <v>2919</v>
      </c>
      <c r="E219" s="1851" t="s">
        <v>2920</v>
      </c>
      <c r="F219" s="1851" t="s">
        <v>2544</v>
      </c>
      <c r="G219" s="1851" t="s">
        <v>2921</v>
      </c>
      <c r="H219" s="1851" t="s">
        <v>22</v>
      </c>
      <c r="I219" s="1851" t="s">
        <v>1894</v>
      </c>
    </row>
    <row customHeight="1" ht="11.25">
      <c r="A220" s="1851" t="s">
        <v>2513</v>
      </c>
      <c r="B220" s="1851" t="s">
        <v>16</v>
      </c>
      <c r="C220" s="1851" t="s">
        <v>2922</v>
      </c>
      <c r="D220" s="1851" t="s">
        <v>2923</v>
      </c>
      <c r="E220" s="1851" t="s">
        <v>2924</v>
      </c>
      <c r="F220" s="1851" t="s">
        <v>51</v>
      </c>
      <c r="G220" s="1851" t="s">
        <v>22</v>
      </c>
      <c r="H220" s="1851" t="s">
        <v>22</v>
      </c>
      <c r="I220" s="1851" t="s">
        <v>1894</v>
      </c>
    </row>
    <row customHeight="1" ht="11.25">
      <c r="A221" s="1851" t="s">
        <v>2513</v>
      </c>
      <c r="B221" s="1851" t="s">
        <v>16</v>
      </c>
      <c r="C221" s="1851" t="s">
        <v>2925</v>
      </c>
      <c r="D221" s="1851" t="s">
        <v>2926</v>
      </c>
      <c r="E221" s="1851" t="s">
        <v>2927</v>
      </c>
      <c r="F221" s="1851" t="s">
        <v>2524</v>
      </c>
      <c r="G221" s="1851" t="s">
        <v>22</v>
      </c>
      <c r="H221" s="1851" t="s">
        <v>22</v>
      </c>
      <c r="I221" s="1851" t="s">
        <v>1894</v>
      </c>
    </row>
    <row customHeight="1" ht="11.25">
      <c r="A222" s="1851" t="s">
        <v>2513</v>
      </c>
      <c r="B222" s="1851" t="s">
        <v>16</v>
      </c>
      <c r="C222" s="1851" t="s">
        <v>2928</v>
      </c>
      <c r="D222" s="1851" t="s">
        <v>2929</v>
      </c>
      <c r="E222" s="1851" t="s">
        <v>2930</v>
      </c>
      <c r="F222" s="1851" t="s">
        <v>51</v>
      </c>
      <c r="G222" s="1851" t="s">
        <v>22</v>
      </c>
      <c r="H222" s="1851" t="s">
        <v>22</v>
      </c>
      <c r="I222" s="1851" t="s">
        <v>1894</v>
      </c>
    </row>
    <row customHeight="1" ht="11.25">
      <c r="A223" s="1851" t="s">
        <v>2513</v>
      </c>
      <c r="B223" s="1851" t="s">
        <v>16</v>
      </c>
      <c r="C223" s="1851" t="s">
        <v>2931</v>
      </c>
      <c r="D223" s="1851" t="s">
        <v>2932</v>
      </c>
      <c r="E223" s="1851" t="s">
        <v>2933</v>
      </c>
      <c r="F223" s="1851" t="s">
        <v>51</v>
      </c>
      <c r="G223" s="1851" t="s">
        <v>22</v>
      </c>
      <c r="H223" s="1851" t="s">
        <v>22</v>
      </c>
      <c r="I223" s="1851" t="s">
        <v>1894</v>
      </c>
    </row>
    <row customHeight="1" ht="11.25">
      <c r="A224" s="1851" t="s">
        <v>2513</v>
      </c>
      <c r="B224" s="1851" t="s">
        <v>16</v>
      </c>
      <c r="C224" s="1851" t="s">
        <v>2934</v>
      </c>
      <c r="D224" s="1851" t="s">
        <v>2935</v>
      </c>
      <c r="E224" s="1851" t="s">
        <v>2936</v>
      </c>
      <c r="F224" s="1851" t="s">
        <v>51</v>
      </c>
      <c r="G224" s="1851" t="s">
        <v>22</v>
      </c>
      <c r="H224" s="1851" t="s">
        <v>22</v>
      </c>
      <c r="I224" s="1851" t="s">
        <v>1894</v>
      </c>
    </row>
    <row customHeight="1" ht="11.25">
      <c r="A225" s="1851" t="s">
        <v>2513</v>
      </c>
      <c r="B225" s="1851" t="s">
        <v>16</v>
      </c>
      <c r="C225" s="1851" t="s">
        <v>2827</v>
      </c>
      <c r="D225" s="1851" t="s">
        <v>2828</v>
      </c>
      <c r="E225" s="1851" t="s">
        <v>2829</v>
      </c>
      <c r="F225" s="1851" t="s">
        <v>2691</v>
      </c>
      <c r="G225" s="1851" t="s">
        <v>22</v>
      </c>
      <c r="H225" s="1851" t="s">
        <v>22</v>
      </c>
      <c r="I225" s="1851" t="s">
        <v>1894</v>
      </c>
    </row>
    <row customHeight="1" ht="11.25">
      <c r="A226" s="1851" t="s">
        <v>2513</v>
      </c>
      <c r="B226" s="1851" t="s">
        <v>16</v>
      </c>
      <c r="C226" s="1851" t="s">
        <v>22</v>
      </c>
      <c r="D226" s="1851" t="s">
        <v>2737</v>
      </c>
      <c r="E226" s="1851" t="s">
        <v>2738</v>
      </c>
      <c r="F226" s="1851" t="s">
        <v>51</v>
      </c>
      <c r="G226" s="1851" t="s">
        <v>22</v>
      </c>
      <c r="H226" s="1851" t="s">
        <v>22</v>
      </c>
      <c r="I226" s="1851" t="s">
        <v>1894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D2875-C807-1492-6451-0.84236463}" mc:Ignorable="x14ac xr xr2 xr3">
  <sheetPr>
    <tabColor rgb="FFFFCC99"/>
  </sheetPr>
  <dimension ref="A1:G232"/>
  <sheetViews>
    <sheetView topLeftCell="A1" showGridLines="0" workbookViewId="0">
      <selection activeCell="A1" sqref="A1"/>
    </sheetView>
  </sheetViews>
  <sheetFormatPr customHeight="1" defaultRowHeight="11.25"/>
  <cols>
    <col min="1" max="1" style="1851" width="9.140625"/>
  </cols>
  <sheetData>
    <row customHeight="1" ht="11.25">
      <c r="A1" s="374" t="s">
        <v>2937</v>
      </c>
      <c r="B1" s="65" t="s">
        <v>2938</v>
      </c>
      <c r="C1" s="65" t="s">
        <v>2939</v>
      </c>
      <c r="D1" s="65" t="s">
        <v>2940</v>
      </c>
      <c r="E1" s="61" t="s">
        <v>2941</v>
      </c>
      <c r="F1" s="61" t="s">
        <v>2942</v>
      </c>
      <c r="G1" s="61" t="s">
        <v>2943</v>
      </c>
    </row>
    <row customHeight="1" ht="11.25">
      <c r="A2" s="374" t="s">
        <v>16</v>
      </c>
      <c r="B2" s="0" t="s">
        <v>2944</v>
      </c>
      <c r="C2" s="0" t="s">
        <v>2945</v>
      </c>
      <c r="D2" s="0" t="s">
        <v>2944</v>
      </c>
      <c r="E2" s="0" t="s">
        <v>2945</v>
      </c>
      <c r="F2" s="0" t="s">
        <v>2946</v>
      </c>
      <c r="G2" s="0" t="s">
        <v>328</v>
      </c>
    </row>
    <row customHeight="1" ht="11.25">
      <c r="A3" s="374" t="s">
        <v>16</v>
      </c>
      <c r="B3" s="0" t="s">
        <v>98</v>
      </c>
      <c r="C3" s="0" t="s">
        <v>100</v>
      </c>
      <c r="D3" s="0" t="s">
        <v>98</v>
      </c>
      <c r="E3" s="0" t="s">
        <v>100</v>
      </c>
      <c r="F3" s="0" t="s">
        <v>2947</v>
      </c>
      <c r="G3" s="0" t="s">
        <v>99</v>
      </c>
    </row>
    <row customHeight="1" ht="11.25">
      <c r="A4" s="374" t="s">
        <v>16</v>
      </c>
      <c r="B4" s="0" t="s">
        <v>2948</v>
      </c>
      <c r="C4" s="0" t="s">
        <v>2949</v>
      </c>
      <c r="D4" s="0" t="s">
        <v>2948</v>
      </c>
      <c r="E4" s="0" t="s">
        <v>2949</v>
      </c>
      <c r="F4" s="0" t="s">
        <v>2947</v>
      </c>
      <c r="G4" s="0" t="s">
        <v>89</v>
      </c>
    </row>
    <row customHeight="1" ht="11.25">
      <c r="A5" s="374" t="s">
        <v>16</v>
      </c>
      <c r="B5" s="0" t="s">
        <v>106</v>
      </c>
      <c r="C5" s="0" t="s">
        <v>2950</v>
      </c>
      <c r="D5" s="0" t="s">
        <v>106</v>
      </c>
      <c r="E5" s="0" t="s">
        <v>2950</v>
      </c>
      <c r="F5" s="0" t="s">
        <v>2951</v>
      </c>
      <c r="G5" s="0" t="s">
        <v>90</v>
      </c>
    </row>
    <row customHeight="1" ht="11.25">
      <c r="A6" s="374" t="s">
        <v>16</v>
      </c>
      <c r="B6" s="0" t="s">
        <v>106</v>
      </c>
      <c r="C6" s="0" t="s">
        <v>2950</v>
      </c>
      <c r="D6" s="0" t="s">
        <v>104</v>
      </c>
      <c r="E6" s="0" t="s">
        <v>107</v>
      </c>
      <c r="F6" s="0" t="s">
        <v>2952</v>
      </c>
      <c r="G6" s="0" t="s">
        <v>105</v>
      </c>
    </row>
    <row customHeight="1" ht="11.25">
      <c r="A7" s="374" t="s">
        <v>16</v>
      </c>
      <c r="B7" s="0" t="s">
        <v>106</v>
      </c>
      <c r="C7" s="0" t="s">
        <v>2950</v>
      </c>
      <c r="D7" s="0" t="s">
        <v>109</v>
      </c>
      <c r="E7" s="0" t="s">
        <v>110</v>
      </c>
      <c r="F7" s="0" t="s">
        <v>2952</v>
      </c>
      <c r="G7" s="0" t="s">
        <v>91</v>
      </c>
    </row>
    <row customHeight="1" ht="11.25">
      <c r="A8" s="374" t="s">
        <v>16</v>
      </c>
      <c r="B8" s="0" t="s">
        <v>106</v>
      </c>
      <c r="C8" s="0" t="s">
        <v>2950</v>
      </c>
      <c r="D8" s="0" t="s">
        <v>2953</v>
      </c>
      <c r="E8" s="0" t="s">
        <v>2954</v>
      </c>
      <c r="F8" s="0" t="s">
        <v>2952</v>
      </c>
      <c r="G8" s="0" t="s">
        <v>92</v>
      </c>
    </row>
    <row customHeight="1" ht="11.25">
      <c r="A9" s="374" t="s">
        <v>16</v>
      </c>
      <c r="B9" s="0" t="s">
        <v>106</v>
      </c>
      <c r="C9" s="0" t="s">
        <v>2950</v>
      </c>
      <c r="D9" s="0" t="s">
        <v>112</v>
      </c>
      <c r="E9" s="0" t="s">
        <v>114</v>
      </c>
      <c r="F9" s="0" t="s">
        <v>2952</v>
      </c>
      <c r="G9" s="0" t="s">
        <v>113</v>
      </c>
    </row>
    <row customHeight="1" ht="11.25">
      <c r="A10" s="374" t="s">
        <v>16</v>
      </c>
      <c r="B10" s="0" t="s">
        <v>106</v>
      </c>
      <c r="C10" s="0" t="s">
        <v>2950</v>
      </c>
      <c r="D10" s="0" t="s">
        <v>116</v>
      </c>
      <c r="E10" s="0" t="s">
        <v>118</v>
      </c>
      <c r="F10" s="0" t="s">
        <v>2952</v>
      </c>
      <c r="G10" s="0" t="s">
        <v>117</v>
      </c>
    </row>
    <row customHeight="1" ht="11.25">
      <c r="A11" s="374" t="s">
        <v>16</v>
      </c>
      <c r="B11" s="0" t="s">
        <v>106</v>
      </c>
      <c r="C11" s="0" t="s">
        <v>2950</v>
      </c>
      <c r="D11" s="0" t="s">
        <v>120</v>
      </c>
      <c r="E11" s="0" t="s">
        <v>122</v>
      </c>
      <c r="F11" s="0" t="s">
        <v>2952</v>
      </c>
      <c r="G11" s="0" t="s">
        <v>121</v>
      </c>
    </row>
    <row customHeight="1" ht="11.25">
      <c r="A12" s="374" t="s">
        <v>16</v>
      </c>
      <c r="B12" s="0" t="s">
        <v>106</v>
      </c>
      <c r="C12" s="0" t="s">
        <v>2950</v>
      </c>
      <c r="D12" s="0" t="s">
        <v>2955</v>
      </c>
      <c r="E12" s="0" t="s">
        <v>2956</v>
      </c>
      <c r="F12" s="0" t="s">
        <v>2952</v>
      </c>
      <c r="G12" s="0" t="s">
        <v>139</v>
      </c>
    </row>
    <row customHeight="1" ht="11.25">
      <c r="A13" s="374" t="s">
        <v>16</v>
      </c>
      <c r="B13" s="0" t="s">
        <v>106</v>
      </c>
      <c r="C13" s="0" t="s">
        <v>2950</v>
      </c>
      <c r="D13" s="0" t="s">
        <v>2957</v>
      </c>
      <c r="E13" s="0" t="s">
        <v>2958</v>
      </c>
      <c r="F13" s="0" t="s">
        <v>2952</v>
      </c>
      <c r="G13" s="0" t="s">
        <v>144</v>
      </c>
    </row>
    <row customHeight="1" ht="11.25">
      <c r="A14" s="374" t="s">
        <v>16</v>
      </c>
      <c r="B14" s="0" t="s">
        <v>106</v>
      </c>
      <c r="C14" s="0" t="s">
        <v>2950</v>
      </c>
      <c r="D14" s="0" t="s">
        <v>124</v>
      </c>
      <c r="E14" s="0" t="s">
        <v>126</v>
      </c>
      <c r="F14" s="0" t="s">
        <v>2952</v>
      </c>
      <c r="G14" s="0" t="s">
        <v>125</v>
      </c>
    </row>
    <row customHeight="1" ht="11.25">
      <c r="A15" s="374" t="s">
        <v>16</v>
      </c>
      <c r="B15" s="0" t="s">
        <v>106</v>
      </c>
      <c r="C15" s="0" t="s">
        <v>2950</v>
      </c>
      <c r="D15" s="0" t="s">
        <v>128</v>
      </c>
      <c r="E15" s="0" t="s">
        <v>130</v>
      </c>
      <c r="F15" s="0" t="s">
        <v>2952</v>
      </c>
      <c r="G15" s="0" t="s">
        <v>129</v>
      </c>
    </row>
    <row customHeight="1" ht="11.25">
      <c r="A16" s="374" t="s">
        <v>16</v>
      </c>
      <c r="B16" s="0" t="s">
        <v>106</v>
      </c>
      <c r="C16" s="0" t="s">
        <v>2950</v>
      </c>
      <c r="D16" s="0" t="s">
        <v>2959</v>
      </c>
      <c r="E16" s="0" t="s">
        <v>2960</v>
      </c>
      <c r="F16" s="0" t="s">
        <v>2952</v>
      </c>
      <c r="G16" s="0" t="s">
        <v>157</v>
      </c>
    </row>
    <row customHeight="1" ht="11.25">
      <c r="A17" s="374" t="s">
        <v>16</v>
      </c>
      <c r="B17" s="0" t="s">
        <v>106</v>
      </c>
      <c r="C17" s="0" t="s">
        <v>2950</v>
      </c>
      <c r="D17" s="0" t="s">
        <v>132</v>
      </c>
      <c r="E17" s="0" t="s">
        <v>134</v>
      </c>
      <c r="F17" s="0" t="s">
        <v>2952</v>
      </c>
      <c r="G17" s="0" t="s">
        <v>133</v>
      </c>
    </row>
    <row customHeight="1" ht="11.25">
      <c r="A18" s="374" t="s">
        <v>16</v>
      </c>
      <c r="B18" s="0" t="s">
        <v>106</v>
      </c>
      <c r="C18" s="0" t="s">
        <v>2950</v>
      </c>
      <c r="D18" s="0" t="s">
        <v>2961</v>
      </c>
      <c r="E18" s="0" t="s">
        <v>2962</v>
      </c>
      <c r="F18" s="0" t="s">
        <v>2952</v>
      </c>
      <c r="G18" s="0" t="s">
        <v>166</v>
      </c>
    </row>
    <row customHeight="1" ht="11.25">
      <c r="A19" s="374" t="s">
        <v>16</v>
      </c>
      <c r="B19" s="0" t="s">
        <v>106</v>
      </c>
      <c r="C19" s="0" t="s">
        <v>2950</v>
      </c>
      <c r="D19" s="0" t="s">
        <v>136</v>
      </c>
      <c r="E19" s="0" t="s">
        <v>138</v>
      </c>
      <c r="F19" s="0" t="s">
        <v>2952</v>
      </c>
      <c r="G19" s="0" t="s">
        <v>137</v>
      </c>
    </row>
    <row customHeight="1" ht="11.25">
      <c r="A20" s="374" t="s">
        <v>16</v>
      </c>
      <c r="B20" s="0" t="s">
        <v>106</v>
      </c>
      <c r="C20" s="0" t="s">
        <v>2950</v>
      </c>
      <c r="D20" s="0" t="s">
        <v>141</v>
      </c>
      <c r="E20" s="0" t="s">
        <v>143</v>
      </c>
      <c r="F20" s="0" t="s">
        <v>2952</v>
      </c>
      <c r="G20" s="0" t="s">
        <v>142</v>
      </c>
    </row>
    <row customHeight="1" ht="11.25">
      <c r="A21" s="374" t="s">
        <v>16</v>
      </c>
      <c r="B21" s="0" t="s">
        <v>106</v>
      </c>
      <c r="C21" s="0" t="s">
        <v>2950</v>
      </c>
      <c r="D21" s="0" t="s">
        <v>2963</v>
      </c>
      <c r="E21" s="0" t="s">
        <v>2964</v>
      </c>
      <c r="F21" s="0" t="s">
        <v>2952</v>
      </c>
      <c r="G21" s="0" t="s">
        <v>180</v>
      </c>
    </row>
    <row customHeight="1" ht="11.25">
      <c r="A22" s="374" t="s">
        <v>16</v>
      </c>
      <c r="B22" s="0" t="s">
        <v>106</v>
      </c>
      <c r="C22" s="0" t="s">
        <v>2950</v>
      </c>
      <c r="D22" s="0" t="s">
        <v>146</v>
      </c>
      <c r="E22" s="0" t="s">
        <v>148</v>
      </c>
      <c r="F22" s="0" t="s">
        <v>2952</v>
      </c>
      <c r="G22" s="0" t="s">
        <v>147</v>
      </c>
    </row>
    <row customHeight="1" ht="11.25">
      <c r="A23" s="374" t="s">
        <v>16</v>
      </c>
      <c r="B23" s="0" t="s">
        <v>106</v>
      </c>
      <c r="C23" s="0" t="s">
        <v>2950</v>
      </c>
      <c r="D23" s="0" t="s">
        <v>150</v>
      </c>
      <c r="E23" s="0" t="s">
        <v>152</v>
      </c>
      <c r="F23" s="0" t="s">
        <v>2952</v>
      </c>
      <c r="G23" s="0" t="s">
        <v>151</v>
      </c>
    </row>
    <row customHeight="1" ht="11.25">
      <c r="A24" s="374" t="s">
        <v>16</v>
      </c>
      <c r="B24" s="0" t="s">
        <v>106</v>
      </c>
      <c r="C24" s="0" t="s">
        <v>2950</v>
      </c>
      <c r="D24" s="0" t="s">
        <v>2965</v>
      </c>
      <c r="E24" s="0" t="s">
        <v>2966</v>
      </c>
      <c r="F24" s="0" t="s">
        <v>2952</v>
      </c>
      <c r="G24" s="0" t="s">
        <v>195</v>
      </c>
    </row>
    <row customHeight="1" ht="11.25">
      <c r="A25" s="374" t="s">
        <v>16</v>
      </c>
      <c r="B25" s="0" t="s">
        <v>106</v>
      </c>
      <c r="C25" s="0" t="s">
        <v>2950</v>
      </c>
      <c r="D25" s="0" t="s">
        <v>2967</v>
      </c>
      <c r="E25" s="0" t="s">
        <v>2968</v>
      </c>
      <c r="F25" s="0" t="s">
        <v>2952</v>
      </c>
      <c r="G25" s="0" t="s">
        <v>200</v>
      </c>
    </row>
    <row customHeight="1" ht="11.25">
      <c r="A26" s="374" t="s">
        <v>16</v>
      </c>
      <c r="B26" s="0" t="s">
        <v>106</v>
      </c>
      <c r="C26" s="0" t="s">
        <v>2950</v>
      </c>
      <c r="D26" s="0" t="s">
        <v>154</v>
      </c>
      <c r="E26" s="0" t="s">
        <v>156</v>
      </c>
      <c r="F26" s="0" t="s">
        <v>2952</v>
      </c>
      <c r="G26" s="0" t="s">
        <v>155</v>
      </c>
    </row>
    <row customHeight="1" ht="11.25">
      <c r="A27" s="374" t="s">
        <v>16</v>
      </c>
      <c r="B27" s="0" t="s">
        <v>106</v>
      </c>
      <c r="C27" s="0" t="s">
        <v>2950</v>
      </c>
      <c r="D27" s="0" t="s">
        <v>159</v>
      </c>
      <c r="E27" s="0" t="s">
        <v>161</v>
      </c>
      <c r="F27" s="0" t="s">
        <v>2969</v>
      </c>
      <c r="G27" s="0" t="s">
        <v>160</v>
      </c>
    </row>
    <row customHeight="1" ht="11.25">
      <c r="A28" s="374" t="s">
        <v>16</v>
      </c>
      <c r="B28" s="0" t="s">
        <v>106</v>
      </c>
      <c r="C28" s="0" t="s">
        <v>2950</v>
      </c>
      <c r="D28" s="0" t="s">
        <v>163</v>
      </c>
      <c r="E28" s="0" t="s">
        <v>165</v>
      </c>
      <c r="F28" s="0" t="s">
        <v>2969</v>
      </c>
      <c r="G28" s="0" t="s">
        <v>164</v>
      </c>
    </row>
    <row customHeight="1" ht="11.25">
      <c r="A29" s="374" t="s">
        <v>16</v>
      </c>
      <c r="B29" s="0" t="s">
        <v>106</v>
      </c>
      <c r="C29" s="0" t="s">
        <v>2950</v>
      </c>
      <c r="D29" s="0" t="s">
        <v>168</v>
      </c>
      <c r="E29" s="0" t="s">
        <v>170</v>
      </c>
      <c r="F29" s="0" t="s">
        <v>2969</v>
      </c>
      <c r="G29" s="0" t="s">
        <v>169</v>
      </c>
    </row>
    <row customHeight="1" ht="11.25">
      <c r="A30" s="374" t="s">
        <v>16</v>
      </c>
      <c r="B30" s="0" t="s">
        <v>2970</v>
      </c>
      <c r="C30" s="0" t="s">
        <v>2971</v>
      </c>
      <c r="D30" s="0" t="s">
        <v>2970</v>
      </c>
      <c r="E30" s="0" t="s">
        <v>2971</v>
      </c>
      <c r="F30" s="0" t="s">
        <v>2947</v>
      </c>
      <c r="G30" s="0" t="s">
        <v>223</v>
      </c>
    </row>
    <row customHeight="1" ht="11.25">
      <c r="A31" s="374" t="s">
        <v>16</v>
      </c>
      <c r="B31" s="0" t="s">
        <v>174</v>
      </c>
      <c r="C31" s="0" t="s">
        <v>2972</v>
      </c>
      <c r="D31" s="0" t="s">
        <v>2973</v>
      </c>
      <c r="E31" s="0" t="s">
        <v>2974</v>
      </c>
      <c r="F31" s="0" t="s">
        <v>2952</v>
      </c>
      <c r="G31" s="0" t="s">
        <v>228</v>
      </c>
    </row>
    <row customHeight="1" ht="11.25">
      <c r="A32" s="374" t="s">
        <v>16</v>
      </c>
      <c r="B32" s="0" t="s">
        <v>174</v>
      </c>
      <c r="C32" s="0" t="s">
        <v>2972</v>
      </c>
      <c r="D32" s="0" t="s">
        <v>2975</v>
      </c>
      <c r="E32" s="0" t="s">
        <v>2976</v>
      </c>
      <c r="F32" s="0" t="s">
        <v>2952</v>
      </c>
      <c r="G32" s="0" t="s">
        <v>233</v>
      </c>
    </row>
    <row customHeight="1" ht="11.25">
      <c r="A33" s="374" t="s">
        <v>16</v>
      </c>
      <c r="B33" s="0" t="s">
        <v>174</v>
      </c>
      <c r="C33" s="0" t="s">
        <v>2972</v>
      </c>
      <c r="D33" s="0" t="s">
        <v>2977</v>
      </c>
      <c r="E33" s="0" t="s">
        <v>2978</v>
      </c>
      <c r="F33" s="0" t="s">
        <v>2952</v>
      </c>
      <c r="G33" s="0" t="s">
        <v>239</v>
      </c>
    </row>
    <row customHeight="1" ht="11.25">
      <c r="A34" s="374" t="s">
        <v>16</v>
      </c>
      <c r="B34" s="0" t="s">
        <v>174</v>
      </c>
      <c r="C34" s="0" t="s">
        <v>2972</v>
      </c>
      <c r="D34" s="0" t="s">
        <v>174</v>
      </c>
      <c r="E34" s="0" t="s">
        <v>2972</v>
      </c>
      <c r="F34" s="0" t="s">
        <v>2951</v>
      </c>
      <c r="G34" s="0" t="s">
        <v>245</v>
      </c>
    </row>
    <row customHeight="1" ht="11.25">
      <c r="A35" s="374" t="s">
        <v>16</v>
      </c>
      <c r="B35" s="0" t="s">
        <v>174</v>
      </c>
      <c r="C35" s="0" t="s">
        <v>2972</v>
      </c>
      <c r="D35" s="0" t="s">
        <v>2979</v>
      </c>
      <c r="E35" s="0" t="s">
        <v>2980</v>
      </c>
      <c r="F35" s="0" t="s">
        <v>2952</v>
      </c>
      <c r="G35" s="0" t="s">
        <v>250</v>
      </c>
    </row>
    <row customHeight="1" ht="11.25">
      <c r="A36" s="374" t="s">
        <v>16</v>
      </c>
      <c r="B36" s="0" t="s">
        <v>174</v>
      </c>
      <c r="C36" s="0" t="s">
        <v>2972</v>
      </c>
      <c r="D36" s="0" t="s">
        <v>2981</v>
      </c>
      <c r="E36" s="0" t="s">
        <v>2982</v>
      </c>
      <c r="F36" s="0" t="s">
        <v>2952</v>
      </c>
      <c r="G36" s="0" t="s">
        <v>255</v>
      </c>
    </row>
    <row customHeight="1" ht="11.25">
      <c r="A37" s="374" t="s">
        <v>16</v>
      </c>
      <c r="B37" s="0" t="s">
        <v>174</v>
      </c>
      <c r="C37" s="0" t="s">
        <v>2972</v>
      </c>
      <c r="D37" s="0" t="s">
        <v>2983</v>
      </c>
      <c r="E37" s="0" t="s">
        <v>2984</v>
      </c>
      <c r="F37" s="0" t="s">
        <v>2952</v>
      </c>
      <c r="G37" s="0" t="s">
        <v>260</v>
      </c>
    </row>
    <row customHeight="1" ht="11.25">
      <c r="A38" s="374" t="s">
        <v>16</v>
      </c>
      <c r="B38" s="0" t="s">
        <v>174</v>
      </c>
      <c r="C38" s="0" t="s">
        <v>2972</v>
      </c>
      <c r="D38" s="0" t="s">
        <v>2985</v>
      </c>
      <c r="E38" s="0" t="s">
        <v>2986</v>
      </c>
      <c r="F38" s="0" t="s">
        <v>2952</v>
      </c>
      <c r="G38" s="0" t="s">
        <v>265</v>
      </c>
    </row>
    <row customHeight="1" ht="11.25">
      <c r="A39" s="374" t="s">
        <v>16</v>
      </c>
      <c r="B39" s="0" t="s">
        <v>174</v>
      </c>
      <c r="C39" s="0" t="s">
        <v>2972</v>
      </c>
      <c r="D39" s="0" t="s">
        <v>2987</v>
      </c>
      <c r="E39" s="0" t="s">
        <v>2988</v>
      </c>
      <c r="F39" s="0" t="s">
        <v>2952</v>
      </c>
      <c r="G39" s="0" t="s">
        <v>271</v>
      </c>
    </row>
    <row customHeight="1" ht="11.25">
      <c r="A40" s="374" t="s">
        <v>16</v>
      </c>
      <c r="B40" s="0" t="s">
        <v>174</v>
      </c>
      <c r="C40" s="0" t="s">
        <v>2972</v>
      </c>
      <c r="D40" s="0" t="s">
        <v>2989</v>
      </c>
      <c r="E40" s="0" t="s">
        <v>2990</v>
      </c>
      <c r="F40" s="0" t="s">
        <v>2952</v>
      </c>
      <c r="G40" s="0" t="s">
        <v>276</v>
      </c>
    </row>
    <row customHeight="1" ht="11.25">
      <c r="A41" s="374" t="s">
        <v>16</v>
      </c>
      <c r="B41" s="0" t="s">
        <v>174</v>
      </c>
      <c r="C41" s="0" t="s">
        <v>2972</v>
      </c>
      <c r="D41" s="0" t="s">
        <v>172</v>
      </c>
      <c r="E41" s="0" t="s">
        <v>175</v>
      </c>
      <c r="F41" s="0" t="s">
        <v>2969</v>
      </c>
      <c r="G41" s="0" t="s">
        <v>173</v>
      </c>
    </row>
    <row customHeight="1" ht="11.25">
      <c r="A42" s="374" t="s">
        <v>16</v>
      </c>
      <c r="B42" s="0" t="s">
        <v>2991</v>
      </c>
      <c r="C42" s="0" t="s">
        <v>2992</v>
      </c>
      <c r="D42" s="0" t="s">
        <v>2991</v>
      </c>
      <c r="E42" s="0" t="s">
        <v>2992</v>
      </c>
      <c r="F42" s="0" t="s">
        <v>2946</v>
      </c>
      <c r="G42" s="0" t="s">
        <v>287</v>
      </c>
    </row>
    <row customHeight="1" ht="11.25">
      <c r="A43" s="374" t="s">
        <v>16</v>
      </c>
      <c r="B43" s="0" t="s">
        <v>177</v>
      </c>
      <c r="C43" s="0" t="s">
        <v>179</v>
      </c>
      <c r="D43" s="0" t="s">
        <v>177</v>
      </c>
      <c r="E43" s="0" t="s">
        <v>179</v>
      </c>
      <c r="F43" s="0" t="s">
        <v>2947</v>
      </c>
      <c r="G43" s="0" t="s">
        <v>178</v>
      </c>
    </row>
    <row customHeight="1" ht="11.25">
      <c r="A44" s="374" t="s">
        <v>16</v>
      </c>
      <c r="B44" s="0" t="s">
        <v>2993</v>
      </c>
      <c r="C44" s="0" t="s">
        <v>2994</v>
      </c>
      <c r="D44" s="0" t="s">
        <v>2993</v>
      </c>
      <c r="E44" s="0" t="s">
        <v>2994</v>
      </c>
      <c r="F44" s="0" t="s">
        <v>2947</v>
      </c>
      <c r="G44" s="0" t="s">
        <v>297</v>
      </c>
    </row>
    <row customHeight="1" ht="11.25">
      <c r="A45" s="374" t="s">
        <v>16</v>
      </c>
      <c r="B45" s="0" t="s">
        <v>184</v>
      </c>
      <c r="C45" s="0" t="s">
        <v>2995</v>
      </c>
      <c r="D45" s="0" t="s">
        <v>2996</v>
      </c>
      <c r="E45" s="0" t="s">
        <v>2997</v>
      </c>
      <c r="F45" s="0" t="s">
        <v>2952</v>
      </c>
      <c r="G45" s="0" t="s">
        <v>302</v>
      </c>
    </row>
    <row customHeight="1" ht="11.25">
      <c r="A46" s="374" t="s">
        <v>16</v>
      </c>
      <c r="B46" s="0" t="s">
        <v>184</v>
      </c>
      <c r="C46" s="0" t="s">
        <v>2995</v>
      </c>
      <c r="D46" s="0" t="s">
        <v>2998</v>
      </c>
      <c r="E46" s="0" t="s">
        <v>2999</v>
      </c>
      <c r="F46" s="0" t="s">
        <v>2952</v>
      </c>
      <c r="G46" s="0" t="s">
        <v>307</v>
      </c>
    </row>
    <row customHeight="1" ht="11.25">
      <c r="A47" s="374" t="s">
        <v>16</v>
      </c>
      <c r="B47" s="0" t="s">
        <v>184</v>
      </c>
      <c r="C47" s="0" t="s">
        <v>2995</v>
      </c>
      <c r="D47" s="0" t="s">
        <v>184</v>
      </c>
      <c r="E47" s="0" t="s">
        <v>2995</v>
      </c>
      <c r="F47" s="0" t="s">
        <v>2951</v>
      </c>
      <c r="G47" s="0" t="s">
        <v>312</v>
      </c>
    </row>
    <row customHeight="1" ht="11.25">
      <c r="A48" s="374" t="s">
        <v>16</v>
      </c>
      <c r="B48" s="0" t="s">
        <v>184</v>
      </c>
      <c r="C48" s="0" t="s">
        <v>2995</v>
      </c>
      <c r="D48" s="0" t="s">
        <v>3000</v>
      </c>
      <c r="E48" s="0" t="s">
        <v>3001</v>
      </c>
      <c r="F48" s="0" t="s">
        <v>2952</v>
      </c>
      <c r="G48" s="0" t="s">
        <v>317</v>
      </c>
    </row>
    <row customHeight="1" ht="11.25">
      <c r="A49" s="374" t="s">
        <v>16</v>
      </c>
      <c r="B49" s="0" t="s">
        <v>184</v>
      </c>
      <c r="C49" s="0" t="s">
        <v>2995</v>
      </c>
      <c r="D49" s="0" t="s">
        <v>3002</v>
      </c>
      <c r="E49" s="0" t="s">
        <v>3003</v>
      </c>
      <c r="F49" s="0" t="s">
        <v>2952</v>
      </c>
      <c r="G49" s="0" t="s">
        <v>1931</v>
      </c>
    </row>
    <row customHeight="1" ht="11.25">
      <c r="A50" s="374" t="s">
        <v>16</v>
      </c>
      <c r="B50" s="0" t="s">
        <v>184</v>
      </c>
      <c r="C50" s="0" t="s">
        <v>2995</v>
      </c>
      <c r="D50" s="0" t="s">
        <v>3004</v>
      </c>
      <c r="E50" s="0" t="s">
        <v>3005</v>
      </c>
      <c r="F50" s="0" t="s">
        <v>2952</v>
      </c>
      <c r="G50" s="0" t="s">
        <v>1935</v>
      </c>
    </row>
    <row customHeight="1" ht="11.25">
      <c r="A51" s="374" t="s">
        <v>16</v>
      </c>
      <c r="B51" s="0" t="s">
        <v>184</v>
      </c>
      <c r="C51" s="0" t="s">
        <v>2995</v>
      </c>
      <c r="D51" s="0" t="s">
        <v>3006</v>
      </c>
      <c r="E51" s="0" t="s">
        <v>3007</v>
      </c>
      <c r="F51" s="0" t="s">
        <v>2952</v>
      </c>
      <c r="G51" s="0" t="s">
        <v>1940</v>
      </c>
    </row>
    <row customHeight="1" ht="11.25">
      <c r="A52" s="374" t="s">
        <v>16</v>
      </c>
      <c r="B52" s="0" t="s">
        <v>184</v>
      </c>
      <c r="C52" s="0" t="s">
        <v>2995</v>
      </c>
      <c r="D52" s="0" t="s">
        <v>3008</v>
      </c>
      <c r="E52" s="0" t="s">
        <v>3009</v>
      </c>
      <c r="F52" s="0" t="s">
        <v>2952</v>
      </c>
      <c r="G52" s="0" t="s">
        <v>1944</v>
      </c>
    </row>
    <row customHeight="1" ht="11.25">
      <c r="A53" s="374" t="s">
        <v>16</v>
      </c>
      <c r="B53" s="0" t="s">
        <v>184</v>
      </c>
      <c r="C53" s="0" t="s">
        <v>2995</v>
      </c>
      <c r="D53" s="0" t="s">
        <v>3010</v>
      </c>
      <c r="E53" s="0" t="s">
        <v>3011</v>
      </c>
      <c r="F53" s="0" t="s">
        <v>2952</v>
      </c>
      <c r="G53" s="0" t="s">
        <v>1946</v>
      </c>
    </row>
    <row customHeight="1" ht="11.25">
      <c r="A54" s="374" t="s">
        <v>16</v>
      </c>
      <c r="B54" s="0" t="s">
        <v>184</v>
      </c>
      <c r="C54" s="0" t="s">
        <v>2995</v>
      </c>
      <c r="D54" s="0" t="s">
        <v>3012</v>
      </c>
      <c r="E54" s="0" t="s">
        <v>3013</v>
      </c>
      <c r="F54" s="0" t="s">
        <v>2952</v>
      </c>
      <c r="G54" s="0" t="s">
        <v>1949</v>
      </c>
    </row>
    <row customHeight="1" ht="11.25">
      <c r="A55" s="374" t="s">
        <v>16</v>
      </c>
      <c r="B55" s="0" t="s">
        <v>184</v>
      </c>
      <c r="C55" s="0" t="s">
        <v>2995</v>
      </c>
      <c r="D55" s="0" t="s">
        <v>3014</v>
      </c>
      <c r="E55" s="0" t="s">
        <v>3015</v>
      </c>
      <c r="F55" s="0" t="s">
        <v>2952</v>
      </c>
      <c r="G55" s="0" t="s">
        <v>1954</v>
      </c>
    </row>
    <row customHeight="1" ht="11.25">
      <c r="A56" s="374" t="s">
        <v>16</v>
      </c>
      <c r="B56" s="0" t="s">
        <v>184</v>
      </c>
      <c r="C56" s="0" t="s">
        <v>2995</v>
      </c>
      <c r="D56" s="0" t="s">
        <v>3016</v>
      </c>
      <c r="E56" s="0" t="s">
        <v>3017</v>
      </c>
      <c r="F56" s="0" t="s">
        <v>2952</v>
      </c>
      <c r="G56" s="0" t="s">
        <v>1958</v>
      </c>
    </row>
    <row customHeight="1" ht="11.25">
      <c r="A57" s="374" t="s">
        <v>16</v>
      </c>
      <c r="B57" s="0" t="s">
        <v>184</v>
      </c>
      <c r="C57" s="0" t="s">
        <v>2995</v>
      </c>
      <c r="D57" s="0" t="s">
        <v>182</v>
      </c>
      <c r="E57" s="0" t="s">
        <v>185</v>
      </c>
      <c r="F57" s="0" t="s">
        <v>2969</v>
      </c>
      <c r="G57" s="0" t="s">
        <v>183</v>
      </c>
    </row>
    <row customHeight="1" ht="11.25">
      <c r="A58" s="374" t="s">
        <v>16</v>
      </c>
      <c r="B58" s="0" t="s">
        <v>3018</v>
      </c>
      <c r="C58" s="0" t="s">
        <v>3019</v>
      </c>
      <c r="D58" s="0" t="s">
        <v>3018</v>
      </c>
      <c r="E58" s="0" t="s">
        <v>3019</v>
      </c>
      <c r="F58" s="0" t="s">
        <v>2947</v>
      </c>
      <c r="G58" s="0" t="s">
        <v>1963</v>
      </c>
    </row>
    <row customHeight="1" ht="11.25">
      <c r="A59" s="374" t="s">
        <v>16</v>
      </c>
      <c r="B59" s="0" t="s">
        <v>189</v>
      </c>
      <c r="C59" s="0" t="s">
        <v>3020</v>
      </c>
      <c r="D59" s="0" t="s">
        <v>3021</v>
      </c>
      <c r="E59" s="0" t="s">
        <v>3022</v>
      </c>
      <c r="F59" s="0" t="s">
        <v>2952</v>
      </c>
      <c r="G59" s="0" t="s">
        <v>1967</v>
      </c>
    </row>
    <row customHeight="1" ht="11.25">
      <c r="A60" s="374" t="s">
        <v>16</v>
      </c>
      <c r="B60" s="0" t="s">
        <v>189</v>
      </c>
      <c r="C60" s="0" t="s">
        <v>3020</v>
      </c>
      <c r="D60" s="0" t="s">
        <v>189</v>
      </c>
      <c r="E60" s="0" t="s">
        <v>3020</v>
      </c>
      <c r="F60" s="0" t="s">
        <v>2951</v>
      </c>
      <c r="G60" s="0" t="s">
        <v>1970</v>
      </c>
    </row>
    <row customHeight="1" ht="11.25">
      <c r="A61" s="374" t="s">
        <v>16</v>
      </c>
      <c r="B61" s="0" t="s">
        <v>189</v>
      </c>
      <c r="C61" s="0" t="s">
        <v>3020</v>
      </c>
      <c r="D61" s="0" t="s">
        <v>3023</v>
      </c>
      <c r="E61" s="0" t="s">
        <v>3024</v>
      </c>
      <c r="F61" s="0" t="s">
        <v>2952</v>
      </c>
      <c r="G61" s="0" t="s">
        <v>3025</v>
      </c>
    </row>
    <row customHeight="1" ht="11.25">
      <c r="A62" s="374" t="s">
        <v>16</v>
      </c>
      <c r="B62" s="0" t="s">
        <v>189</v>
      </c>
      <c r="C62" s="0" t="s">
        <v>3020</v>
      </c>
      <c r="D62" s="0" t="s">
        <v>3026</v>
      </c>
      <c r="E62" s="0" t="s">
        <v>3027</v>
      </c>
      <c r="F62" s="0" t="s">
        <v>2952</v>
      </c>
      <c r="G62" s="0" t="s">
        <v>3028</v>
      </c>
    </row>
    <row customHeight="1" ht="11.25">
      <c r="A63" s="374" t="s">
        <v>16</v>
      </c>
      <c r="B63" s="0" t="s">
        <v>189</v>
      </c>
      <c r="C63" s="0" t="s">
        <v>3020</v>
      </c>
      <c r="D63" s="0" t="s">
        <v>3029</v>
      </c>
      <c r="E63" s="0" t="s">
        <v>3030</v>
      </c>
      <c r="F63" s="0" t="s">
        <v>2952</v>
      </c>
      <c r="G63" s="0" t="s">
        <v>3031</v>
      </c>
    </row>
    <row customHeight="1" ht="11.25">
      <c r="A64" s="374" t="s">
        <v>16</v>
      </c>
      <c r="B64" s="0" t="s">
        <v>189</v>
      </c>
      <c r="C64" s="0" t="s">
        <v>3020</v>
      </c>
      <c r="D64" s="0" t="s">
        <v>3032</v>
      </c>
      <c r="E64" s="0" t="s">
        <v>3033</v>
      </c>
      <c r="F64" s="0" t="s">
        <v>2952</v>
      </c>
      <c r="G64" s="0" t="s">
        <v>3034</v>
      </c>
    </row>
    <row customHeight="1" ht="11.25">
      <c r="A65" s="374" t="s">
        <v>16</v>
      </c>
      <c r="B65" s="0" t="s">
        <v>189</v>
      </c>
      <c r="C65" s="0" t="s">
        <v>3020</v>
      </c>
      <c r="D65" s="0" t="s">
        <v>3035</v>
      </c>
      <c r="E65" s="0" t="s">
        <v>3036</v>
      </c>
      <c r="F65" s="0" t="s">
        <v>2952</v>
      </c>
      <c r="G65" s="0" t="s">
        <v>3037</v>
      </c>
    </row>
    <row customHeight="1" ht="11.25">
      <c r="A66" s="374" t="s">
        <v>16</v>
      </c>
      <c r="B66" s="0" t="s">
        <v>189</v>
      </c>
      <c r="C66" s="0" t="s">
        <v>3020</v>
      </c>
      <c r="D66" s="0" t="s">
        <v>187</v>
      </c>
      <c r="E66" s="0" t="s">
        <v>190</v>
      </c>
      <c r="F66" s="0" t="s">
        <v>2969</v>
      </c>
      <c r="G66" s="0" t="s">
        <v>188</v>
      </c>
    </row>
    <row customHeight="1" ht="11.25">
      <c r="A67" s="374" t="s">
        <v>16</v>
      </c>
      <c r="B67" s="0" t="s">
        <v>189</v>
      </c>
      <c r="C67" s="0" t="s">
        <v>3020</v>
      </c>
      <c r="D67" s="0" t="s">
        <v>3038</v>
      </c>
      <c r="E67" s="0" t="s">
        <v>3039</v>
      </c>
      <c r="F67" s="0" t="s">
        <v>2952</v>
      </c>
      <c r="G67" s="0" t="s">
        <v>2287</v>
      </c>
    </row>
    <row customHeight="1" ht="11.25">
      <c r="A68" s="374" t="s">
        <v>16</v>
      </c>
      <c r="B68" s="0" t="s">
        <v>189</v>
      </c>
      <c r="C68" s="0" t="s">
        <v>3020</v>
      </c>
      <c r="D68" s="0" t="s">
        <v>3040</v>
      </c>
      <c r="E68" s="0" t="s">
        <v>3041</v>
      </c>
      <c r="F68" s="0" t="s">
        <v>2952</v>
      </c>
      <c r="G68" s="0" t="s">
        <v>3042</v>
      </c>
    </row>
    <row customHeight="1" ht="11.25">
      <c r="A69" s="374" t="s">
        <v>16</v>
      </c>
      <c r="B69" s="0" t="s">
        <v>189</v>
      </c>
      <c r="C69" s="0" t="s">
        <v>3020</v>
      </c>
      <c r="D69" s="0" t="s">
        <v>3043</v>
      </c>
      <c r="E69" s="0" t="s">
        <v>3044</v>
      </c>
      <c r="F69" s="0" t="s">
        <v>2952</v>
      </c>
      <c r="G69" s="0" t="s">
        <v>2490</v>
      </c>
    </row>
    <row customHeight="1" ht="11.25">
      <c r="A70" s="374" t="s">
        <v>16</v>
      </c>
      <c r="B70" s="0" t="s">
        <v>189</v>
      </c>
      <c r="C70" s="0" t="s">
        <v>3020</v>
      </c>
      <c r="D70" s="0" t="s">
        <v>3045</v>
      </c>
      <c r="E70" s="0" t="s">
        <v>3046</v>
      </c>
      <c r="F70" s="0" t="s">
        <v>2952</v>
      </c>
      <c r="G70" s="0" t="s">
        <v>3047</v>
      </c>
    </row>
    <row customHeight="1" ht="11.25">
      <c r="A71" s="374" t="s">
        <v>16</v>
      </c>
      <c r="B71" s="0" t="s">
        <v>189</v>
      </c>
      <c r="C71" s="0" t="s">
        <v>3020</v>
      </c>
      <c r="D71" s="0" t="s">
        <v>3048</v>
      </c>
      <c r="E71" s="0" t="s">
        <v>3049</v>
      </c>
      <c r="F71" s="0" t="s">
        <v>2952</v>
      </c>
      <c r="G71" s="0" t="s">
        <v>3050</v>
      </c>
    </row>
    <row customHeight="1" ht="11.25">
      <c r="A72" s="374" t="s">
        <v>16</v>
      </c>
      <c r="B72" s="0" t="s">
        <v>189</v>
      </c>
      <c r="C72" s="0" t="s">
        <v>3020</v>
      </c>
      <c r="D72" s="0" t="s">
        <v>3051</v>
      </c>
      <c r="E72" s="0" t="s">
        <v>3052</v>
      </c>
      <c r="F72" s="0" t="s">
        <v>2952</v>
      </c>
      <c r="G72" s="0" t="s">
        <v>3053</v>
      </c>
    </row>
    <row customHeight="1" ht="11.25">
      <c r="A73" s="374" t="s">
        <v>16</v>
      </c>
      <c r="B73" s="0" t="s">
        <v>189</v>
      </c>
      <c r="C73" s="0" t="s">
        <v>3020</v>
      </c>
      <c r="D73" s="0" t="s">
        <v>192</v>
      </c>
      <c r="E73" s="0" t="s">
        <v>194</v>
      </c>
      <c r="F73" s="0" t="s">
        <v>2969</v>
      </c>
      <c r="G73" s="0" t="s">
        <v>193</v>
      </c>
    </row>
    <row customHeight="1" ht="11.25">
      <c r="A74" s="374" t="s">
        <v>16</v>
      </c>
      <c r="B74" s="0" t="s">
        <v>3054</v>
      </c>
      <c r="C74" s="0" t="s">
        <v>3055</v>
      </c>
      <c r="D74" s="0" t="s">
        <v>3054</v>
      </c>
      <c r="E74" s="0" t="s">
        <v>3055</v>
      </c>
      <c r="F74" s="0" t="s">
        <v>2946</v>
      </c>
      <c r="G74" s="0" t="s">
        <v>3056</v>
      </c>
    </row>
    <row customHeight="1" ht="11.25">
      <c r="A75" s="374" t="s">
        <v>16</v>
      </c>
      <c r="B75" s="0" t="s">
        <v>197</v>
      </c>
      <c r="C75" s="0" t="s">
        <v>199</v>
      </c>
      <c r="D75" s="0" t="s">
        <v>197</v>
      </c>
      <c r="E75" s="0" t="s">
        <v>199</v>
      </c>
      <c r="F75" s="0" t="s">
        <v>2947</v>
      </c>
      <c r="G75" s="0" t="s">
        <v>198</v>
      </c>
    </row>
    <row customHeight="1" ht="11.25">
      <c r="A76" s="374" t="s">
        <v>16</v>
      </c>
      <c r="B76" s="0" t="s">
        <v>314</v>
      </c>
      <c r="C76" s="0" t="s">
        <v>316</v>
      </c>
      <c r="D76" s="0" t="s">
        <v>314</v>
      </c>
      <c r="E76" s="0" t="s">
        <v>316</v>
      </c>
      <c r="F76" s="0" t="s">
        <v>2946</v>
      </c>
      <c r="G76" s="0" t="s">
        <v>315</v>
      </c>
    </row>
    <row customHeight="1" ht="11.25">
      <c r="A77" s="374" t="s">
        <v>16</v>
      </c>
      <c r="B77" s="0" t="s">
        <v>3057</v>
      </c>
      <c r="C77" s="0" t="s">
        <v>3058</v>
      </c>
      <c r="D77" s="0" t="s">
        <v>3057</v>
      </c>
      <c r="E77" s="0" t="s">
        <v>3058</v>
      </c>
      <c r="F77" s="0" t="s">
        <v>2947</v>
      </c>
      <c r="G77" s="0" t="s">
        <v>3059</v>
      </c>
    </row>
    <row customHeight="1" ht="11.25">
      <c r="A78" s="374" t="s">
        <v>16</v>
      </c>
      <c r="B78" s="0" t="s">
        <v>204</v>
      </c>
      <c r="C78" s="0" t="s">
        <v>3060</v>
      </c>
      <c r="D78" s="0" t="s">
        <v>3061</v>
      </c>
      <c r="E78" s="0" t="s">
        <v>3062</v>
      </c>
      <c r="F78" s="0" t="s">
        <v>2952</v>
      </c>
      <c r="G78" s="0" t="s">
        <v>3063</v>
      </c>
    </row>
    <row customHeight="1" ht="11.25">
      <c r="A79" s="374" t="s">
        <v>16</v>
      </c>
      <c r="B79" s="0" t="s">
        <v>204</v>
      </c>
      <c r="C79" s="0" t="s">
        <v>3060</v>
      </c>
      <c r="D79" s="0" t="s">
        <v>202</v>
      </c>
      <c r="E79" s="0" t="s">
        <v>205</v>
      </c>
      <c r="F79" s="0" t="s">
        <v>2952</v>
      </c>
      <c r="G79" s="0" t="s">
        <v>203</v>
      </c>
    </row>
    <row customHeight="1" ht="11.25">
      <c r="A80" s="374" t="s">
        <v>16</v>
      </c>
      <c r="B80" s="0" t="s">
        <v>204</v>
      </c>
      <c r="C80" s="0" t="s">
        <v>3060</v>
      </c>
      <c r="D80" s="0" t="s">
        <v>3064</v>
      </c>
      <c r="E80" s="0" t="s">
        <v>3065</v>
      </c>
      <c r="F80" s="0" t="s">
        <v>2952</v>
      </c>
      <c r="G80" s="0" t="s">
        <v>3066</v>
      </c>
    </row>
    <row customHeight="1" ht="11.25">
      <c r="A81" s="374" t="s">
        <v>16</v>
      </c>
      <c r="B81" s="0" t="s">
        <v>204</v>
      </c>
      <c r="C81" s="0" t="s">
        <v>3060</v>
      </c>
      <c r="D81" s="0" t="s">
        <v>3067</v>
      </c>
      <c r="E81" s="0" t="s">
        <v>3068</v>
      </c>
      <c r="F81" s="0" t="s">
        <v>2952</v>
      </c>
      <c r="G81" s="0" t="s">
        <v>3069</v>
      </c>
    </row>
    <row customHeight="1" ht="11.25">
      <c r="A82" s="374" t="s">
        <v>16</v>
      </c>
      <c r="B82" s="0" t="s">
        <v>204</v>
      </c>
      <c r="C82" s="0" t="s">
        <v>3060</v>
      </c>
      <c r="D82" s="0" t="s">
        <v>3070</v>
      </c>
      <c r="E82" s="0" t="s">
        <v>3071</v>
      </c>
      <c r="F82" s="0" t="s">
        <v>2952</v>
      </c>
      <c r="G82" s="0" t="s">
        <v>3072</v>
      </c>
    </row>
    <row customHeight="1" ht="11.25">
      <c r="A83" s="374" t="s">
        <v>16</v>
      </c>
      <c r="B83" s="0" t="s">
        <v>204</v>
      </c>
      <c r="C83" s="0" t="s">
        <v>3060</v>
      </c>
      <c r="D83" s="0" t="s">
        <v>204</v>
      </c>
      <c r="E83" s="0" t="s">
        <v>3060</v>
      </c>
      <c r="F83" s="0" t="s">
        <v>2951</v>
      </c>
      <c r="G83" s="0" t="s">
        <v>3073</v>
      </c>
    </row>
    <row customHeight="1" ht="11.25">
      <c r="A84" s="374" t="s">
        <v>16</v>
      </c>
      <c r="B84" s="0" t="s">
        <v>204</v>
      </c>
      <c r="C84" s="0" t="s">
        <v>3060</v>
      </c>
      <c r="D84" s="0" t="s">
        <v>3074</v>
      </c>
      <c r="E84" s="0" t="s">
        <v>3075</v>
      </c>
      <c r="F84" s="0" t="s">
        <v>2952</v>
      </c>
      <c r="G84" s="0" t="s">
        <v>3076</v>
      </c>
    </row>
    <row customHeight="1" ht="11.25">
      <c r="A85" s="374" t="s">
        <v>16</v>
      </c>
      <c r="B85" s="0" t="s">
        <v>204</v>
      </c>
      <c r="C85" s="0" t="s">
        <v>3060</v>
      </c>
      <c r="D85" s="0" t="s">
        <v>3077</v>
      </c>
      <c r="E85" s="0" t="s">
        <v>3078</v>
      </c>
      <c r="F85" s="0" t="s">
        <v>2952</v>
      </c>
      <c r="G85" s="0" t="s">
        <v>3079</v>
      </c>
    </row>
    <row customHeight="1" ht="11.25">
      <c r="A86" s="374" t="s">
        <v>16</v>
      </c>
      <c r="B86" s="0" t="s">
        <v>204</v>
      </c>
      <c r="C86" s="0" t="s">
        <v>3060</v>
      </c>
      <c r="D86" s="0" t="s">
        <v>3080</v>
      </c>
      <c r="E86" s="0" t="s">
        <v>3081</v>
      </c>
      <c r="F86" s="0" t="s">
        <v>2952</v>
      </c>
      <c r="G86" s="0" t="s">
        <v>3082</v>
      </c>
    </row>
    <row customHeight="1" ht="11.25">
      <c r="A87" s="374" t="s">
        <v>16</v>
      </c>
      <c r="B87" s="0" t="s">
        <v>204</v>
      </c>
      <c r="C87" s="0" t="s">
        <v>3060</v>
      </c>
      <c r="D87" s="0" t="s">
        <v>3035</v>
      </c>
      <c r="E87" s="0" t="s">
        <v>3083</v>
      </c>
      <c r="F87" s="0" t="s">
        <v>2952</v>
      </c>
      <c r="G87" s="0" t="s">
        <v>3084</v>
      </c>
    </row>
    <row customHeight="1" ht="11.25">
      <c r="A88" s="374" t="s">
        <v>16</v>
      </c>
      <c r="B88" s="0" t="s">
        <v>204</v>
      </c>
      <c r="C88" s="0" t="s">
        <v>3060</v>
      </c>
      <c r="D88" s="0" t="s">
        <v>3085</v>
      </c>
      <c r="E88" s="0" t="s">
        <v>3086</v>
      </c>
      <c r="F88" s="0" t="s">
        <v>2952</v>
      </c>
      <c r="G88" s="0" t="s">
        <v>3087</v>
      </c>
    </row>
    <row customHeight="1" ht="11.25">
      <c r="A89" s="374" t="s">
        <v>16</v>
      </c>
      <c r="B89" s="0" t="s">
        <v>204</v>
      </c>
      <c r="C89" s="0" t="s">
        <v>3060</v>
      </c>
      <c r="D89" s="0" t="s">
        <v>3088</v>
      </c>
      <c r="E89" s="0" t="s">
        <v>3089</v>
      </c>
      <c r="F89" s="0" t="s">
        <v>2952</v>
      </c>
      <c r="G89" s="0" t="s">
        <v>3090</v>
      </c>
    </row>
    <row customHeight="1" ht="11.25">
      <c r="A90" s="374" t="s">
        <v>16</v>
      </c>
      <c r="B90" s="0" t="s">
        <v>204</v>
      </c>
      <c r="C90" s="0" t="s">
        <v>3060</v>
      </c>
      <c r="D90" s="0" t="s">
        <v>3091</v>
      </c>
      <c r="E90" s="0" t="s">
        <v>3092</v>
      </c>
      <c r="F90" s="0" t="s">
        <v>2952</v>
      </c>
      <c r="G90" s="0" t="s">
        <v>3093</v>
      </c>
    </row>
    <row customHeight="1" ht="11.25">
      <c r="A91" s="374" t="s">
        <v>16</v>
      </c>
      <c r="B91" s="0" t="s">
        <v>204</v>
      </c>
      <c r="C91" s="0" t="s">
        <v>3060</v>
      </c>
      <c r="D91" s="0" t="s">
        <v>3094</v>
      </c>
      <c r="E91" s="0" t="s">
        <v>3095</v>
      </c>
      <c r="F91" s="0" t="s">
        <v>2952</v>
      </c>
      <c r="G91" s="0" t="s">
        <v>3096</v>
      </c>
    </row>
    <row customHeight="1" ht="11.25">
      <c r="A92" s="374" t="s">
        <v>16</v>
      </c>
      <c r="B92" s="0" t="s">
        <v>204</v>
      </c>
      <c r="C92" s="0" t="s">
        <v>3060</v>
      </c>
      <c r="D92" s="0" t="s">
        <v>3097</v>
      </c>
      <c r="E92" s="0" t="s">
        <v>3098</v>
      </c>
      <c r="F92" s="0" t="s">
        <v>2952</v>
      </c>
      <c r="G92" s="0" t="s">
        <v>3099</v>
      </c>
    </row>
    <row customHeight="1" ht="11.25">
      <c r="A93" s="374" t="s">
        <v>16</v>
      </c>
      <c r="B93" s="0" t="s">
        <v>204</v>
      </c>
      <c r="C93" s="0" t="s">
        <v>3060</v>
      </c>
      <c r="D93" s="0" t="s">
        <v>207</v>
      </c>
      <c r="E93" s="0" t="s">
        <v>209</v>
      </c>
      <c r="F93" s="0" t="s">
        <v>2969</v>
      </c>
      <c r="G93" s="0" t="s">
        <v>208</v>
      </c>
    </row>
    <row customHeight="1" ht="11.25">
      <c r="A94" s="374" t="s">
        <v>16</v>
      </c>
      <c r="B94" s="0" t="s">
        <v>3100</v>
      </c>
      <c r="C94" s="0" t="s">
        <v>3101</v>
      </c>
      <c r="D94" s="0" t="s">
        <v>3100</v>
      </c>
      <c r="E94" s="0" t="s">
        <v>3101</v>
      </c>
      <c r="F94" s="0" t="s">
        <v>2947</v>
      </c>
      <c r="G94" s="0" t="s">
        <v>3102</v>
      </c>
    </row>
    <row customHeight="1" ht="11.25">
      <c r="A95" s="374" t="s">
        <v>16</v>
      </c>
      <c r="B95" s="0" t="s">
        <v>213</v>
      </c>
      <c r="C95" s="0" t="s">
        <v>3103</v>
      </c>
      <c r="D95" s="0" t="s">
        <v>211</v>
      </c>
      <c r="E95" s="0" t="s">
        <v>214</v>
      </c>
      <c r="F95" s="0" t="s">
        <v>2952</v>
      </c>
      <c r="G95" s="0" t="s">
        <v>212</v>
      </c>
    </row>
    <row customHeight="1" ht="11.25">
      <c r="A96" s="374" t="s">
        <v>16</v>
      </c>
      <c r="B96" s="0" t="s">
        <v>213</v>
      </c>
      <c r="C96" s="0" t="s">
        <v>3103</v>
      </c>
      <c r="D96" s="0" t="s">
        <v>3104</v>
      </c>
      <c r="E96" s="0" t="s">
        <v>3105</v>
      </c>
      <c r="F96" s="0" t="s">
        <v>2952</v>
      </c>
      <c r="G96" s="0" t="s">
        <v>3106</v>
      </c>
    </row>
    <row customHeight="1" ht="11.25">
      <c r="A97" s="374" t="s">
        <v>16</v>
      </c>
      <c r="B97" s="0" t="s">
        <v>213</v>
      </c>
      <c r="C97" s="0" t="s">
        <v>3103</v>
      </c>
      <c r="D97" s="0" t="s">
        <v>3107</v>
      </c>
      <c r="E97" s="0" t="s">
        <v>3108</v>
      </c>
      <c r="F97" s="0" t="s">
        <v>2952</v>
      </c>
      <c r="G97" s="0" t="s">
        <v>3109</v>
      </c>
    </row>
    <row customHeight="1" ht="11.25">
      <c r="A98" s="374" t="s">
        <v>16</v>
      </c>
      <c r="B98" s="0" t="s">
        <v>213</v>
      </c>
      <c r="C98" s="0" t="s">
        <v>3103</v>
      </c>
      <c r="D98" s="0" t="s">
        <v>216</v>
      </c>
      <c r="E98" s="0" t="s">
        <v>218</v>
      </c>
      <c r="F98" s="0" t="s">
        <v>2952</v>
      </c>
      <c r="G98" s="0" t="s">
        <v>217</v>
      </c>
    </row>
    <row customHeight="1" ht="11.25">
      <c r="A99" s="374" t="s">
        <v>16</v>
      </c>
      <c r="B99" s="0" t="s">
        <v>213</v>
      </c>
      <c r="C99" s="0" t="s">
        <v>3103</v>
      </c>
      <c r="D99" s="0" t="s">
        <v>3110</v>
      </c>
      <c r="E99" s="0" t="s">
        <v>3111</v>
      </c>
      <c r="F99" s="0" t="s">
        <v>2952</v>
      </c>
      <c r="G99" s="0" t="s">
        <v>3112</v>
      </c>
    </row>
    <row customHeight="1" ht="11.25">
      <c r="A100" s="374" t="s">
        <v>16</v>
      </c>
      <c r="B100" s="0" t="s">
        <v>213</v>
      </c>
      <c r="C100" s="0" t="s">
        <v>3103</v>
      </c>
      <c r="D100" s="0" t="s">
        <v>3113</v>
      </c>
      <c r="E100" s="0" t="s">
        <v>3114</v>
      </c>
      <c r="F100" s="0" t="s">
        <v>2952</v>
      </c>
      <c r="G100" s="0" t="s">
        <v>3115</v>
      </c>
    </row>
    <row customHeight="1" ht="11.25">
      <c r="A101" s="374" t="s">
        <v>16</v>
      </c>
      <c r="B101" s="0" t="s">
        <v>213</v>
      </c>
      <c r="C101" s="0" t="s">
        <v>3103</v>
      </c>
      <c r="D101" s="0" t="s">
        <v>3116</v>
      </c>
      <c r="E101" s="0" t="s">
        <v>3117</v>
      </c>
      <c r="F101" s="0" t="s">
        <v>2952</v>
      </c>
      <c r="G101" s="0" t="s">
        <v>3118</v>
      </c>
    </row>
    <row customHeight="1" ht="11.25">
      <c r="A102" s="374" t="s">
        <v>16</v>
      </c>
      <c r="B102" s="0" t="s">
        <v>213</v>
      </c>
      <c r="C102" s="0" t="s">
        <v>3103</v>
      </c>
      <c r="D102" s="0" t="s">
        <v>3119</v>
      </c>
      <c r="E102" s="0" t="s">
        <v>3120</v>
      </c>
      <c r="F102" s="0" t="s">
        <v>2952</v>
      </c>
      <c r="G102" s="0" t="s">
        <v>3121</v>
      </c>
    </row>
    <row customHeight="1" ht="11.25">
      <c r="A103" s="374" t="s">
        <v>16</v>
      </c>
      <c r="B103" s="0" t="s">
        <v>213</v>
      </c>
      <c r="C103" s="0" t="s">
        <v>3103</v>
      </c>
      <c r="D103" s="0" t="s">
        <v>3122</v>
      </c>
      <c r="E103" s="0" t="s">
        <v>3123</v>
      </c>
      <c r="F103" s="0" t="s">
        <v>2952</v>
      </c>
      <c r="G103" s="0" t="s">
        <v>3124</v>
      </c>
    </row>
    <row customHeight="1" ht="11.25">
      <c r="A104" s="374" t="s">
        <v>16</v>
      </c>
      <c r="B104" s="0" t="s">
        <v>213</v>
      </c>
      <c r="C104" s="0" t="s">
        <v>3103</v>
      </c>
      <c r="D104" s="0" t="s">
        <v>213</v>
      </c>
      <c r="E104" s="0" t="s">
        <v>3103</v>
      </c>
      <c r="F104" s="0" t="s">
        <v>2951</v>
      </c>
      <c r="G104" s="0" t="s">
        <v>3125</v>
      </c>
    </row>
    <row customHeight="1" ht="11.25">
      <c r="A105" s="374" t="s">
        <v>16</v>
      </c>
      <c r="B105" s="0" t="s">
        <v>213</v>
      </c>
      <c r="C105" s="0" t="s">
        <v>3103</v>
      </c>
      <c r="D105" s="0" t="s">
        <v>3126</v>
      </c>
      <c r="E105" s="0" t="s">
        <v>3127</v>
      </c>
      <c r="F105" s="0" t="s">
        <v>2952</v>
      </c>
      <c r="G105" s="0" t="s">
        <v>3128</v>
      </c>
    </row>
    <row customHeight="1" ht="11.25">
      <c r="A106" s="374" t="s">
        <v>16</v>
      </c>
      <c r="B106" s="0" t="s">
        <v>213</v>
      </c>
      <c r="C106" s="0" t="s">
        <v>3103</v>
      </c>
      <c r="D106" s="0" t="s">
        <v>3129</v>
      </c>
      <c r="E106" s="0" t="s">
        <v>3130</v>
      </c>
      <c r="F106" s="0" t="s">
        <v>2952</v>
      </c>
      <c r="G106" s="0" t="s">
        <v>3131</v>
      </c>
    </row>
    <row customHeight="1" ht="11.25">
      <c r="A107" s="374" t="s">
        <v>16</v>
      </c>
      <c r="B107" s="0" t="s">
        <v>213</v>
      </c>
      <c r="C107" s="0" t="s">
        <v>3103</v>
      </c>
      <c r="D107" s="0" t="s">
        <v>3132</v>
      </c>
      <c r="E107" s="0" t="s">
        <v>3133</v>
      </c>
      <c r="F107" s="0" t="s">
        <v>2952</v>
      </c>
      <c r="G107" s="0" t="s">
        <v>3134</v>
      </c>
    </row>
    <row customHeight="1" ht="11.25">
      <c r="A108" s="374" t="s">
        <v>16</v>
      </c>
      <c r="B108" s="0" t="s">
        <v>213</v>
      </c>
      <c r="C108" s="0" t="s">
        <v>3103</v>
      </c>
      <c r="D108" s="0" t="s">
        <v>3135</v>
      </c>
      <c r="E108" s="0" t="s">
        <v>3136</v>
      </c>
      <c r="F108" s="0" t="s">
        <v>2952</v>
      </c>
      <c r="G108" s="0" t="s">
        <v>3137</v>
      </c>
    </row>
    <row customHeight="1" ht="11.25">
      <c r="A109" s="374" t="s">
        <v>16</v>
      </c>
      <c r="B109" s="0" t="s">
        <v>213</v>
      </c>
      <c r="C109" s="0" t="s">
        <v>3103</v>
      </c>
      <c r="D109" s="0" t="s">
        <v>3138</v>
      </c>
      <c r="E109" s="0" t="s">
        <v>3139</v>
      </c>
      <c r="F109" s="0" t="s">
        <v>2952</v>
      </c>
      <c r="G109" s="0" t="s">
        <v>3140</v>
      </c>
    </row>
    <row customHeight="1" ht="11.25">
      <c r="A110" s="374" t="s">
        <v>16</v>
      </c>
      <c r="B110" s="0" t="s">
        <v>213</v>
      </c>
      <c r="C110" s="0" t="s">
        <v>3103</v>
      </c>
      <c r="D110" s="0" t="s">
        <v>3141</v>
      </c>
      <c r="E110" s="0" t="s">
        <v>3142</v>
      </c>
      <c r="F110" s="0" t="s">
        <v>2952</v>
      </c>
      <c r="G110" s="0" t="s">
        <v>3143</v>
      </c>
    </row>
    <row customHeight="1" ht="11.25">
      <c r="A111" s="374" t="s">
        <v>16</v>
      </c>
      <c r="B111" s="0" t="s">
        <v>213</v>
      </c>
      <c r="C111" s="0" t="s">
        <v>3103</v>
      </c>
      <c r="D111" s="0" t="s">
        <v>220</v>
      </c>
      <c r="E111" s="0" t="s">
        <v>222</v>
      </c>
      <c r="F111" s="0" t="s">
        <v>2952</v>
      </c>
      <c r="G111" s="0" t="s">
        <v>221</v>
      </c>
    </row>
    <row customHeight="1" ht="11.25">
      <c r="A112" s="374" t="s">
        <v>16</v>
      </c>
      <c r="B112" s="0" t="s">
        <v>213</v>
      </c>
      <c r="C112" s="0" t="s">
        <v>3103</v>
      </c>
      <c r="D112" s="0" t="s">
        <v>225</v>
      </c>
      <c r="E112" s="0" t="s">
        <v>227</v>
      </c>
      <c r="F112" s="0" t="s">
        <v>2952</v>
      </c>
      <c r="G112" s="0" t="s">
        <v>226</v>
      </c>
    </row>
    <row customHeight="1" ht="11.25">
      <c r="A113" s="374" t="s">
        <v>16</v>
      </c>
      <c r="B113" s="0" t="s">
        <v>213</v>
      </c>
      <c r="C113" s="0" t="s">
        <v>3103</v>
      </c>
      <c r="D113" s="0" t="s">
        <v>3144</v>
      </c>
      <c r="E113" s="0" t="s">
        <v>3145</v>
      </c>
      <c r="F113" s="0" t="s">
        <v>2952</v>
      </c>
      <c r="G113" s="0" t="s">
        <v>3146</v>
      </c>
    </row>
    <row customHeight="1" ht="11.25">
      <c r="A114" s="374" t="s">
        <v>16</v>
      </c>
      <c r="B114" s="0" t="s">
        <v>213</v>
      </c>
      <c r="C114" s="0" t="s">
        <v>3103</v>
      </c>
      <c r="D114" s="0" t="s">
        <v>3147</v>
      </c>
      <c r="E114" s="0" t="s">
        <v>3148</v>
      </c>
      <c r="F114" s="0" t="s">
        <v>2952</v>
      </c>
      <c r="G114" s="0" t="s">
        <v>3149</v>
      </c>
    </row>
    <row customHeight="1" ht="11.25">
      <c r="A115" s="374" t="s">
        <v>16</v>
      </c>
      <c r="B115" s="0" t="s">
        <v>213</v>
      </c>
      <c r="C115" s="0" t="s">
        <v>3103</v>
      </c>
      <c r="D115" s="0" t="s">
        <v>3150</v>
      </c>
      <c r="E115" s="0" t="s">
        <v>3151</v>
      </c>
      <c r="F115" s="0" t="s">
        <v>2952</v>
      </c>
      <c r="G115" s="0" t="s">
        <v>3152</v>
      </c>
    </row>
    <row customHeight="1" ht="11.25">
      <c r="A116" s="374" t="s">
        <v>16</v>
      </c>
      <c r="B116" s="0" t="s">
        <v>213</v>
      </c>
      <c r="C116" s="0" t="s">
        <v>3103</v>
      </c>
      <c r="D116" s="0" t="s">
        <v>3153</v>
      </c>
      <c r="E116" s="0" t="s">
        <v>3154</v>
      </c>
      <c r="F116" s="0" t="s">
        <v>2952</v>
      </c>
      <c r="G116" s="0" t="s">
        <v>3155</v>
      </c>
    </row>
    <row customHeight="1" ht="11.25">
      <c r="A117" s="374" t="s">
        <v>16</v>
      </c>
      <c r="B117" s="0" t="s">
        <v>213</v>
      </c>
      <c r="C117" s="0" t="s">
        <v>3103</v>
      </c>
      <c r="D117" s="0" t="s">
        <v>3156</v>
      </c>
      <c r="E117" s="0" t="s">
        <v>3157</v>
      </c>
      <c r="F117" s="0" t="s">
        <v>2952</v>
      </c>
      <c r="G117" s="0" t="s">
        <v>3158</v>
      </c>
    </row>
    <row customHeight="1" ht="11.25">
      <c r="A118" s="374" t="s">
        <v>16</v>
      </c>
      <c r="B118" s="0" t="s">
        <v>213</v>
      </c>
      <c r="C118" s="0" t="s">
        <v>3103</v>
      </c>
      <c r="D118" s="0" t="s">
        <v>230</v>
      </c>
      <c r="E118" s="0" t="s">
        <v>232</v>
      </c>
      <c r="F118" s="0" t="s">
        <v>3159</v>
      </c>
      <c r="G118" s="0" t="s">
        <v>231</v>
      </c>
    </row>
    <row customHeight="1" ht="11.25">
      <c r="A119" s="374" t="s">
        <v>16</v>
      </c>
      <c r="B119" s="0" t="s">
        <v>3160</v>
      </c>
      <c r="C119" s="0" t="s">
        <v>3161</v>
      </c>
      <c r="D119" s="0" t="s">
        <v>3160</v>
      </c>
      <c r="E119" s="0" t="s">
        <v>3161</v>
      </c>
      <c r="F119" s="0" t="s">
        <v>2947</v>
      </c>
      <c r="G119" s="0" t="s">
        <v>3162</v>
      </c>
    </row>
    <row customHeight="1" ht="11.25">
      <c r="A120" s="374" t="s">
        <v>16</v>
      </c>
      <c r="B120" s="0" t="s">
        <v>237</v>
      </c>
      <c r="C120" s="0" t="s">
        <v>3163</v>
      </c>
      <c r="D120" s="0" t="s">
        <v>3164</v>
      </c>
      <c r="E120" s="0" t="s">
        <v>3165</v>
      </c>
      <c r="F120" s="0" t="s">
        <v>2952</v>
      </c>
      <c r="G120" s="0" t="s">
        <v>3166</v>
      </c>
    </row>
    <row customHeight="1" ht="11.25">
      <c r="A121" s="374" t="s">
        <v>16</v>
      </c>
      <c r="B121" s="0" t="s">
        <v>237</v>
      </c>
      <c r="C121" s="0" t="s">
        <v>3163</v>
      </c>
      <c r="D121" s="0" t="s">
        <v>3167</v>
      </c>
      <c r="E121" s="0" t="s">
        <v>3168</v>
      </c>
      <c r="F121" s="0" t="s">
        <v>2952</v>
      </c>
      <c r="G121" s="0" t="s">
        <v>3169</v>
      </c>
    </row>
    <row customHeight="1" ht="11.25">
      <c r="A122" s="374" t="s">
        <v>16</v>
      </c>
      <c r="B122" s="0" t="s">
        <v>237</v>
      </c>
      <c r="C122" s="0" t="s">
        <v>3163</v>
      </c>
      <c r="D122" s="0" t="s">
        <v>3170</v>
      </c>
      <c r="E122" s="0" t="s">
        <v>3171</v>
      </c>
      <c r="F122" s="0" t="s">
        <v>2952</v>
      </c>
      <c r="G122" s="0" t="s">
        <v>3172</v>
      </c>
    </row>
    <row customHeight="1" ht="11.25">
      <c r="A123" s="374" t="s">
        <v>16</v>
      </c>
      <c r="B123" s="0" t="s">
        <v>237</v>
      </c>
      <c r="C123" s="0" t="s">
        <v>3163</v>
      </c>
      <c r="D123" s="0" t="s">
        <v>3173</v>
      </c>
      <c r="E123" s="0" t="s">
        <v>3174</v>
      </c>
      <c r="F123" s="0" t="s">
        <v>2952</v>
      </c>
      <c r="G123" s="0" t="s">
        <v>3175</v>
      </c>
    </row>
    <row customHeight="1" ht="11.25">
      <c r="A124" s="374" t="s">
        <v>16</v>
      </c>
      <c r="B124" s="0" t="s">
        <v>237</v>
      </c>
      <c r="C124" s="0" t="s">
        <v>3163</v>
      </c>
      <c r="D124" s="0" t="s">
        <v>237</v>
      </c>
      <c r="E124" s="0" t="s">
        <v>3163</v>
      </c>
      <c r="F124" s="0" t="s">
        <v>2951</v>
      </c>
      <c r="G124" s="0" t="s">
        <v>3176</v>
      </c>
    </row>
    <row customHeight="1" ht="11.25">
      <c r="A125" s="374" t="s">
        <v>16</v>
      </c>
      <c r="B125" s="0" t="s">
        <v>237</v>
      </c>
      <c r="C125" s="0" t="s">
        <v>3163</v>
      </c>
      <c r="D125" s="0" t="s">
        <v>235</v>
      </c>
      <c r="E125" s="0" t="s">
        <v>238</v>
      </c>
      <c r="F125" s="0" t="s">
        <v>2952</v>
      </c>
      <c r="G125" s="0" t="s">
        <v>236</v>
      </c>
    </row>
    <row customHeight="1" ht="11.25">
      <c r="A126" s="374" t="s">
        <v>16</v>
      </c>
      <c r="B126" s="0" t="s">
        <v>237</v>
      </c>
      <c r="C126" s="0" t="s">
        <v>3163</v>
      </c>
      <c r="D126" s="0" t="s">
        <v>3177</v>
      </c>
      <c r="E126" s="0" t="s">
        <v>3178</v>
      </c>
      <c r="F126" s="0" t="s">
        <v>2952</v>
      </c>
      <c r="G126" s="0" t="s">
        <v>3179</v>
      </c>
    </row>
    <row customHeight="1" ht="11.25">
      <c r="A127" s="374" t="s">
        <v>16</v>
      </c>
      <c r="B127" s="0" t="s">
        <v>237</v>
      </c>
      <c r="C127" s="0" t="s">
        <v>3163</v>
      </c>
      <c r="D127" s="0" t="s">
        <v>3180</v>
      </c>
      <c r="E127" s="0" t="s">
        <v>3181</v>
      </c>
      <c r="F127" s="0" t="s">
        <v>2952</v>
      </c>
      <c r="G127" s="0" t="s">
        <v>3182</v>
      </c>
    </row>
    <row customHeight="1" ht="11.25">
      <c r="A128" s="374" t="s">
        <v>16</v>
      </c>
      <c r="B128" s="0" t="s">
        <v>237</v>
      </c>
      <c r="C128" s="0" t="s">
        <v>3163</v>
      </c>
      <c r="D128" s="0" t="s">
        <v>3183</v>
      </c>
      <c r="E128" s="0" t="s">
        <v>3184</v>
      </c>
      <c r="F128" s="0" t="s">
        <v>2952</v>
      </c>
      <c r="G128" s="0" t="s">
        <v>3185</v>
      </c>
    </row>
    <row customHeight="1" ht="11.25">
      <c r="A129" s="374" t="s">
        <v>16</v>
      </c>
      <c r="B129" s="0" t="s">
        <v>237</v>
      </c>
      <c r="C129" s="0" t="s">
        <v>3163</v>
      </c>
      <c r="D129" s="0" t="s">
        <v>3186</v>
      </c>
      <c r="E129" s="0" t="s">
        <v>3187</v>
      </c>
      <c r="F129" s="0" t="s">
        <v>2952</v>
      </c>
      <c r="G129" s="0" t="s">
        <v>3188</v>
      </c>
    </row>
    <row customHeight="1" ht="11.25">
      <c r="A130" s="374" t="s">
        <v>16</v>
      </c>
      <c r="B130" s="0" t="s">
        <v>237</v>
      </c>
      <c r="C130" s="0" t="s">
        <v>3163</v>
      </c>
      <c r="D130" s="0" t="s">
        <v>3189</v>
      </c>
      <c r="E130" s="0" t="s">
        <v>3190</v>
      </c>
      <c r="F130" s="0" t="s">
        <v>2952</v>
      </c>
      <c r="G130" s="0" t="s">
        <v>3191</v>
      </c>
    </row>
    <row customHeight="1" ht="11.25">
      <c r="A131" s="374" t="s">
        <v>16</v>
      </c>
      <c r="B131" s="0" t="s">
        <v>3192</v>
      </c>
      <c r="C131" s="0" t="s">
        <v>3193</v>
      </c>
      <c r="D131" s="0" t="s">
        <v>3192</v>
      </c>
      <c r="E131" s="0" t="s">
        <v>3193</v>
      </c>
      <c r="F131" s="0" t="s">
        <v>2947</v>
      </c>
      <c r="G131" s="0" t="s">
        <v>3194</v>
      </c>
    </row>
    <row customHeight="1" ht="11.25">
      <c r="A132" s="374" t="s">
        <v>16</v>
      </c>
      <c r="B132" s="0" t="s">
        <v>243</v>
      </c>
      <c r="C132" s="0" t="s">
        <v>3195</v>
      </c>
      <c r="D132" s="0" t="s">
        <v>3196</v>
      </c>
      <c r="E132" s="0" t="s">
        <v>3197</v>
      </c>
      <c r="F132" s="0" t="s">
        <v>2952</v>
      </c>
      <c r="G132" s="0" t="s">
        <v>3198</v>
      </c>
    </row>
    <row customHeight="1" ht="11.25">
      <c r="A133" s="374" t="s">
        <v>16</v>
      </c>
      <c r="B133" s="0" t="s">
        <v>243</v>
      </c>
      <c r="C133" s="0" t="s">
        <v>3195</v>
      </c>
      <c r="D133" s="0" t="s">
        <v>3199</v>
      </c>
      <c r="E133" s="0" t="s">
        <v>3200</v>
      </c>
      <c r="F133" s="0" t="s">
        <v>2952</v>
      </c>
      <c r="G133" s="0" t="s">
        <v>3201</v>
      </c>
    </row>
    <row customHeight="1" ht="11.25">
      <c r="A134" s="374" t="s">
        <v>16</v>
      </c>
      <c r="B134" s="0" t="s">
        <v>243</v>
      </c>
      <c r="C134" s="0" t="s">
        <v>3195</v>
      </c>
      <c r="D134" s="0" t="s">
        <v>3202</v>
      </c>
      <c r="E134" s="0" t="s">
        <v>3203</v>
      </c>
      <c r="F134" s="0" t="s">
        <v>2952</v>
      </c>
      <c r="G134" s="0" t="s">
        <v>3204</v>
      </c>
    </row>
    <row customHeight="1" ht="11.25">
      <c r="A135" s="374" t="s">
        <v>16</v>
      </c>
      <c r="B135" s="0" t="s">
        <v>243</v>
      </c>
      <c r="C135" s="0" t="s">
        <v>3195</v>
      </c>
      <c r="D135" s="0" t="s">
        <v>241</v>
      </c>
      <c r="E135" s="0" t="s">
        <v>244</v>
      </c>
      <c r="F135" s="0" t="s">
        <v>2952</v>
      </c>
      <c r="G135" s="0" t="s">
        <v>242</v>
      </c>
    </row>
    <row customHeight="1" ht="11.25">
      <c r="A136" s="374" t="s">
        <v>16</v>
      </c>
      <c r="B136" s="0" t="s">
        <v>243</v>
      </c>
      <c r="C136" s="0" t="s">
        <v>3195</v>
      </c>
      <c r="D136" s="0" t="s">
        <v>247</v>
      </c>
      <c r="E136" s="0" t="s">
        <v>249</v>
      </c>
      <c r="F136" s="0" t="s">
        <v>2952</v>
      </c>
      <c r="G136" s="0" t="s">
        <v>248</v>
      </c>
    </row>
    <row customHeight="1" ht="11.25">
      <c r="A137" s="374" t="s">
        <v>16</v>
      </c>
      <c r="B137" s="0" t="s">
        <v>243</v>
      </c>
      <c r="C137" s="0" t="s">
        <v>3195</v>
      </c>
      <c r="D137" s="0" t="s">
        <v>3205</v>
      </c>
      <c r="E137" s="0" t="s">
        <v>3206</v>
      </c>
      <c r="F137" s="0" t="s">
        <v>2952</v>
      </c>
      <c r="G137" s="0" t="s">
        <v>3207</v>
      </c>
    </row>
    <row customHeight="1" ht="11.25">
      <c r="A138" s="374" t="s">
        <v>16</v>
      </c>
      <c r="B138" s="0" t="s">
        <v>243</v>
      </c>
      <c r="C138" s="0" t="s">
        <v>3195</v>
      </c>
      <c r="D138" s="0" t="s">
        <v>3208</v>
      </c>
      <c r="E138" s="0" t="s">
        <v>3209</v>
      </c>
      <c r="F138" s="0" t="s">
        <v>2952</v>
      </c>
      <c r="G138" s="0" t="s">
        <v>3210</v>
      </c>
    </row>
    <row customHeight="1" ht="11.25">
      <c r="A139" s="374" t="s">
        <v>16</v>
      </c>
      <c r="B139" s="0" t="s">
        <v>243</v>
      </c>
      <c r="C139" s="0" t="s">
        <v>3195</v>
      </c>
      <c r="D139" s="0" t="s">
        <v>243</v>
      </c>
      <c r="E139" s="0" t="s">
        <v>3195</v>
      </c>
      <c r="F139" s="0" t="s">
        <v>2951</v>
      </c>
      <c r="G139" s="0" t="s">
        <v>3211</v>
      </c>
    </row>
    <row customHeight="1" ht="11.25">
      <c r="A140" s="374" t="s">
        <v>16</v>
      </c>
      <c r="B140" s="0" t="s">
        <v>243</v>
      </c>
      <c r="C140" s="0" t="s">
        <v>3195</v>
      </c>
      <c r="D140" s="0" t="s">
        <v>252</v>
      </c>
      <c r="E140" s="0" t="s">
        <v>254</v>
      </c>
      <c r="F140" s="0" t="s">
        <v>2952</v>
      </c>
      <c r="G140" s="0" t="s">
        <v>253</v>
      </c>
    </row>
    <row customHeight="1" ht="11.25">
      <c r="A141" s="374" t="s">
        <v>16</v>
      </c>
      <c r="B141" s="0" t="s">
        <v>243</v>
      </c>
      <c r="C141" s="0" t="s">
        <v>3195</v>
      </c>
      <c r="D141" s="0" t="s">
        <v>3212</v>
      </c>
      <c r="E141" s="0" t="s">
        <v>3213</v>
      </c>
      <c r="F141" s="0" t="s">
        <v>2952</v>
      </c>
      <c r="G141" s="0" t="s">
        <v>3214</v>
      </c>
    </row>
    <row customHeight="1" ht="11.25">
      <c r="A142" s="374" t="s">
        <v>16</v>
      </c>
      <c r="B142" s="0" t="s">
        <v>243</v>
      </c>
      <c r="C142" s="0" t="s">
        <v>3195</v>
      </c>
      <c r="D142" s="0" t="s">
        <v>257</v>
      </c>
      <c r="E142" s="0" t="s">
        <v>259</v>
      </c>
      <c r="F142" s="0" t="s">
        <v>2952</v>
      </c>
      <c r="G142" s="0" t="s">
        <v>258</v>
      </c>
    </row>
    <row customHeight="1" ht="11.25">
      <c r="A143" s="374" t="s">
        <v>16</v>
      </c>
      <c r="B143" s="0" t="s">
        <v>243</v>
      </c>
      <c r="C143" s="0" t="s">
        <v>3195</v>
      </c>
      <c r="D143" s="0" t="s">
        <v>3215</v>
      </c>
      <c r="E143" s="0" t="s">
        <v>3216</v>
      </c>
      <c r="F143" s="0" t="s">
        <v>2952</v>
      </c>
      <c r="G143" s="0" t="s">
        <v>3217</v>
      </c>
    </row>
    <row customHeight="1" ht="11.25">
      <c r="A144" s="374" t="s">
        <v>16</v>
      </c>
      <c r="B144" s="0" t="s">
        <v>243</v>
      </c>
      <c r="C144" s="0" t="s">
        <v>3195</v>
      </c>
      <c r="D144" s="0" t="s">
        <v>3218</v>
      </c>
      <c r="E144" s="0" t="s">
        <v>3219</v>
      </c>
      <c r="F144" s="0" t="s">
        <v>2952</v>
      </c>
      <c r="G144" s="0" t="s">
        <v>3220</v>
      </c>
    </row>
    <row customHeight="1" ht="11.25">
      <c r="A145" s="374" t="s">
        <v>16</v>
      </c>
      <c r="B145" s="0" t="s">
        <v>243</v>
      </c>
      <c r="C145" s="0" t="s">
        <v>3195</v>
      </c>
      <c r="D145" s="0" t="s">
        <v>146</v>
      </c>
      <c r="E145" s="0" t="s">
        <v>3221</v>
      </c>
      <c r="F145" s="0" t="s">
        <v>2952</v>
      </c>
      <c r="G145" s="0" t="s">
        <v>3222</v>
      </c>
    </row>
    <row customHeight="1" ht="11.25">
      <c r="A146" s="374" t="s">
        <v>16</v>
      </c>
      <c r="B146" s="0" t="s">
        <v>243</v>
      </c>
      <c r="C146" s="0" t="s">
        <v>3195</v>
      </c>
      <c r="D146" s="0" t="s">
        <v>3223</v>
      </c>
      <c r="E146" s="0" t="s">
        <v>3224</v>
      </c>
      <c r="F146" s="0" t="s">
        <v>2952</v>
      </c>
      <c r="G146" s="0" t="s">
        <v>3225</v>
      </c>
    </row>
    <row customHeight="1" ht="11.25">
      <c r="A147" s="374" t="s">
        <v>16</v>
      </c>
      <c r="B147" s="0" t="s">
        <v>243</v>
      </c>
      <c r="C147" s="0" t="s">
        <v>3195</v>
      </c>
      <c r="D147" s="0" t="s">
        <v>3226</v>
      </c>
      <c r="E147" s="0" t="s">
        <v>3227</v>
      </c>
      <c r="F147" s="0" t="s">
        <v>2969</v>
      </c>
      <c r="G147" s="0" t="s">
        <v>3228</v>
      </c>
    </row>
    <row customHeight="1" ht="11.25">
      <c r="A148" s="374" t="s">
        <v>16</v>
      </c>
      <c r="B148" s="0" t="s">
        <v>3229</v>
      </c>
      <c r="C148" s="0" t="s">
        <v>3230</v>
      </c>
      <c r="D148" s="0" t="s">
        <v>3229</v>
      </c>
      <c r="E148" s="0" t="s">
        <v>3230</v>
      </c>
      <c r="F148" s="0" t="s">
        <v>2947</v>
      </c>
      <c r="G148" s="0" t="s">
        <v>3231</v>
      </c>
    </row>
    <row customHeight="1" ht="11.25">
      <c r="A149" s="374" t="s">
        <v>16</v>
      </c>
      <c r="B149" s="0" t="s">
        <v>269</v>
      </c>
      <c r="C149" s="0" t="s">
        <v>3232</v>
      </c>
      <c r="D149" s="0" t="s">
        <v>3233</v>
      </c>
      <c r="E149" s="0" t="s">
        <v>3234</v>
      </c>
      <c r="F149" s="0" t="s">
        <v>2952</v>
      </c>
      <c r="G149" s="0" t="s">
        <v>3235</v>
      </c>
    </row>
    <row customHeight="1" ht="11.25">
      <c r="A150" s="374" t="s">
        <v>16</v>
      </c>
      <c r="B150" s="0" t="s">
        <v>269</v>
      </c>
      <c r="C150" s="0" t="s">
        <v>3232</v>
      </c>
      <c r="D150" s="0" t="s">
        <v>3236</v>
      </c>
      <c r="E150" s="0" t="s">
        <v>3237</v>
      </c>
      <c r="F150" s="0" t="s">
        <v>2952</v>
      </c>
      <c r="G150" s="0" t="s">
        <v>3238</v>
      </c>
    </row>
    <row customHeight="1" ht="11.25">
      <c r="A151" s="374" t="s">
        <v>16</v>
      </c>
      <c r="B151" s="0" t="s">
        <v>269</v>
      </c>
      <c r="C151" s="0" t="s">
        <v>3232</v>
      </c>
      <c r="D151" s="0" t="s">
        <v>3239</v>
      </c>
      <c r="E151" s="0" t="s">
        <v>3240</v>
      </c>
      <c r="F151" s="0" t="s">
        <v>2952</v>
      </c>
      <c r="G151" s="0" t="s">
        <v>3241</v>
      </c>
    </row>
    <row customHeight="1" ht="11.25">
      <c r="A152" s="374" t="s">
        <v>16</v>
      </c>
      <c r="B152" s="0" t="s">
        <v>269</v>
      </c>
      <c r="C152" s="0" t="s">
        <v>3232</v>
      </c>
      <c r="D152" s="0" t="s">
        <v>267</v>
      </c>
      <c r="E152" s="0" t="s">
        <v>270</v>
      </c>
      <c r="F152" s="0" t="s">
        <v>2952</v>
      </c>
      <c r="G152" s="0" t="s">
        <v>268</v>
      </c>
    </row>
    <row customHeight="1" ht="11.25">
      <c r="A153" s="374" t="s">
        <v>16</v>
      </c>
      <c r="B153" s="0" t="s">
        <v>269</v>
      </c>
      <c r="C153" s="0" t="s">
        <v>3232</v>
      </c>
      <c r="D153" s="0" t="s">
        <v>269</v>
      </c>
      <c r="E153" s="0" t="s">
        <v>3232</v>
      </c>
      <c r="F153" s="0" t="s">
        <v>2951</v>
      </c>
      <c r="G153" s="0" t="s">
        <v>3242</v>
      </c>
    </row>
    <row customHeight="1" ht="11.25">
      <c r="A154" s="374" t="s">
        <v>16</v>
      </c>
      <c r="B154" s="0" t="s">
        <v>269</v>
      </c>
      <c r="C154" s="0" t="s">
        <v>3232</v>
      </c>
      <c r="D154" s="0" t="s">
        <v>3243</v>
      </c>
      <c r="E154" s="0" t="s">
        <v>3244</v>
      </c>
      <c r="F154" s="0" t="s">
        <v>2952</v>
      </c>
      <c r="G154" s="0" t="s">
        <v>3245</v>
      </c>
    </row>
    <row customHeight="1" ht="11.25">
      <c r="A155" s="374" t="s">
        <v>16</v>
      </c>
      <c r="B155" s="0" t="s">
        <v>269</v>
      </c>
      <c r="C155" s="0" t="s">
        <v>3232</v>
      </c>
      <c r="D155" s="0" t="s">
        <v>3246</v>
      </c>
      <c r="E155" s="0" t="s">
        <v>3247</v>
      </c>
      <c r="F155" s="0" t="s">
        <v>2952</v>
      </c>
      <c r="G155" s="0" t="s">
        <v>3248</v>
      </c>
    </row>
    <row customHeight="1" ht="11.25">
      <c r="A156" s="374" t="s">
        <v>16</v>
      </c>
      <c r="B156" s="0" t="s">
        <v>269</v>
      </c>
      <c r="C156" s="0" t="s">
        <v>3232</v>
      </c>
      <c r="D156" s="0" t="s">
        <v>3249</v>
      </c>
      <c r="E156" s="0" t="s">
        <v>3250</v>
      </c>
      <c r="F156" s="0" t="s">
        <v>2952</v>
      </c>
      <c r="G156" s="0" t="s">
        <v>3251</v>
      </c>
    </row>
    <row customHeight="1" ht="11.25">
      <c r="A157" s="374" t="s">
        <v>16</v>
      </c>
      <c r="B157" s="0" t="s">
        <v>269</v>
      </c>
      <c r="C157" s="0" t="s">
        <v>3232</v>
      </c>
      <c r="D157" s="0" t="s">
        <v>273</v>
      </c>
      <c r="E157" s="0" t="s">
        <v>275</v>
      </c>
      <c r="F157" s="0" t="s">
        <v>2969</v>
      </c>
      <c r="G157" s="0" t="s">
        <v>274</v>
      </c>
    </row>
    <row customHeight="1" ht="11.25">
      <c r="A158" s="374" t="s">
        <v>16</v>
      </c>
      <c r="B158" s="0" t="s">
        <v>3252</v>
      </c>
      <c r="C158" s="0" t="s">
        <v>3253</v>
      </c>
      <c r="D158" s="0" t="s">
        <v>3252</v>
      </c>
      <c r="E158" s="0" t="s">
        <v>3253</v>
      </c>
      <c r="F158" s="0" t="s">
        <v>2946</v>
      </c>
      <c r="G158" s="0" t="s">
        <v>3254</v>
      </c>
    </row>
    <row customHeight="1" ht="11.25">
      <c r="A159" s="374" t="s">
        <v>16</v>
      </c>
      <c r="B159" s="0" t="s">
        <v>262</v>
      </c>
      <c r="C159" s="0" t="s">
        <v>264</v>
      </c>
      <c r="D159" s="0" t="s">
        <v>262</v>
      </c>
      <c r="E159" s="0" t="s">
        <v>264</v>
      </c>
      <c r="F159" s="0" t="s">
        <v>2947</v>
      </c>
      <c r="G159" s="0" t="s">
        <v>263</v>
      </c>
    </row>
    <row customHeight="1" ht="11.25">
      <c r="A160" s="374" t="s">
        <v>16</v>
      </c>
      <c r="B160" s="0" t="s">
        <v>3255</v>
      </c>
      <c r="C160" s="0" t="s">
        <v>3256</v>
      </c>
      <c r="D160" s="0" t="s">
        <v>3255</v>
      </c>
      <c r="E160" s="0" t="s">
        <v>3256</v>
      </c>
      <c r="F160" s="0" t="s">
        <v>2947</v>
      </c>
      <c r="G160" s="0" t="s">
        <v>3257</v>
      </c>
    </row>
    <row customHeight="1" ht="11.25">
      <c r="A161" s="374" t="s">
        <v>16</v>
      </c>
      <c r="B161" s="0" t="s">
        <v>280</v>
      </c>
      <c r="C161" s="0" t="s">
        <v>3258</v>
      </c>
      <c r="D161" s="0" t="s">
        <v>3259</v>
      </c>
      <c r="E161" s="0" t="s">
        <v>3260</v>
      </c>
      <c r="F161" s="0" t="s">
        <v>2952</v>
      </c>
      <c r="G161" s="0" t="s">
        <v>3261</v>
      </c>
    </row>
    <row customHeight="1" ht="11.25">
      <c r="A162" s="374" t="s">
        <v>16</v>
      </c>
      <c r="B162" s="0" t="s">
        <v>280</v>
      </c>
      <c r="C162" s="0" t="s">
        <v>3258</v>
      </c>
      <c r="D162" s="0" t="s">
        <v>3262</v>
      </c>
      <c r="E162" s="0" t="s">
        <v>3263</v>
      </c>
      <c r="F162" s="0" t="s">
        <v>2952</v>
      </c>
      <c r="G162" s="0" t="s">
        <v>3264</v>
      </c>
    </row>
    <row customHeight="1" ht="11.25">
      <c r="A163" s="374" t="s">
        <v>16</v>
      </c>
      <c r="B163" s="0" t="s">
        <v>280</v>
      </c>
      <c r="C163" s="0" t="s">
        <v>3258</v>
      </c>
      <c r="D163" s="0" t="s">
        <v>3233</v>
      </c>
      <c r="E163" s="0" t="s">
        <v>3265</v>
      </c>
      <c r="F163" s="0" t="s">
        <v>2952</v>
      </c>
      <c r="G163" s="0" t="s">
        <v>3266</v>
      </c>
    </row>
    <row customHeight="1" ht="11.25">
      <c r="A164" s="374" t="s">
        <v>16</v>
      </c>
      <c r="B164" s="0" t="s">
        <v>280</v>
      </c>
      <c r="C164" s="0" t="s">
        <v>3258</v>
      </c>
      <c r="D164" s="0" t="s">
        <v>3267</v>
      </c>
      <c r="E164" s="0" t="s">
        <v>3268</v>
      </c>
      <c r="F164" s="0" t="s">
        <v>2952</v>
      </c>
      <c r="G164" s="0" t="s">
        <v>3269</v>
      </c>
    </row>
    <row customHeight="1" ht="11.25">
      <c r="A165" s="374" t="s">
        <v>16</v>
      </c>
      <c r="B165" s="0" t="s">
        <v>280</v>
      </c>
      <c r="C165" s="0" t="s">
        <v>3258</v>
      </c>
      <c r="D165" s="0" t="s">
        <v>3208</v>
      </c>
      <c r="E165" s="0" t="s">
        <v>3270</v>
      </c>
      <c r="F165" s="0" t="s">
        <v>2952</v>
      </c>
      <c r="G165" s="0" t="s">
        <v>3271</v>
      </c>
    </row>
    <row customHeight="1" ht="11.25">
      <c r="A166" s="374" t="s">
        <v>16</v>
      </c>
      <c r="B166" s="0" t="s">
        <v>280</v>
      </c>
      <c r="C166" s="0" t="s">
        <v>3258</v>
      </c>
      <c r="D166" s="0" t="s">
        <v>3272</v>
      </c>
      <c r="E166" s="0" t="s">
        <v>3273</v>
      </c>
      <c r="F166" s="0" t="s">
        <v>2952</v>
      </c>
      <c r="G166" s="0" t="s">
        <v>3274</v>
      </c>
    </row>
    <row customHeight="1" ht="11.25">
      <c r="A167" s="374" t="s">
        <v>16</v>
      </c>
      <c r="B167" s="0" t="s">
        <v>280</v>
      </c>
      <c r="C167" s="0" t="s">
        <v>3258</v>
      </c>
      <c r="D167" s="0" t="s">
        <v>3275</v>
      </c>
      <c r="E167" s="0" t="s">
        <v>3276</v>
      </c>
      <c r="F167" s="0" t="s">
        <v>2952</v>
      </c>
      <c r="G167" s="0" t="s">
        <v>3277</v>
      </c>
    </row>
    <row customHeight="1" ht="11.25">
      <c r="A168" s="374" t="s">
        <v>16</v>
      </c>
      <c r="B168" s="0" t="s">
        <v>280</v>
      </c>
      <c r="C168" s="0" t="s">
        <v>3258</v>
      </c>
      <c r="D168" s="0" t="s">
        <v>3278</v>
      </c>
      <c r="E168" s="0" t="s">
        <v>3279</v>
      </c>
      <c r="F168" s="0" t="s">
        <v>2952</v>
      </c>
      <c r="G168" s="0" t="s">
        <v>3280</v>
      </c>
    </row>
    <row customHeight="1" ht="11.25">
      <c r="A169" s="374" t="s">
        <v>16</v>
      </c>
      <c r="B169" s="0" t="s">
        <v>280</v>
      </c>
      <c r="C169" s="0" t="s">
        <v>3258</v>
      </c>
      <c r="D169" s="0" t="s">
        <v>3281</v>
      </c>
      <c r="E169" s="0" t="s">
        <v>3282</v>
      </c>
      <c r="F169" s="0" t="s">
        <v>2952</v>
      </c>
      <c r="G169" s="0" t="s">
        <v>3283</v>
      </c>
    </row>
    <row customHeight="1" ht="11.25">
      <c r="A170" s="374" t="s">
        <v>16</v>
      </c>
      <c r="B170" s="0" t="s">
        <v>280</v>
      </c>
      <c r="C170" s="0" t="s">
        <v>3258</v>
      </c>
      <c r="D170" s="0" t="s">
        <v>3141</v>
      </c>
      <c r="E170" s="0" t="s">
        <v>3284</v>
      </c>
      <c r="F170" s="0" t="s">
        <v>2952</v>
      </c>
      <c r="G170" s="0" t="s">
        <v>3285</v>
      </c>
    </row>
    <row customHeight="1" ht="11.25">
      <c r="A171" s="374" t="s">
        <v>16</v>
      </c>
      <c r="B171" s="0" t="s">
        <v>280</v>
      </c>
      <c r="C171" s="0" t="s">
        <v>3258</v>
      </c>
      <c r="D171" s="0" t="s">
        <v>3286</v>
      </c>
      <c r="E171" s="0" t="s">
        <v>3287</v>
      </c>
      <c r="F171" s="0" t="s">
        <v>2952</v>
      </c>
      <c r="G171" s="0" t="s">
        <v>3288</v>
      </c>
    </row>
    <row customHeight="1" ht="11.25">
      <c r="A172" s="374" t="s">
        <v>16</v>
      </c>
      <c r="B172" s="0" t="s">
        <v>280</v>
      </c>
      <c r="C172" s="0" t="s">
        <v>3258</v>
      </c>
      <c r="D172" s="0" t="s">
        <v>3289</v>
      </c>
      <c r="E172" s="0" t="s">
        <v>3290</v>
      </c>
      <c r="F172" s="0" t="s">
        <v>2952</v>
      </c>
      <c r="G172" s="0" t="s">
        <v>3291</v>
      </c>
    </row>
    <row customHeight="1" ht="11.25">
      <c r="A173" s="374" t="s">
        <v>16</v>
      </c>
      <c r="B173" s="0" t="s">
        <v>280</v>
      </c>
      <c r="C173" s="0" t="s">
        <v>3258</v>
      </c>
      <c r="D173" s="0" t="s">
        <v>3292</v>
      </c>
      <c r="E173" s="0" t="s">
        <v>3293</v>
      </c>
      <c r="F173" s="0" t="s">
        <v>2952</v>
      </c>
      <c r="G173" s="0" t="s">
        <v>3294</v>
      </c>
    </row>
    <row customHeight="1" ht="11.25">
      <c r="A174" s="374" t="s">
        <v>16</v>
      </c>
      <c r="B174" s="0" t="s">
        <v>280</v>
      </c>
      <c r="C174" s="0" t="s">
        <v>3258</v>
      </c>
      <c r="D174" s="0" t="s">
        <v>280</v>
      </c>
      <c r="E174" s="0" t="s">
        <v>3258</v>
      </c>
      <c r="F174" s="0" t="s">
        <v>2951</v>
      </c>
      <c r="G174" s="0" t="s">
        <v>3295</v>
      </c>
    </row>
    <row customHeight="1" ht="11.25">
      <c r="A175" s="374" t="s">
        <v>16</v>
      </c>
      <c r="B175" s="0" t="s">
        <v>280</v>
      </c>
      <c r="C175" s="0" t="s">
        <v>3258</v>
      </c>
      <c r="D175" s="0" t="s">
        <v>3296</v>
      </c>
      <c r="E175" s="0" t="s">
        <v>3297</v>
      </c>
      <c r="F175" s="0" t="s">
        <v>2952</v>
      </c>
      <c r="G175" s="0" t="s">
        <v>3298</v>
      </c>
    </row>
    <row customHeight="1" ht="11.25">
      <c r="A176" s="374" t="s">
        <v>16</v>
      </c>
      <c r="B176" s="0" t="s">
        <v>280</v>
      </c>
      <c r="C176" s="0" t="s">
        <v>3258</v>
      </c>
      <c r="D176" s="0" t="s">
        <v>3299</v>
      </c>
      <c r="E176" s="0" t="s">
        <v>3300</v>
      </c>
      <c r="F176" s="0" t="s">
        <v>2952</v>
      </c>
      <c r="G176" s="0" t="s">
        <v>3301</v>
      </c>
    </row>
    <row customHeight="1" ht="11.25">
      <c r="A177" s="374" t="s">
        <v>16</v>
      </c>
      <c r="B177" s="0" t="s">
        <v>280</v>
      </c>
      <c r="C177" s="0" t="s">
        <v>3258</v>
      </c>
      <c r="D177" s="0" t="s">
        <v>3302</v>
      </c>
      <c r="E177" s="0" t="s">
        <v>3303</v>
      </c>
      <c r="F177" s="0" t="s">
        <v>2952</v>
      </c>
      <c r="G177" s="0" t="s">
        <v>3304</v>
      </c>
    </row>
    <row customHeight="1" ht="11.25">
      <c r="A178" s="374" t="s">
        <v>16</v>
      </c>
      <c r="B178" s="0" t="s">
        <v>280</v>
      </c>
      <c r="C178" s="0" t="s">
        <v>3258</v>
      </c>
      <c r="D178" s="0" t="s">
        <v>3305</v>
      </c>
      <c r="E178" s="0" t="s">
        <v>3306</v>
      </c>
      <c r="F178" s="0" t="s">
        <v>2952</v>
      </c>
      <c r="G178" s="0" t="s">
        <v>3307</v>
      </c>
    </row>
    <row customHeight="1" ht="11.25">
      <c r="A179" s="374" t="s">
        <v>16</v>
      </c>
      <c r="B179" s="0" t="s">
        <v>280</v>
      </c>
      <c r="C179" s="0" t="s">
        <v>3258</v>
      </c>
      <c r="D179" s="0" t="s">
        <v>278</v>
      </c>
      <c r="E179" s="0" t="s">
        <v>281</v>
      </c>
      <c r="F179" s="0" t="s">
        <v>2969</v>
      </c>
      <c r="G179" s="0" t="s">
        <v>279</v>
      </c>
    </row>
    <row customHeight="1" ht="11.25">
      <c r="A180" s="374" t="s">
        <v>16</v>
      </c>
      <c r="B180" s="0" t="s">
        <v>3308</v>
      </c>
      <c r="C180" s="0" t="s">
        <v>3309</v>
      </c>
      <c r="D180" s="0" t="s">
        <v>3308</v>
      </c>
      <c r="E180" s="0" t="s">
        <v>3309</v>
      </c>
      <c r="F180" s="0" t="s">
        <v>2947</v>
      </c>
      <c r="G180" s="0" t="s">
        <v>3310</v>
      </c>
    </row>
    <row customHeight="1" ht="11.25">
      <c r="A181" s="374" t="s">
        <v>16</v>
      </c>
      <c r="B181" s="0" t="s">
        <v>285</v>
      </c>
      <c r="C181" s="0" t="s">
        <v>3311</v>
      </c>
      <c r="D181" s="0" t="s">
        <v>3312</v>
      </c>
      <c r="E181" s="0" t="s">
        <v>3313</v>
      </c>
      <c r="F181" s="0" t="s">
        <v>2952</v>
      </c>
      <c r="G181" s="0" t="s">
        <v>3314</v>
      </c>
    </row>
    <row customHeight="1" ht="11.25">
      <c r="A182" s="374" t="s">
        <v>16</v>
      </c>
      <c r="B182" s="0" t="s">
        <v>285</v>
      </c>
      <c r="C182" s="0" t="s">
        <v>3311</v>
      </c>
      <c r="D182" s="0" t="s">
        <v>3315</v>
      </c>
      <c r="E182" s="0" t="s">
        <v>3316</v>
      </c>
      <c r="F182" s="0" t="s">
        <v>2952</v>
      </c>
      <c r="G182" s="0" t="s">
        <v>3317</v>
      </c>
    </row>
    <row customHeight="1" ht="11.25">
      <c r="A183" s="374" t="s">
        <v>16</v>
      </c>
      <c r="B183" s="0" t="s">
        <v>285</v>
      </c>
      <c r="C183" s="0" t="s">
        <v>3311</v>
      </c>
      <c r="D183" s="0" t="s">
        <v>3318</v>
      </c>
      <c r="E183" s="0" t="s">
        <v>3319</v>
      </c>
      <c r="F183" s="0" t="s">
        <v>2952</v>
      </c>
      <c r="G183" s="0" t="s">
        <v>3320</v>
      </c>
    </row>
    <row customHeight="1" ht="11.25">
      <c r="A184" s="374" t="s">
        <v>16</v>
      </c>
      <c r="B184" s="0" t="s">
        <v>285</v>
      </c>
      <c r="C184" s="0" t="s">
        <v>3311</v>
      </c>
      <c r="D184" s="0" t="s">
        <v>3321</v>
      </c>
      <c r="E184" s="0" t="s">
        <v>3322</v>
      </c>
      <c r="F184" s="0" t="s">
        <v>2952</v>
      </c>
      <c r="G184" s="0" t="s">
        <v>3323</v>
      </c>
    </row>
    <row customHeight="1" ht="11.25">
      <c r="A185" s="374" t="s">
        <v>16</v>
      </c>
      <c r="B185" s="0" t="s">
        <v>285</v>
      </c>
      <c r="C185" s="0" t="s">
        <v>3311</v>
      </c>
      <c r="D185" s="0" t="s">
        <v>3324</v>
      </c>
      <c r="E185" s="0" t="s">
        <v>3325</v>
      </c>
      <c r="F185" s="0" t="s">
        <v>2952</v>
      </c>
      <c r="G185" s="0" t="s">
        <v>3326</v>
      </c>
    </row>
    <row customHeight="1" ht="11.25">
      <c r="A186" s="374" t="s">
        <v>16</v>
      </c>
      <c r="B186" s="0" t="s">
        <v>285</v>
      </c>
      <c r="C186" s="0" t="s">
        <v>3311</v>
      </c>
      <c r="D186" s="0" t="s">
        <v>3327</v>
      </c>
      <c r="E186" s="0" t="s">
        <v>3328</v>
      </c>
      <c r="F186" s="0" t="s">
        <v>2952</v>
      </c>
      <c r="G186" s="0" t="s">
        <v>3329</v>
      </c>
    </row>
    <row customHeight="1" ht="11.25">
      <c r="A187" s="374" t="s">
        <v>16</v>
      </c>
      <c r="B187" s="0" t="s">
        <v>285</v>
      </c>
      <c r="C187" s="0" t="s">
        <v>3311</v>
      </c>
      <c r="D187" s="0" t="s">
        <v>3330</v>
      </c>
      <c r="E187" s="0" t="s">
        <v>3331</v>
      </c>
      <c r="F187" s="0" t="s">
        <v>2952</v>
      </c>
      <c r="G187" s="0" t="s">
        <v>3332</v>
      </c>
    </row>
    <row customHeight="1" ht="11.25">
      <c r="A188" s="374" t="s">
        <v>16</v>
      </c>
      <c r="B188" s="0" t="s">
        <v>285</v>
      </c>
      <c r="C188" s="0" t="s">
        <v>3311</v>
      </c>
      <c r="D188" s="0" t="s">
        <v>3333</v>
      </c>
      <c r="E188" s="0" t="s">
        <v>3334</v>
      </c>
      <c r="F188" s="0" t="s">
        <v>2952</v>
      </c>
      <c r="G188" s="0" t="s">
        <v>3335</v>
      </c>
    </row>
    <row customHeight="1" ht="11.25">
      <c r="A189" s="374" t="s">
        <v>16</v>
      </c>
      <c r="B189" s="0" t="s">
        <v>285</v>
      </c>
      <c r="C189" s="0" t="s">
        <v>3311</v>
      </c>
      <c r="D189" s="0" t="s">
        <v>285</v>
      </c>
      <c r="E189" s="0" t="s">
        <v>3311</v>
      </c>
      <c r="F189" s="0" t="s">
        <v>2951</v>
      </c>
      <c r="G189" s="0" t="s">
        <v>3336</v>
      </c>
    </row>
    <row customHeight="1" ht="11.25">
      <c r="A190" s="374" t="s">
        <v>16</v>
      </c>
      <c r="B190" s="0" t="s">
        <v>285</v>
      </c>
      <c r="C190" s="0" t="s">
        <v>3311</v>
      </c>
      <c r="D190" s="0" t="s">
        <v>3337</v>
      </c>
      <c r="E190" s="0" t="s">
        <v>3338</v>
      </c>
      <c r="F190" s="0" t="s">
        <v>2952</v>
      </c>
      <c r="G190" s="0" t="s">
        <v>3339</v>
      </c>
    </row>
    <row customHeight="1" ht="11.25">
      <c r="A191" s="374" t="s">
        <v>16</v>
      </c>
      <c r="B191" s="0" t="s">
        <v>285</v>
      </c>
      <c r="C191" s="0" t="s">
        <v>3311</v>
      </c>
      <c r="D191" s="0" t="s">
        <v>3340</v>
      </c>
      <c r="E191" s="0" t="s">
        <v>3341</v>
      </c>
      <c r="F191" s="0" t="s">
        <v>2952</v>
      </c>
      <c r="G191" s="0" t="s">
        <v>3342</v>
      </c>
    </row>
    <row customHeight="1" ht="11.25">
      <c r="A192" s="374" t="s">
        <v>16</v>
      </c>
      <c r="B192" s="0" t="s">
        <v>285</v>
      </c>
      <c r="C192" s="0" t="s">
        <v>3311</v>
      </c>
      <c r="D192" s="0" t="s">
        <v>3343</v>
      </c>
      <c r="E192" s="0" t="s">
        <v>3344</v>
      </c>
      <c r="F192" s="0" t="s">
        <v>2952</v>
      </c>
      <c r="G192" s="0" t="s">
        <v>3345</v>
      </c>
    </row>
    <row customHeight="1" ht="11.25">
      <c r="A193" s="374" t="s">
        <v>16</v>
      </c>
      <c r="B193" s="0" t="s">
        <v>285</v>
      </c>
      <c r="C193" s="0" t="s">
        <v>3311</v>
      </c>
      <c r="D193" s="0" t="s">
        <v>283</v>
      </c>
      <c r="E193" s="0" t="s">
        <v>286</v>
      </c>
      <c r="F193" s="0" t="s">
        <v>2969</v>
      </c>
      <c r="G193" s="0" t="s">
        <v>284</v>
      </c>
    </row>
    <row customHeight="1" ht="11.25">
      <c r="A194" s="374" t="s">
        <v>16</v>
      </c>
      <c r="B194" s="0" t="s">
        <v>285</v>
      </c>
      <c r="C194" s="0" t="s">
        <v>3311</v>
      </c>
      <c r="D194" s="0" t="s">
        <v>289</v>
      </c>
      <c r="E194" s="0" t="s">
        <v>291</v>
      </c>
      <c r="F194" s="0" t="s">
        <v>2969</v>
      </c>
      <c r="G194" s="0" t="s">
        <v>290</v>
      </c>
    </row>
    <row customHeight="1" ht="11.25">
      <c r="A195" s="374" t="s">
        <v>16</v>
      </c>
      <c r="B195" s="0" t="s">
        <v>3346</v>
      </c>
      <c r="C195" s="0" t="s">
        <v>3347</v>
      </c>
      <c r="D195" s="0" t="s">
        <v>3346</v>
      </c>
      <c r="E195" s="0" t="s">
        <v>3347</v>
      </c>
      <c r="F195" s="0" t="s">
        <v>2947</v>
      </c>
      <c r="G195" s="0" t="s">
        <v>3348</v>
      </c>
    </row>
    <row customHeight="1" ht="11.25">
      <c r="A196" s="374" t="s">
        <v>16</v>
      </c>
      <c r="B196" s="0" t="s">
        <v>3349</v>
      </c>
      <c r="C196" s="0" t="s">
        <v>3350</v>
      </c>
      <c r="D196" s="0" t="s">
        <v>3351</v>
      </c>
      <c r="E196" s="0" t="s">
        <v>3352</v>
      </c>
      <c r="F196" s="0" t="s">
        <v>2952</v>
      </c>
      <c r="G196" s="0" t="s">
        <v>3353</v>
      </c>
    </row>
    <row customHeight="1" ht="11.25">
      <c r="A197" s="374" t="s">
        <v>16</v>
      </c>
      <c r="B197" s="0" t="s">
        <v>3349</v>
      </c>
      <c r="C197" s="0" t="s">
        <v>3350</v>
      </c>
      <c r="D197" s="0" t="s">
        <v>3354</v>
      </c>
      <c r="E197" s="0" t="s">
        <v>3355</v>
      </c>
      <c r="F197" s="0" t="s">
        <v>2952</v>
      </c>
      <c r="G197" s="0" t="s">
        <v>3356</v>
      </c>
    </row>
    <row customHeight="1" ht="11.25">
      <c r="A198" s="374" t="s">
        <v>16</v>
      </c>
      <c r="B198" s="0" t="s">
        <v>3349</v>
      </c>
      <c r="C198" s="0" t="s">
        <v>3350</v>
      </c>
      <c r="D198" s="0" t="s">
        <v>3357</v>
      </c>
      <c r="E198" s="0" t="s">
        <v>3358</v>
      </c>
      <c r="F198" s="0" t="s">
        <v>2952</v>
      </c>
      <c r="G198" s="0" t="s">
        <v>3359</v>
      </c>
    </row>
    <row customHeight="1" ht="11.25">
      <c r="A199" s="374" t="s">
        <v>16</v>
      </c>
      <c r="B199" s="0" t="s">
        <v>3349</v>
      </c>
      <c r="C199" s="0" t="s">
        <v>3350</v>
      </c>
      <c r="D199" s="0" t="s">
        <v>3360</v>
      </c>
      <c r="E199" s="0" t="s">
        <v>3361</v>
      </c>
      <c r="F199" s="0" t="s">
        <v>2952</v>
      </c>
      <c r="G199" s="0" t="s">
        <v>3362</v>
      </c>
    </row>
    <row customHeight="1" ht="11.25">
      <c r="A200" s="374" t="s">
        <v>16</v>
      </c>
      <c r="B200" s="0" t="s">
        <v>3349</v>
      </c>
      <c r="C200" s="0" t="s">
        <v>3350</v>
      </c>
      <c r="D200" s="0" t="s">
        <v>3363</v>
      </c>
      <c r="E200" s="0" t="s">
        <v>3364</v>
      </c>
      <c r="F200" s="0" t="s">
        <v>2952</v>
      </c>
      <c r="G200" s="0" t="s">
        <v>3365</v>
      </c>
    </row>
    <row customHeight="1" ht="11.25">
      <c r="A201" s="374" t="s">
        <v>16</v>
      </c>
      <c r="B201" s="0" t="s">
        <v>3349</v>
      </c>
      <c r="C201" s="0" t="s">
        <v>3350</v>
      </c>
      <c r="D201" s="0" t="s">
        <v>3366</v>
      </c>
      <c r="E201" s="0" t="s">
        <v>3367</v>
      </c>
      <c r="F201" s="0" t="s">
        <v>2952</v>
      </c>
      <c r="G201" s="0" t="s">
        <v>3368</v>
      </c>
    </row>
    <row customHeight="1" ht="11.25">
      <c r="A202" s="374" t="s">
        <v>16</v>
      </c>
      <c r="B202" s="0" t="s">
        <v>3349</v>
      </c>
      <c r="C202" s="0" t="s">
        <v>3350</v>
      </c>
      <c r="D202" s="0" t="s">
        <v>3369</v>
      </c>
      <c r="E202" s="0" t="s">
        <v>3370</v>
      </c>
      <c r="F202" s="0" t="s">
        <v>2952</v>
      </c>
      <c r="G202" s="0" t="s">
        <v>3371</v>
      </c>
    </row>
    <row customHeight="1" ht="11.25">
      <c r="A203" s="374" t="s">
        <v>16</v>
      </c>
      <c r="B203" s="0" t="s">
        <v>3349</v>
      </c>
      <c r="C203" s="0" t="s">
        <v>3350</v>
      </c>
      <c r="D203" s="0" t="s">
        <v>3372</v>
      </c>
      <c r="E203" s="0" t="s">
        <v>3373</v>
      </c>
      <c r="F203" s="0" t="s">
        <v>2952</v>
      </c>
      <c r="G203" s="0" t="s">
        <v>3374</v>
      </c>
    </row>
    <row customHeight="1" ht="11.25">
      <c r="A204" s="374" t="s">
        <v>16</v>
      </c>
      <c r="B204" s="0" t="s">
        <v>3349</v>
      </c>
      <c r="C204" s="0" t="s">
        <v>3350</v>
      </c>
      <c r="D204" s="0" t="s">
        <v>3375</v>
      </c>
      <c r="E204" s="0" t="s">
        <v>3376</v>
      </c>
      <c r="F204" s="0" t="s">
        <v>2952</v>
      </c>
      <c r="G204" s="0" t="s">
        <v>3377</v>
      </c>
    </row>
    <row customHeight="1" ht="11.25">
      <c r="A205" s="374" t="s">
        <v>16</v>
      </c>
      <c r="B205" s="0" t="s">
        <v>3349</v>
      </c>
      <c r="C205" s="0" t="s">
        <v>3350</v>
      </c>
      <c r="D205" s="0" t="s">
        <v>3349</v>
      </c>
      <c r="E205" s="0" t="s">
        <v>3350</v>
      </c>
      <c r="F205" s="0" t="s">
        <v>2951</v>
      </c>
      <c r="G205" s="0" t="s">
        <v>3378</v>
      </c>
    </row>
    <row customHeight="1" ht="11.25">
      <c r="A206" s="374" t="s">
        <v>16</v>
      </c>
      <c r="B206" s="0" t="s">
        <v>3349</v>
      </c>
      <c r="C206" s="0" t="s">
        <v>3350</v>
      </c>
      <c r="D206" s="0" t="s">
        <v>3379</v>
      </c>
      <c r="E206" s="0" t="s">
        <v>3380</v>
      </c>
      <c r="F206" s="0" t="s">
        <v>2952</v>
      </c>
      <c r="G206" s="0" t="s">
        <v>3381</v>
      </c>
    </row>
    <row customHeight="1" ht="11.25">
      <c r="A207" s="374" t="s">
        <v>16</v>
      </c>
      <c r="B207" s="0" t="s">
        <v>3349</v>
      </c>
      <c r="C207" s="0" t="s">
        <v>3350</v>
      </c>
      <c r="D207" s="0" t="s">
        <v>3382</v>
      </c>
      <c r="E207" s="0" t="s">
        <v>3383</v>
      </c>
      <c r="F207" s="0" t="s">
        <v>2952</v>
      </c>
      <c r="G207" s="0" t="s">
        <v>3384</v>
      </c>
    </row>
    <row customHeight="1" ht="11.25">
      <c r="A208" s="374" t="s">
        <v>16</v>
      </c>
      <c r="B208" s="0" t="s">
        <v>3349</v>
      </c>
      <c r="C208" s="0" t="s">
        <v>3350</v>
      </c>
      <c r="D208" s="0" t="s">
        <v>3385</v>
      </c>
      <c r="E208" s="0" t="s">
        <v>3386</v>
      </c>
      <c r="F208" s="0" t="s">
        <v>2969</v>
      </c>
      <c r="G208" s="0" t="s">
        <v>3387</v>
      </c>
    </row>
    <row customHeight="1" ht="11.25">
      <c r="A209" s="374" t="s">
        <v>16</v>
      </c>
      <c r="B209" s="0" t="s">
        <v>319</v>
      </c>
      <c r="C209" s="0" t="s">
        <v>321</v>
      </c>
      <c r="D209" s="0" t="s">
        <v>319</v>
      </c>
      <c r="E209" s="0" t="s">
        <v>321</v>
      </c>
      <c r="F209" s="0" t="s">
        <v>2946</v>
      </c>
      <c r="G209" s="0" t="s">
        <v>320</v>
      </c>
    </row>
    <row customHeight="1" ht="11.25">
      <c r="A210" s="374" t="s">
        <v>16</v>
      </c>
      <c r="B210" s="0" t="s">
        <v>3388</v>
      </c>
      <c r="C210" s="0" t="s">
        <v>3389</v>
      </c>
      <c r="D210" s="0" t="s">
        <v>3388</v>
      </c>
      <c r="E210" s="0" t="s">
        <v>3389</v>
      </c>
      <c r="F210" s="0" t="s">
        <v>2947</v>
      </c>
      <c r="G210" s="0" t="s">
        <v>3390</v>
      </c>
    </row>
    <row customHeight="1" ht="11.25">
      <c r="A211" s="374" t="s">
        <v>16</v>
      </c>
      <c r="B211" s="0" t="s">
        <v>295</v>
      </c>
      <c r="C211" s="0" t="s">
        <v>3391</v>
      </c>
      <c r="D211" s="0" t="s">
        <v>3392</v>
      </c>
      <c r="E211" s="0" t="s">
        <v>3393</v>
      </c>
      <c r="F211" s="0" t="s">
        <v>2952</v>
      </c>
      <c r="G211" s="0" t="s">
        <v>3394</v>
      </c>
    </row>
    <row customHeight="1" ht="11.25">
      <c r="A212" s="374" t="s">
        <v>16</v>
      </c>
      <c r="B212" s="0" t="s">
        <v>295</v>
      </c>
      <c r="C212" s="0" t="s">
        <v>3391</v>
      </c>
      <c r="D212" s="0" t="s">
        <v>3395</v>
      </c>
      <c r="E212" s="0" t="s">
        <v>3396</v>
      </c>
      <c r="F212" s="0" t="s">
        <v>2952</v>
      </c>
      <c r="G212" s="0" t="s">
        <v>3397</v>
      </c>
    </row>
    <row customHeight="1" ht="11.25">
      <c r="A213" s="374" t="s">
        <v>16</v>
      </c>
      <c r="B213" s="0" t="s">
        <v>295</v>
      </c>
      <c r="C213" s="0" t="s">
        <v>3391</v>
      </c>
      <c r="D213" s="0" t="s">
        <v>3398</v>
      </c>
      <c r="E213" s="0" t="s">
        <v>3399</v>
      </c>
      <c r="F213" s="0" t="s">
        <v>2952</v>
      </c>
      <c r="G213" s="0" t="s">
        <v>3400</v>
      </c>
    </row>
    <row customHeight="1" ht="11.25">
      <c r="A214" s="374" t="s">
        <v>16</v>
      </c>
      <c r="B214" s="0" t="s">
        <v>295</v>
      </c>
      <c r="C214" s="0" t="s">
        <v>3391</v>
      </c>
      <c r="D214" s="0" t="s">
        <v>3401</v>
      </c>
      <c r="E214" s="0" t="s">
        <v>3402</v>
      </c>
      <c r="F214" s="0" t="s">
        <v>2952</v>
      </c>
      <c r="G214" s="0" t="s">
        <v>3403</v>
      </c>
    </row>
    <row customHeight="1" ht="11.25">
      <c r="A215" s="374" t="s">
        <v>16</v>
      </c>
      <c r="B215" s="0" t="s">
        <v>295</v>
      </c>
      <c r="C215" s="0" t="s">
        <v>3391</v>
      </c>
      <c r="D215" s="0" t="s">
        <v>3404</v>
      </c>
      <c r="E215" s="0" t="s">
        <v>3405</v>
      </c>
      <c r="F215" s="0" t="s">
        <v>2952</v>
      </c>
      <c r="G215" s="0" t="s">
        <v>3406</v>
      </c>
    </row>
    <row customHeight="1" ht="11.25">
      <c r="A216" s="374" t="s">
        <v>16</v>
      </c>
      <c r="B216" s="0" t="s">
        <v>295</v>
      </c>
      <c r="C216" s="0" t="s">
        <v>3391</v>
      </c>
      <c r="D216" s="0" t="s">
        <v>3407</v>
      </c>
      <c r="E216" s="0" t="s">
        <v>3408</v>
      </c>
      <c r="F216" s="0" t="s">
        <v>2952</v>
      </c>
      <c r="G216" s="0" t="s">
        <v>3409</v>
      </c>
    </row>
    <row customHeight="1" ht="11.25">
      <c r="A217" s="374" t="s">
        <v>16</v>
      </c>
      <c r="B217" s="0" t="s">
        <v>295</v>
      </c>
      <c r="C217" s="0" t="s">
        <v>3391</v>
      </c>
      <c r="D217" s="0" t="s">
        <v>3410</v>
      </c>
      <c r="E217" s="0" t="s">
        <v>3411</v>
      </c>
      <c r="F217" s="0" t="s">
        <v>2952</v>
      </c>
      <c r="G217" s="0" t="s">
        <v>3412</v>
      </c>
    </row>
    <row customHeight="1" ht="11.25">
      <c r="A218" s="374" t="s">
        <v>16</v>
      </c>
      <c r="B218" s="0" t="s">
        <v>295</v>
      </c>
      <c r="C218" s="0" t="s">
        <v>3391</v>
      </c>
      <c r="D218" s="0" t="s">
        <v>3413</v>
      </c>
      <c r="E218" s="0" t="s">
        <v>3414</v>
      </c>
      <c r="F218" s="0" t="s">
        <v>2952</v>
      </c>
      <c r="G218" s="0" t="s">
        <v>3415</v>
      </c>
    </row>
    <row customHeight="1" ht="11.25">
      <c r="A219" s="374" t="s">
        <v>16</v>
      </c>
      <c r="B219" s="0" t="s">
        <v>295</v>
      </c>
      <c r="C219" s="0" t="s">
        <v>3391</v>
      </c>
      <c r="D219" s="0" t="s">
        <v>3416</v>
      </c>
      <c r="E219" s="0" t="s">
        <v>3417</v>
      </c>
      <c r="F219" s="0" t="s">
        <v>2952</v>
      </c>
      <c r="G219" s="0" t="s">
        <v>3418</v>
      </c>
    </row>
    <row customHeight="1" ht="11.25">
      <c r="A220" s="374" t="s">
        <v>16</v>
      </c>
      <c r="B220" s="0" t="s">
        <v>295</v>
      </c>
      <c r="C220" s="0" t="s">
        <v>3391</v>
      </c>
      <c r="D220" s="0" t="s">
        <v>3419</v>
      </c>
      <c r="E220" s="0" t="s">
        <v>3420</v>
      </c>
      <c r="F220" s="0" t="s">
        <v>2952</v>
      </c>
      <c r="G220" s="0" t="s">
        <v>3421</v>
      </c>
    </row>
    <row customHeight="1" ht="11.25">
      <c r="A221" s="374" t="s">
        <v>16</v>
      </c>
      <c r="B221" s="0" t="s">
        <v>295</v>
      </c>
      <c r="C221" s="0" t="s">
        <v>3391</v>
      </c>
      <c r="D221" s="0" t="s">
        <v>3422</v>
      </c>
      <c r="E221" s="0" t="s">
        <v>3423</v>
      </c>
      <c r="F221" s="0" t="s">
        <v>2952</v>
      </c>
      <c r="G221" s="0" t="s">
        <v>3424</v>
      </c>
    </row>
    <row customHeight="1" ht="11.25">
      <c r="A222" s="374" t="s">
        <v>16</v>
      </c>
      <c r="B222" s="0" t="s">
        <v>295</v>
      </c>
      <c r="C222" s="0" t="s">
        <v>3391</v>
      </c>
      <c r="D222" s="0" t="s">
        <v>3425</v>
      </c>
      <c r="E222" s="0" t="s">
        <v>3426</v>
      </c>
      <c r="F222" s="0" t="s">
        <v>2952</v>
      </c>
      <c r="G222" s="0" t="s">
        <v>3427</v>
      </c>
    </row>
    <row customHeight="1" ht="11.25">
      <c r="A223" s="374" t="s">
        <v>16</v>
      </c>
      <c r="B223" s="0" t="s">
        <v>295</v>
      </c>
      <c r="C223" s="0" t="s">
        <v>3391</v>
      </c>
      <c r="D223" s="0" t="s">
        <v>3428</v>
      </c>
      <c r="E223" s="0" t="s">
        <v>3429</v>
      </c>
      <c r="F223" s="0" t="s">
        <v>2952</v>
      </c>
      <c r="G223" s="0" t="s">
        <v>3430</v>
      </c>
    </row>
    <row customHeight="1" ht="11.25">
      <c r="A224" s="374" t="s">
        <v>16</v>
      </c>
      <c r="B224" s="0" t="s">
        <v>295</v>
      </c>
      <c r="C224" s="0" t="s">
        <v>3391</v>
      </c>
      <c r="D224" s="0" t="s">
        <v>3431</v>
      </c>
      <c r="E224" s="0" t="s">
        <v>3432</v>
      </c>
      <c r="F224" s="0" t="s">
        <v>2952</v>
      </c>
      <c r="G224" s="0" t="s">
        <v>3433</v>
      </c>
    </row>
    <row customHeight="1" ht="11.25">
      <c r="A225" s="374" t="s">
        <v>16</v>
      </c>
      <c r="B225" s="0" t="s">
        <v>295</v>
      </c>
      <c r="C225" s="0" t="s">
        <v>3391</v>
      </c>
      <c r="D225" s="0" t="s">
        <v>3434</v>
      </c>
      <c r="E225" s="0" t="s">
        <v>3435</v>
      </c>
      <c r="F225" s="0" t="s">
        <v>2952</v>
      </c>
      <c r="G225" s="0" t="s">
        <v>3436</v>
      </c>
    </row>
    <row customHeight="1" ht="11.25">
      <c r="A226" s="374" t="s">
        <v>16</v>
      </c>
      <c r="B226" s="0" t="s">
        <v>295</v>
      </c>
      <c r="C226" s="0" t="s">
        <v>3391</v>
      </c>
      <c r="D226" s="0" t="s">
        <v>295</v>
      </c>
      <c r="E226" s="0" t="s">
        <v>3391</v>
      </c>
      <c r="F226" s="0" t="s">
        <v>2951</v>
      </c>
      <c r="G226" s="0" t="s">
        <v>3437</v>
      </c>
    </row>
    <row customHeight="1" ht="11.25">
      <c r="A227" s="374" t="s">
        <v>16</v>
      </c>
      <c r="B227" s="0" t="s">
        <v>295</v>
      </c>
      <c r="C227" s="0" t="s">
        <v>3391</v>
      </c>
      <c r="D227" s="0" t="s">
        <v>293</v>
      </c>
      <c r="E227" s="0" t="s">
        <v>296</v>
      </c>
      <c r="F227" s="0" t="s">
        <v>2969</v>
      </c>
      <c r="G227" s="0" t="s">
        <v>294</v>
      </c>
    </row>
    <row customHeight="1" ht="11.25">
      <c r="A228" s="374" t="s">
        <v>16</v>
      </c>
      <c r="B228" s="0" t="s">
        <v>3438</v>
      </c>
      <c r="C228" s="0" t="s">
        <v>3439</v>
      </c>
      <c r="D228" s="0" t="s">
        <v>3438</v>
      </c>
      <c r="E228" s="0" t="s">
        <v>3439</v>
      </c>
      <c r="F228" s="0" t="s">
        <v>2946</v>
      </c>
      <c r="G228" s="0" t="s">
        <v>3440</v>
      </c>
    </row>
    <row customHeight="1" ht="11.25">
      <c r="A229" s="374" t="s">
        <v>16</v>
      </c>
      <c r="B229" s="0" t="s">
        <v>299</v>
      </c>
      <c r="C229" s="0" t="s">
        <v>301</v>
      </c>
      <c r="D229" s="0" t="s">
        <v>299</v>
      </c>
      <c r="E229" s="0" t="s">
        <v>301</v>
      </c>
      <c r="F229" s="0" t="s">
        <v>2947</v>
      </c>
      <c r="G229" s="0" t="s">
        <v>300</v>
      </c>
    </row>
    <row customHeight="1" ht="11.25">
      <c r="A230" s="374" t="s">
        <v>16</v>
      </c>
      <c r="B230" s="0" t="s">
        <v>3441</v>
      </c>
      <c r="C230" s="0" t="s">
        <v>3442</v>
      </c>
      <c r="D230" s="0" t="s">
        <v>3441</v>
      </c>
      <c r="E230" s="0" t="s">
        <v>3442</v>
      </c>
      <c r="F230" s="0" t="s">
        <v>2946</v>
      </c>
      <c r="G230" s="0" t="s">
        <v>3443</v>
      </c>
    </row>
    <row customHeight="1" ht="11.25">
      <c r="A231" s="374" t="s">
        <v>16</v>
      </c>
      <c r="B231" s="0" t="s">
        <v>304</v>
      </c>
      <c r="C231" s="0" t="s">
        <v>306</v>
      </c>
      <c r="D231" s="0" t="s">
        <v>304</v>
      </c>
      <c r="E231" s="0" t="s">
        <v>306</v>
      </c>
      <c r="F231" s="0" t="s">
        <v>2947</v>
      </c>
      <c r="G231" s="0" t="s">
        <v>305</v>
      </c>
    </row>
    <row customHeight="1" ht="11.25">
      <c r="A232" s="374" t="s">
        <v>16</v>
      </c>
      <c r="B232" s="0" t="s">
        <v>309</v>
      </c>
      <c r="C232" s="0" t="s">
        <v>311</v>
      </c>
      <c r="D232" s="0" t="s">
        <v>309</v>
      </c>
      <c r="E232" s="0" t="s">
        <v>311</v>
      </c>
      <c r="F232" s="0" t="s">
        <v>2946</v>
      </c>
      <c r="G232" s="0" t="s">
        <v>310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2E216-17BE-7C8B-2261-0.D0BC58D2}"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3444</v>
      </c>
      <c r="B1" s="836" t="s">
        <v>3445</v>
      </c>
      <c r="C1" s="1160" t="s">
        <v>3446</v>
      </c>
      <c r="D1" s="836" t="s">
        <v>3447</v>
      </c>
      <c r="E1" s="836" t="s">
        <v>3448</v>
      </c>
      <c r="F1" s="1160" t="s">
        <v>3449</v>
      </c>
      <c r="G1" s="1160" t="s">
        <v>3450</v>
      </c>
      <c r="H1" s="1160" t="s">
        <v>3451</v>
      </c>
      <c r="I1" s="1160" t="s">
        <v>3452</v>
      </c>
    </row>
    <row customHeight="1" ht="11.25">
      <c r="A2" s="1692" t="s">
        <v>328</v>
      </c>
      <c r="B2" s="1692" t="s">
        <v>3453</v>
      </c>
      <c r="C2" s="1692" t="s">
        <v>22</v>
      </c>
      <c r="D2" s="1692" t="s">
        <v>3454</v>
      </c>
      <c r="E2" s="1692" t="s">
        <v>3455</v>
      </c>
      <c r="F2" s="1692" t="s">
        <v>22</v>
      </c>
      <c r="G2" s="1692" t="s">
        <v>22</v>
      </c>
      <c r="H2" s="1692" t="s">
        <v>22</v>
      </c>
      <c r="I2"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B3D3C-9ACD-F4A5-C427-0.1DA55D1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F36DB-2E2E-58B1-2A05-0.B44FE22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hidden="1" customWidth="1"/>
    <col min="32" max="32" style="1636" width="103.7109375" customWidth="1"/>
    <col min="33"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607</v>
      </c>
      <c r="I1" s="2218"/>
      <c r="J1" s="2218"/>
      <c r="K1" s="2218"/>
      <c r="L1" s="2218"/>
      <c r="M1" s="2218"/>
      <c r="N1" s="2218"/>
      <c r="O1" s="2218"/>
      <c r="P1" s="2218"/>
      <c r="Q1" s="2218"/>
      <c r="R1" s="2218"/>
      <c r="T1" s="2218" t="s">
        <v>608</v>
      </c>
      <c r="U1" s="2218"/>
      <c r="V1" s="2218"/>
      <c r="X1" s="2218" t="s">
        <v>609</v>
      </c>
      <c r="Y1" s="2218"/>
      <c r="Z1" s="2218"/>
      <c r="AB1" s="2218" t="s">
        <v>610</v>
      </c>
      <c r="AC1" s="2218"/>
      <c r="AT1" s="448" t="s">
        <v>14</v>
      </c>
    </row>
    <row customHeight="1" ht="14.25" hidden="1">
      <c r="AT2" s="448">
        <v>0</v>
      </c>
    </row>
    <row s="1614" customFormat="1" customHeight="1" ht="5.25">
      <c r="C3" s="702"/>
      <c r="D3" s="703"/>
      <c r="E3" s="703"/>
      <c r="F3" s="703"/>
      <c r="G3" s="703"/>
      <c r="H3" s="703" t="s">
        <v>611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водоотведение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ГУП "Белоблводоканал"</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555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556</v>
      </c>
      <c r="AF7" s="2224" t="s">
        <v>556</v>
      </c>
      <c r="AG7" s="2224" t="s">
        <v>556</v>
      </c>
      <c r="AH7" s="2224" t="s">
        <v>556</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водоотведения</v>
      </c>
      <c r="F8" s="2224" t="str">
        <f>IF(TEMPLATE_SPHERE&lt;&gt;"HEAT","Регулируемый вид деятельности","Вид регулируемой деятельности")</f>
        <v>Регулируемый вид деятельности</v>
      </c>
      <c r="G8" s="829"/>
      <c r="H8" s="2225" t="s">
        <v>612</v>
      </c>
      <c r="I8" s="2227" t="s">
        <v>613</v>
      </c>
      <c r="J8" s="2224" t="s">
        <v>614</v>
      </c>
      <c r="K8" s="2224"/>
      <c r="L8" s="2224"/>
      <c r="M8" s="2219"/>
      <c r="N8" s="2224" t="s">
        <v>615</v>
      </c>
      <c r="O8" s="2224"/>
      <c r="P8" s="2224" t="s">
        <v>616</v>
      </c>
      <c r="Q8" s="2224"/>
      <c r="R8" s="2231" t="s">
        <v>617</v>
      </c>
      <c r="S8" s="825"/>
      <c r="T8" s="2229" t="s">
        <v>618</v>
      </c>
      <c r="U8" s="2229" t="s">
        <v>619</v>
      </c>
      <c r="V8" s="2229" t="s">
        <v>620</v>
      </c>
      <c r="W8" s="827"/>
      <c r="X8" s="2229" t="s">
        <v>621</v>
      </c>
      <c r="Y8" s="2229" t="s">
        <v>622</v>
      </c>
      <c r="Z8" s="2229" t="s">
        <v>623</v>
      </c>
      <c r="AA8" s="827"/>
      <c r="AB8" s="2229" t="s">
        <v>624</v>
      </c>
      <c r="AC8" s="2229" t="s">
        <v>617</v>
      </c>
      <c r="AD8" s="827"/>
      <c r="AE8" s="2224"/>
      <c r="AF8" s="2224"/>
      <c r="AG8" s="2224"/>
      <c r="AH8" s="2224"/>
      <c r="AT8" s="448">
        <v>26</v>
      </c>
    </row>
    <row customHeight="1" ht="46.199999999999996">
      <c r="C9" s="451"/>
      <c r="D9" s="2128"/>
      <c r="E9" s="2224"/>
      <c r="F9" s="2224"/>
      <c r="G9" s="830"/>
      <c r="H9" s="2226"/>
      <c r="I9" s="2228"/>
      <c r="J9" s="426" t="s">
        <v>625</v>
      </c>
      <c r="K9" s="426" t="s">
        <v>626</v>
      </c>
      <c r="L9" s="426" t="s">
        <v>627</v>
      </c>
      <c r="M9" s="432" t="s">
        <v>628</v>
      </c>
      <c r="N9" s="426" t="s">
        <v>629</v>
      </c>
      <c r="O9" s="426" t="s">
        <v>628</v>
      </c>
      <c r="P9" s="426" t="s">
        <v>630</v>
      </c>
      <c r="Q9" s="426" t="s">
        <v>628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631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328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632</v>
      </c>
      <c r="AF12" s="2222" t="s">
        <v>633</v>
      </c>
      <c r="AG12" s="2222" t="s">
        <v>634</v>
      </c>
      <c r="AH12" s="2222" t="s">
        <v>635</v>
      </c>
      <c r="AI12" s="448"/>
      <c r="AM12" s="512"/>
      <c r="AP12" s="501" t="s">
        <v>636</v>
      </c>
      <c r="AQ12" s="501" t="s">
        <v>636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E5C2C2-953F-BECD-69FF-0.FA076DE}" mc:Ignorable="x14ac xr xr2 xr3">
  <sheetPr>
    <tabColor rgb="FFFFCC99"/>
  </sheetPr>
  <dimension ref="A1:B48"/>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393</v>
      </c>
      <c r="B1" s="184" t="s">
        <v>3456</v>
      </c>
    </row>
    <row customHeight="1" ht="11.25">
      <c r="A2" s="184" t="s">
        <v>97</v>
      </c>
      <c r="B2" s="184" t="s">
        <v>98</v>
      </c>
    </row>
    <row customHeight="1" ht="11.25">
      <c r="A3" s="184" t="s">
        <v>103</v>
      </c>
      <c r="B3" s="184" t="s">
        <v>104</v>
      </c>
    </row>
    <row customHeight="1" ht="11.25">
      <c r="A4" s="184" t="s">
        <v>108</v>
      </c>
      <c r="B4" s="184" t="s">
        <v>109</v>
      </c>
    </row>
    <row customHeight="1" ht="11.25">
      <c r="A5" s="184" t="s">
        <v>111</v>
      </c>
      <c r="B5" s="184" t="s">
        <v>112</v>
      </c>
    </row>
    <row customHeight="1" ht="11.25">
      <c r="A6" s="184" t="s">
        <v>115</v>
      </c>
      <c r="B6" s="184" t="s">
        <v>116</v>
      </c>
    </row>
    <row customHeight="1" ht="11.25">
      <c r="A7" s="184" t="s">
        <v>119</v>
      </c>
      <c r="B7" s="184" t="s">
        <v>120</v>
      </c>
    </row>
    <row customHeight="1" ht="11.25">
      <c r="A8" s="184" t="s">
        <v>123</v>
      </c>
      <c r="B8" s="184" t="s">
        <v>124</v>
      </c>
    </row>
    <row customHeight="1" ht="11.25">
      <c r="A9" s="184" t="s">
        <v>127</v>
      </c>
      <c r="B9" s="184" t="s">
        <v>128</v>
      </c>
    </row>
    <row customHeight="1" ht="11.25">
      <c r="A10" s="184" t="s">
        <v>131</v>
      </c>
      <c r="B10" s="184" t="s">
        <v>132</v>
      </c>
    </row>
    <row customHeight="1" ht="11.25">
      <c r="A11" s="184" t="s">
        <v>135</v>
      </c>
      <c r="B11" s="184" t="s">
        <v>136</v>
      </c>
    </row>
    <row customHeight="1" ht="11.25">
      <c r="A12" s="184" t="s">
        <v>140</v>
      </c>
      <c r="B12" s="184" t="s">
        <v>141</v>
      </c>
    </row>
    <row customHeight="1" ht="11.25">
      <c r="A13" s="184" t="s">
        <v>145</v>
      </c>
      <c r="B13" s="184" t="s">
        <v>146</v>
      </c>
    </row>
    <row customHeight="1" ht="11.25">
      <c r="A14" s="184" t="s">
        <v>149</v>
      </c>
      <c r="B14" s="184" t="s">
        <v>150</v>
      </c>
    </row>
    <row customHeight="1" ht="11.25">
      <c r="A15" s="184" t="s">
        <v>153</v>
      </c>
      <c r="B15" s="184" t="s">
        <v>154</v>
      </c>
    </row>
    <row customHeight="1" ht="11.25">
      <c r="A16" s="184" t="s">
        <v>158</v>
      </c>
      <c r="B16" s="184" t="s">
        <v>159</v>
      </c>
    </row>
    <row customHeight="1" ht="11.25">
      <c r="A17" s="184" t="s">
        <v>162</v>
      </c>
      <c r="B17" s="184" t="s">
        <v>163</v>
      </c>
    </row>
    <row customHeight="1" ht="11.25">
      <c r="A18" s="184" t="s">
        <v>167</v>
      </c>
      <c r="B18" s="184" t="s">
        <v>168</v>
      </c>
    </row>
    <row customHeight="1" ht="11.25">
      <c r="A19" s="184" t="s">
        <v>171</v>
      </c>
      <c r="B19" s="184" t="s">
        <v>172</v>
      </c>
    </row>
    <row customHeight="1" ht="11.25">
      <c r="A20" s="184" t="s">
        <v>176</v>
      </c>
      <c r="B20" s="184" t="s">
        <v>177</v>
      </c>
    </row>
    <row customHeight="1" ht="11.25">
      <c r="A21" s="184" t="s">
        <v>181</v>
      </c>
      <c r="B21" s="184" t="s">
        <v>182</v>
      </c>
    </row>
    <row customHeight="1" ht="11.25">
      <c r="A22" s="184" t="s">
        <v>186</v>
      </c>
      <c r="B22" s="184" t="s">
        <v>187</v>
      </c>
    </row>
    <row customHeight="1" ht="11.25">
      <c r="A23" s="184" t="s">
        <v>191</v>
      </c>
      <c r="B23" s="184" t="s">
        <v>192</v>
      </c>
    </row>
    <row customHeight="1" ht="11.25">
      <c r="A24" s="184" t="s">
        <v>196</v>
      </c>
      <c r="B24" s="184" t="s">
        <v>197</v>
      </c>
    </row>
    <row customHeight="1" ht="11.25">
      <c r="A25" s="184" t="s">
        <v>201</v>
      </c>
      <c r="B25" s="184" t="s">
        <v>202</v>
      </c>
    </row>
    <row customHeight="1" ht="11.25">
      <c r="A26" s="184" t="s">
        <v>206</v>
      </c>
      <c r="B26" s="184" t="s">
        <v>207</v>
      </c>
    </row>
    <row customHeight="1" ht="11.25">
      <c r="A27" s="184" t="s">
        <v>210</v>
      </c>
      <c r="B27" s="184" t="s">
        <v>211</v>
      </c>
    </row>
    <row customHeight="1" ht="11.25">
      <c r="A28" s="184" t="s">
        <v>215</v>
      </c>
      <c r="B28" s="184" t="s">
        <v>216</v>
      </c>
    </row>
    <row customHeight="1" ht="11.25">
      <c r="A29" s="184" t="s">
        <v>219</v>
      </c>
      <c r="B29" s="184" t="s">
        <v>220</v>
      </c>
    </row>
    <row customHeight="1" ht="11.25">
      <c r="A30" s="184" t="s">
        <v>224</v>
      </c>
      <c r="B30" s="184" t="s">
        <v>225</v>
      </c>
    </row>
    <row customHeight="1" ht="11.25">
      <c r="A31" s="184" t="s">
        <v>229</v>
      </c>
      <c r="B31" s="184" t="s">
        <v>230</v>
      </c>
    </row>
    <row customHeight="1" ht="11.25">
      <c r="A32" s="184" t="s">
        <v>234</v>
      </c>
      <c r="B32" s="184" t="s">
        <v>235</v>
      </c>
    </row>
    <row customHeight="1" ht="11.25">
      <c r="A33" s="184" t="s">
        <v>240</v>
      </c>
      <c r="B33" s="184" t="s">
        <v>241</v>
      </c>
    </row>
    <row customHeight="1" ht="11.25">
      <c r="A34" s="184" t="s">
        <v>246</v>
      </c>
      <c r="B34" s="184" t="s">
        <v>247</v>
      </c>
    </row>
    <row customHeight="1" ht="11.25">
      <c r="A35" s="184" t="s">
        <v>251</v>
      </c>
      <c r="B35" s="184" t="s">
        <v>252</v>
      </c>
    </row>
    <row customHeight="1" ht="11.25">
      <c r="A36" s="184" t="s">
        <v>256</v>
      </c>
      <c r="B36" s="184" t="s">
        <v>257</v>
      </c>
    </row>
    <row customHeight="1" ht="11.25">
      <c r="A37" s="184" t="s">
        <v>261</v>
      </c>
      <c r="B37" s="184" t="s">
        <v>262</v>
      </c>
    </row>
    <row customHeight="1" ht="11.25">
      <c r="A38" s="184" t="s">
        <v>266</v>
      </c>
      <c r="B38" s="184" t="s">
        <v>267</v>
      </c>
    </row>
    <row customHeight="1" ht="11.25">
      <c r="A39" s="184" t="s">
        <v>272</v>
      </c>
      <c r="B39" s="184" t="s">
        <v>273</v>
      </c>
    </row>
    <row customHeight="1" ht="11.25">
      <c r="A40" s="184" t="s">
        <v>277</v>
      </c>
      <c r="B40" s="184" t="s">
        <v>278</v>
      </c>
    </row>
    <row customHeight="1" ht="11.25">
      <c r="A41" s="184" t="s">
        <v>282</v>
      </c>
      <c r="B41" s="184" t="s">
        <v>283</v>
      </c>
    </row>
    <row customHeight="1" ht="11.25">
      <c r="A42" s="184" t="s">
        <v>288</v>
      </c>
      <c r="B42" s="184" t="s">
        <v>289</v>
      </c>
    </row>
    <row customHeight="1" ht="11.25">
      <c r="A43" s="184" t="s">
        <v>292</v>
      </c>
      <c r="B43" s="184" t="s">
        <v>293</v>
      </c>
    </row>
    <row customHeight="1" ht="11.25">
      <c r="A44" s="184" t="s">
        <v>298</v>
      </c>
      <c r="B44" s="184" t="s">
        <v>299</v>
      </c>
    </row>
    <row customHeight="1" ht="11.25">
      <c r="A45" s="184" t="s">
        <v>303</v>
      </c>
      <c r="B45" s="184" t="s">
        <v>304</v>
      </c>
    </row>
    <row customHeight="1" ht="11.25">
      <c r="A46" s="184" t="s">
        <v>308</v>
      </c>
      <c r="B46" s="184" t="s">
        <v>309</v>
      </c>
    </row>
    <row customHeight="1" ht="11.25">
      <c r="A47" s="184" t="s">
        <v>313</v>
      </c>
      <c r="B47" s="184" t="s">
        <v>314</v>
      </c>
    </row>
    <row customHeight="1" ht="11.25">
      <c r="A48" s="184" t="s">
        <v>318</v>
      </c>
      <c r="B48" s="184" t="s">
        <v>319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AE0C4-68E3-6224-53BE-0.8BA23A9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3457</v>
      </c>
      <c r="B1" s="836" t="s">
        <v>3458</v>
      </c>
    </row>
    <row customHeight="1" ht="11.25">
      <c r="A2" s="836">
        <v>4213775</v>
      </c>
      <c r="B2" s="836" t="s">
        <v>1519</v>
      </c>
    </row>
    <row customHeight="1" ht="11.25">
      <c r="A3" s="836">
        <v>4213784</v>
      </c>
      <c r="B3" s="836" t="s">
        <v>1553</v>
      </c>
    </row>
    <row customHeight="1" ht="11.25">
      <c r="A4" s="836">
        <v>4213781</v>
      </c>
      <c r="B4" s="836" t="s">
        <v>1546</v>
      </c>
    </row>
    <row customHeight="1" ht="11.25">
      <c r="A5" s="836">
        <v>4213776</v>
      </c>
      <c r="B5" s="836" t="s">
        <v>423</v>
      </c>
    </row>
    <row customHeight="1" ht="11.25">
      <c r="A6" s="836">
        <v>4213777</v>
      </c>
      <c r="B6" s="836" t="s">
        <v>429</v>
      </c>
    </row>
    <row customHeight="1" ht="11.25">
      <c r="A7" s="836">
        <v>4213778</v>
      </c>
      <c r="B7" s="836" t="s">
        <v>435</v>
      </c>
    </row>
    <row customHeight="1" ht="11.25">
      <c r="A8" s="836">
        <v>4213780</v>
      </c>
      <c r="B8" s="836" t="s">
        <v>441</v>
      </c>
    </row>
    <row customHeight="1" ht="11.25">
      <c r="A9" s="836">
        <v>4213779</v>
      </c>
      <c r="B9" s="836" t="s">
        <v>1686</v>
      </c>
    </row>
    <row customHeight="1" ht="11.25">
      <c r="A10" s="836">
        <v>4213783</v>
      </c>
      <c r="B10" s="836" t="s">
        <v>1701</v>
      </c>
    </row>
    <row customHeight="1" ht="11.25">
      <c r="A11" s="836">
        <v>4213782</v>
      </c>
      <c r="B11" s="836" t="s">
        <v>447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4B7CE-648A-6F9D-362D-0.341E1B89}"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3457</v>
      </c>
      <c r="B1" s="836" t="s">
        <v>3459</v>
      </c>
    </row>
    <row customHeight="1" ht="11.25">
      <c r="A2" s="836" t="s">
        <v>3460</v>
      </c>
      <c r="B2" s="836" t="s">
        <v>1798</v>
      </c>
    </row>
    <row customHeight="1" ht="11.25">
      <c r="A3" s="836" t="s">
        <v>3461</v>
      </c>
      <c r="B3" s="836" t="s">
        <v>1806</v>
      </c>
    </row>
    <row customHeight="1" ht="11.25">
      <c r="A4" s="836" t="s">
        <v>3462</v>
      </c>
      <c r="B4" s="836" t="s">
        <v>1815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677D7-F41D-2AF2-E0EC-0.F7471F96}" mc:Ignorable="x14ac xr xr2 xr3">
  <sheetPr>
    <tabColor rgb="FFFFCC99"/>
  </sheetPr>
  <dimension ref="A1:G231"/>
  <sheetViews>
    <sheetView topLeftCell="A1" showGridLines="0" workbookViewId="0">
      <selection activeCell="A1" sqref="A1"/>
    </sheetView>
  </sheetViews>
  <sheetFormatPr customHeight="1" defaultRowHeight="11.25"/>
  <sheetData>
    <row customHeight="1" ht="11.25">
      <c r="A1" s="374" t="s">
        <v>2937</v>
      </c>
      <c r="B1" s="374" t="s">
        <v>2938</v>
      </c>
      <c r="C1" s="374" t="s">
        <v>2939</v>
      </c>
      <c r="D1" s="374" t="s">
        <v>2940</v>
      </c>
      <c r="E1" s="0" t="s">
        <v>2941</v>
      </c>
      <c r="F1" s="0" t="s">
        <v>2942</v>
      </c>
      <c r="G1" s="0" t="s">
        <v>2943</v>
      </c>
    </row>
    <row customHeight="1" ht="11.25">
      <c r="A2" s="0" t="s">
        <v>16</v>
      </c>
      <c r="B2" s="0" t="s">
        <v>2944</v>
      </c>
      <c r="C2" s="0" t="s">
        <v>2945</v>
      </c>
      <c r="D2" s="0" t="s">
        <v>2944</v>
      </c>
      <c r="E2" s="0" t="s">
        <v>2945</v>
      </c>
      <c r="F2" s="0" t="s">
        <v>2946</v>
      </c>
      <c r="G2" s="0" t="s">
        <v>328</v>
      </c>
    </row>
    <row customHeight="1" ht="11.25">
      <c r="A3" s="0" t="s">
        <v>16</v>
      </c>
      <c r="B3" s="0" t="s">
        <v>98</v>
      </c>
      <c r="C3" s="0" t="s">
        <v>100</v>
      </c>
      <c r="D3" s="0" t="s">
        <v>98</v>
      </c>
      <c r="E3" s="0" t="s">
        <v>100</v>
      </c>
      <c r="F3" s="0" t="s">
        <v>2947</v>
      </c>
      <c r="G3" s="0" t="s">
        <v>99</v>
      </c>
    </row>
    <row customHeight="1" ht="11.25">
      <c r="A4" s="0" t="s">
        <v>16</v>
      </c>
      <c r="B4" s="0" t="s">
        <v>2948</v>
      </c>
      <c r="C4" s="0" t="s">
        <v>2949</v>
      </c>
      <c r="D4" s="0" t="s">
        <v>2948</v>
      </c>
      <c r="E4" s="0" t="s">
        <v>2949</v>
      </c>
      <c r="F4" s="0" t="s">
        <v>2947</v>
      </c>
      <c r="G4" s="0" t="s">
        <v>89</v>
      </c>
    </row>
    <row customHeight="1" ht="11.25">
      <c r="A5" s="0" t="s">
        <v>16</v>
      </c>
      <c r="B5" s="0" t="s">
        <v>106</v>
      </c>
      <c r="C5" s="0" t="s">
        <v>2950</v>
      </c>
      <c r="D5" s="0" t="s">
        <v>106</v>
      </c>
      <c r="E5" s="0" t="s">
        <v>2950</v>
      </c>
      <c r="F5" s="0" t="s">
        <v>2951</v>
      </c>
      <c r="G5" s="0" t="s">
        <v>90</v>
      </c>
    </row>
    <row customHeight="1" ht="11.25">
      <c r="A6" s="0" t="s">
        <v>16</v>
      </c>
      <c r="B6" s="0" t="s">
        <v>106</v>
      </c>
      <c r="C6" s="0" t="s">
        <v>2950</v>
      </c>
      <c r="D6" s="0" t="s">
        <v>104</v>
      </c>
      <c r="E6" s="0" t="s">
        <v>107</v>
      </c>
      <c r="F6" s="0" t="s">
        <v>2952</v>
      </c>
      <c r="G6" s="0" t="s">
        <v>105</v>
      </c>
    </row>
    <row customHeight="1" ht="11.25">
      <c r="A7" s="0" t="s">
        <v>16</v>
      </c>
      <c r="B7" s="0" t="s">
        <v>106</v>
      </c>
      <c r="C7" s="0" t="s">
        <v>2950</v>
      </c>
      <c r="D7" s="0" t="s">
        <v>109</v>
      </c>
      <c r="E7" s="0" t="s">
        <v>110</v>
      </c>
      <c r="F7" s="0" t="s">
        <v>2952</v>
      </c>
      <c r="G7" s="0" t="s">
        <v>91</v>
      </c>
    </row>
    <row customHeight="1" ht="11.25">
      <c r="A8" s="0" t="s">
        <v>16</v>
      </c>
      <c r="B8" s="0" t="s">
        <v>106</v>
      </c>
      <c r="C8" s="0" t="s">
        <v>2950</v>
      </c>
      <c r="D8" s="0" t="s">
        <v>2953</v>
      </c>
      <c r="E8" s="0" t="s">
        <v>2954</v>
      </c>
      <c r="F8" s="0" t="s">
        <v>2952</v>
      </c>
      <c r="G8" s="0" t="s">
        <v>92</v>
      </c>
    </row>
    <row customHeight="1" ht="11.25">
      <c r="A9" s="0" t="s">
        <v>16</v>
      </c>
      <c r="B9" s="0" t="s">
        <v>106</v>
      </c>
      <c r="C9" s="0" t="s">
        <v>2950</v>
      </c>
      <c r="D9" s="0" t="s">
        <v>112</v>
      </c>
      <c r="E9" s="0" t="s">
        <v>114</v>
      </c>
      <c r="F9" s="0" t="s">
        <v>2952</v>
      </c>
      <c r="G9" s="0" t="s">
        <v>113</v>
      </c>
    </row>
    <row customHeight="1" ht="11.25">
      <c r="A10" s="0" t="s">
        <v>16</v>
      </c>
      <c r="B10" s="0" t="s">
        <v>106</v>
      </c>
      <c r="C10" s="0" t="s">
        <v>2950</v>
      </c>
      <c r="D10" s="0" t="s">
        <v>116</v>
      </c>
      <c r="E10" s="0" t="s">
        <v>118</v>
      </c>
      <c r="F10" s="0" t="s">
        <v>2952</v>
      </c>
      <c r="G10" s="0" t="s">
        <v>117</v>
      </c>
    </row>
    <row customHeight="1" ht="11.25">
      <c r="A11" s="0" t="s">
        <v>16</v>
      </c>
      <c r="B11" s="0" t="s">
        <v>106</v>
      </c>
      <c r="C11" s="0" t="s">
        <v>2950</v>
      </c>
      <c r="D11" s="0" t="s">
        <v>120</v>
      </c>
      <c r="E11" s="0" t="s">
        <v>122</v>
      </c>
      <c r="F11" s="0" t="s">
        <v>2952</v>
      </c>
      <c r="G11" s="0" t="s">
        <v>121</v>
      </c>
    </row>
    <row customHeight="1" ht="11.25">
      <c r="A12" s="0" t="s">
        <v>16</v>
      </c>
      <c r="B12" s="0" t="s">
        <v>106</v>
      </c>
      <c r="C12" s="0" t="s">
        <v>2950</v>
      </c>
      <c r="D12" s="0" t="s">
        <v>2955</v>
      </c>
      <c r="E12" s="0" t="s">
        <v>2956</v>
      </c>
      <c r="F12" s="0" t="s">
        <v>2952</v>
      </c>
      <c r="G12" s="0" t="s">
        <v>139</v>
      </c>
    </row>
    <row customHeight="1" ht="11.25">
      <c r="A13" s="0" t="s">
        <v>16</v>
      </c>
      <c r="B13" s="0" t="s">
        <v>106</v>
      </c>
      <c r="C13" s="0" t="s">
        <v>2950</v>
      </c>
      <c r="D13" s="0" t="s">
        <v>2957</v>
      </c>
      <c r="E13" s="0" t="s">
        <v>2958</v>
      </c>
      <c r="F13" s="0" t="s">
        <v>2952</v>
      </c>
      <c r="G13" s="0" t="s">
        <v>144</v>
      </c>
    </row>
    <row customHeight="1" ht="11.25">
      <c r="A14" s="0" t="s">
        <v>16</v>
      </c>
      <c r="B14" s="0" t="s">
        <v>106</v>
      </c>
      <c r="C14" s="0" t="s">
        <v>2950</v>
      </c>
      <c r="D14" s="0" t="s">
        <v>124</v>
      </c>
      <c r="E14" s="0" t="s">
        <v>126</v>
      </c>
      <c r="F14" s="0" t="s">
        <v>2952</v>
      </c>
      <c r="G14" s="0" t="s">
        <v>125</v>
      </c>
    </row>
    <row customHeight="1" ht="11.25">
      <c r="A15" s="0" t="s">
        <v>16</v>
      </c>
      <c r="B15" s="0" t="s">
        <v>106</v>
      </c>
      <c r="C15" s="0" t="s">
        <v>2950</v>
      </c>
      <c r="D15" s="0" t="s">
        <v>128</v>
      </c>
      <c r="E15" s="0" t="s">
        <v>130</v>
      </c>
      <c r="F15" s="0" t="s">
        <v>2952</v>
      </c>
      <c r="G15" s="0" t="s">
        <v>129</v>
      </c>
    </row>
    <row customHeight="1" ht="11.25">
      <c r="A16" s="0" t="s">
        <v>16</v>
      </c>
      <c r="B16" s="0" t="s">
        <v>106</v>
      </c>
      <c r="C16" s="0" t="s">
        <v>2950</v>
      </c>
      <c r="D16" s="0" t="s">
        <v>2959</v>
      </c>
      <c r="E16" s="0" t="s">
        <v>2960</v>
      </c>
      <c r="F16" s="0" t="s">
        <v>2952</v>
      </c>
      <c r="G16" s="0" t="s">
        <v>157</v>
      </c>
    </row>
    <row customHeight="1" ht="11.25">
      <c r="A17" s="0" t="s">
        <v>16</v>
      </c>
      <c r="B17" s="0" t="s">
        <v>106</v>
      </c>
      <c r="C17" s="0" t="s">
        <v>2950</v>
      </c>
      <c r="D17" s="0" t="s">
        <v>132</v>
      </c>
      <c r="E17" s="0" t="s">
        <v>134</v>
      </c>
      <c r="F17" s="0" t="s">
        <v>2952</v>
      </c>
      <c r="G17" s="0" t="s">
        <v>133</v>
      </c>
    </row>
    <row customHeight="1" ht="11.25">
      <c r="A18" s="0" t="s">
        <v>16</v>
      </c>
      <c r="B18" s="0" t="s">
        <v>106</v>
      </c>
      <c r="C18" s="0" t="s">
        <v>2950</v>
      </c>
      <c r="D18" s="0" t="s">
        <v>2961</v>
      </c>
      <c r="E18" s="0" t="s">
        <v>2962</v>
      </c>
      <c r="F18" s="0" t="s">
        <v>2952</v>
      </c>
      <c r="G18" s="0" t="s">
        <v>166</v>
      </c>
    </row>
    <row customHeight="1" ht="11.25">
      <c r="A19" s="0" t="s">
        <v>16</v>
      </c>
      <c r="B19" s="0" t="s">
        <v>106</v>
      </c>
      <c r="C19" s="0" t="s">
        <v>2950</v>
      </c>
      <c r="D19" s="0" t="s">
        <v>136</v>
      </c>
      <c r="E19" s="0" t="s">
        <v>138</v>
      </c>
      <c r="F19" s="0" t="s">
        <v>2952</v>
      </c>
      <c r="G19" s="0" t="s">
        <v>137</v>
      </c>
    </row>
    <row customHeight="1" ht="11.25">
      <c r="A20" s="0" t="s">
        <v>16</v>
      </c>
      <c r="B20" s="0" t="s">
        <v>106</v>
      </c>
      <c r="C20" s="0" t="s">
        <v>2950</v>
      </c>
      <c r="D20" s="0" t="s">
        <v>141</v>
      </c>
      <c r="E20" s="0" t="s">
        <v>143</v>
      </c>
      <c r="F20" s="0" t="s">
        <v>2952</v>
      </c>
      <c r="G20" s="0" t="s">
        <v>142</v>
      </c>
    </row>
    <row customHeight="1" ht="11.25">
      <c r="A21" s="0" t="s">
        <v>16</v>
      </c>
      <c r="B21" s="0" t="s">
        <v>106</v>
      </c>
      <c r="C21" s="0" t="s">
        <v>2950</v>
      </c>
      <c r="D21" s="0" t="s">
        <v>2963</v>
      </c>
      <c r="E21" s="0" t="s">
        <v>2964</v>
      </c>
      <c r="F21" s="0" t="s">
        <v>2952</v>
      </c>
      <c r="G21" s="0" t="s">
        <v>180</v>
      </c>
    </row>
    <row customHeight="1" ht="11.25">
      <c r="A22" s="0" t="s">
        <v>16</v>
      </c>
      <c r="B22" s="0" t="s">
        <v>106</v>
      </c>
      <c r="C22" s="0" t="s">
        <v>2950</v>
      </c>
      <c r="D22" s="0" t="s">
        <v>146</v>
      </c>
      <c r="E22" s="0" t="s">
        <v>148</v>
      </c>
      <c r="F22" s="0" t="s">
        <v>2952</v>
      </c>
      <c r="G22" s="0" t="s">
        <v>147</v>
      </c>
    </row>
    <row customHeight="1" ht="11.25">
      <c r="A23" s="0" t="s">
        <v>16</v>
      </c>
      <c r="B23" s="0" t="s">
        <v>106</v>
      </c>
      <c r="C23" s="0" t="s">
        <v>2950</v>
      </c>
      <c r="D23" s="0" t="s">
        <v>150</v>
      </c>
      <c r="E23" s="0" t="s">
        <v>152</v>
      </c>
      <c r="F23" s="0" t="s">
        <v>2952</v>
      </c>
      <c r="G23" s="0" t="s">
        <v>151</v>
      </c>
    </row>
    <row customHeight="1" ht="11.25">
      <c r="A24" s="0" t="s">
        <v>16</v>
      </c>
      <c r="B24" s="0" t="s">
        <v>106</v>
      </c>
      <c r="C24" s="0" t="s">
        <v>2950</v>
      </c>
      <c r="D24" s="0" t="s">
        <v>2965</v>
      </c>
      <c r="E24" s="0" t="s">
        <v>2966</v>
      </c>
      <c r="F24" s="0" t="s">
        <v>2952</v>
      </c>
      <c r="G24" s="0" t="s">
        <v>195</v>
      </c>
    </row>
    <row customHeight="1" ht="11.25">
      <c r="A25" s="0" t="s">
        <v>16</v>
      </c>
      <c r="B25" s="0" t="s">
        <v>106</v>
      </c>
      <c r="C25" s="0" t="s">
        <v>2950</v>
      </c>
      <c r="D25" s="0" t="s">
        <v>2967</v>
      </c>
      <c r="E25" s="0" t="s">
        <v>2968</v>
      </c>
      <c r="F25" s="0" t="s">
        <v>2952</v>
      </c>
      <c r="G25" s="0" t="s">
        <v>200</v>
      </c>
    </row>
    <row customHeight="1" ht="11.25">
      <c r="A26" s="0" t="s">
        <v>16</v>
      </c>
      <c r="B26" s="0" t="s">
        <v>106</v>
      </c>
      <c r="C26" s="0" t="s">
        <v>2950</v>
      </c>
      <c r="D26" s="0" t="s">
        <v>159</v>
      </c>
      <c r="E26" s="0" t="s">
        <v>161</v>
      </c>
      <c r="F26" s="0" t="s">
        <v>2969</v>
      </c>
      <c r="G26" s="0" t="s">
        <v>160</v>
      </c>
    </row>
    <row customHeight="1" ht="11.25">
      <c r="A27" s="0" t="s">
        <v>16</v>
      </c>
      <c r="B27" s="0" t="s">
        <v>106</v>
      </c>
      <c r="C27" s="0" t="s">
        <v>2950</v>
      </c>
      <c r="D27" s="0" t="s">
        <v>163</v>
      </c>
      <c r="E27" s="0" t="s">
        <v>165</v>
      </c>
      <c r="F27" s="0" t="s">
        <v>2969</v>
      </c>
      <c r="G27" s="0" t="s">
        <v>164</v>
      </c>
    </row>
    <row customHeight="1" ht="11.25">
      <c r="A28" s="0" t="s">
        <v>16</v>
      </c>
      <c r="B28" s="0" t="s">
        <v>106</v>
      </c>
      <c r="C28" s="0" t="s">
        <v>2950</v>
      </c>
      <c r="D28" s="0" t="s">
        <v>168</v>
      </c>
      <c r="E28" s="0" t="s">
        <v>170</v>
      </c>
      <c r="F28" s="0" t="s">
        <v>2969</v>
      </c>
      <c r="G28" s="0" t="s">
        <v>169</v>
      </c>
    </row>
    <row customHeight="1" ht="11.25">
      <c r="A29" s="0" t="s">
        <v>16</v>
      </c>
      <c r="B29" s="0" t="s">
        <v>2970</v>
      </c>
      <c r="C29" s="0" t="s">
        <v>2971</v>
      </c>
      <c r="D29" s="0" t="s">
        <v>2970</v>
      </c>
      <c r="E29" s="0" t="s">
        <v>2971</v>
      </c>
      <c r="F29" s="0" t="s">
        <v>2947</v>
      </c>
      <c r="G29" s="0" t="s">
        <v>223</v>
      </c>
    </row>
    <row customHeight="1" ht="11.25">
      <c r="A30" s="0" t="s">
        <v>16</v>
      </c>
      <c r="B30" s="0" t="s">
        <v>174</v>
      </c>
      <c r="C30" s="0" t="s">
        <v>2972</v>
      </c>
      <c r="D30" s="0" t="s">
        <v>2973</v>
      </c>
      <c r="E30" s="0" t="s">
        <v>2974</v>
      </c>
      <c r="F30" s="0" t="s">
        <v>2952</v>
      </c>
      <c r="G30" s="0" t="s">
        <v>228</v>
      </c>
    </row>
    <row customHeight="1" ht="11.25">
      <c r="A31" s="0" t="s">
        <v>16</v>
      </c>
      <c r="B31" s="0" t="s">
        <v>174</v>
      </c>
      <c r="C31" s="0" t="s">
        <v>2972</v>
      </c>
      <c r="D31" s="0" t="s">
        <v>2975</v>
      </c>
      <c r="E31" s="0" t="s">
        <v>2976</v>
      </c>
      <c r="F31" s="0" t="s">
        <v>2952</v>
      </c>
      <c r="G31" s="0" t="s">
        <v>233</v>
      </c>
    </row>
    <row customHeight="1" ht="11.25">
      <c r="A32" s="0" t="s">
        <v>16</v>
      </c>
      <c r="B32" s="0" t="s">
        <v>174</v>
      </c>
      <c r="C32" s="0" t="s">
        <v>2972</v>
      </c>
      <c r="D32" s="0" t="s">
        <v>2977</v>
      </c>
      <c r="E32" s="0" t="s">
        <v>2978</v>
      </c>
      <c r="F32" s="0" t="s">
        <v>2952</v>
      </c>
      <c r="G32" s="0" t="s">
        <v>239</v>
      </c>
    </row>
    <row customHeight="1" ht="11.25">
      <c r="A33" s="0" t="s">
        <v>16</v>
      </c>
      <c r="B33" s="0" t="s">
        <v>174</v>
      </c>
      <c r="C33" s="0" t="s">
        <v>2972</v>
      </c>
      <c r="D33" s="0" t="s">
        <v>174</v>
      </c>
      <c r="E33" s="0" t="s">
        <v>2972</v>
      </c>
      <c r="F33" s="0" t="s">
        <v>2951</v>
      </c>
      <c r="G33" s="0" t="s">
        <v>245</v>
      </c>
    </row>
    <row customHeight="1" ht="11.25">
      <c r="A34" s="0" t="s">
        <v>16</v>
      </c>
      <c r="B34" s="0" t="s">
        <v>174</v>
      </c>
      <c r="C34" s="0" t="s">
        <v>2972</v>
      </c>
      <c r="D34" s="0" t="s">
        <v>2979</v>
      </c>
      <c r="E34" s="0" t="s">
        <v>2980</v>
      </c>
      <c r="F34" s="0" t="s">
        <v>2952</v>
      </c>
      <c r="G34" s="0" t="s">
        <v>250</v>
      </c>
    </row>
    <row customHeight="1" ht="11.25">
      <c r="A35" s="0" t="s">
        <v>16</v>
      </c>
      <c r="B35" s="0" t="s">
        <v>174</v>
      </c>
      <c r="C35" s="0" t="s">
        <v>2972</v>
      </c>
      <c r="D35" s="0" t="s">
        <v>2981</v>
      </c>
      <c r="E35" s="0" t="s">
        <v>2982</v>
      </c>
      <c r="F35" s="0" t="s">
        <v>2952</v>
      </c>
      <c r="G35" s="0" t="s">
        <v>255</v>
      </c>
    </row>
    <row customHeight="1" ht="11.25">
      <c r="A36" s="0" t="s">
        <v>16</v>
      </c>
      <c r="B36" s="0" t="s">
        <v>174</v>
      </c>
      <c r="C36" s="0" t="s">
        <v>2972</v>
      </c>
      <c r="D36" s="0" t="s">
        <v>2983</v>
      </c>
      <c r="E36" s="0" t="s">
        <v>2984</v>
      </c>
      <c r="F36" s="0" t="s">
        <v>2952</v>
      </c>
      <c r="G36" s="0" t="s">
        <v>260</v>
      </c>
    </row>
    <row customHeight="1" ht="11.25">
      <c r="A37" s="0" t="s">
        <v>16</v>
      </c>
      <c r="B37" s="0" t="s">
        <v>174</v>
      </c>
      <c r="C37" s="0" t="s">
        <v>2972</v>
      </c>
      <c r="D37" s="0" t="s">
        <v>2985</v>
      </c>
      <c r="E37" s="0" t="s">
        <v>2986</v>
      </c>
      <c r="F37" s="0" t="s">
        <v>2952</v>
      </c>
      <c r="G37" s="0" t="s">
        <v>265</v>
      </c>
    </row>
    <row customHeight="1" ht="11.25">
      <c r="A38" s="0" t="s">
        <v>16</v>
      </c>
      <c r="B38" s="0" t="s">
        <v>174</v>
      </c>
      <c r="C38" s="0" t="s">
        <v>2972</v>
      </c>
      <c r="D38" s="0" t="s">
        <v>2987</v>
      </c>
      <c r="E38" s="0" t="s">
        <v>2988</v>
      </c>
      <c r="F38" s="0" t="s">
        <v>2952</v>
      </c>
      <c r="G38" s="0" t="s">
        <v>271</v>
      </c>
    </row>
    <row customHeight="1" ht="11.25">
      <c r="A39" s="0" t="s">
        <v>16</v>
      </c>
      <c r="B39" s="0" t="s">
        <v>174</v>
      </c>
      <c r="C39" s="0" t="s">
        <v>2972</v>
      </c>
      <c r="D39" s="0" t="s">
        <v>2989</v>
      </c>
      <c r="E39" s="0" t="s">
        <v>2990</v>
      </c>
      <c r="F39" s="0" t="s">
        <v>2952</v>
      </c>
      <c r="G39" s="0" t="s">
        <v>276</v>
      </c>
    </row>
    <row customHeight="1" ht="11.25">
      <c r="A40" s="0" t="s">
        <v>16</v>
      </c>
      <c r="B40" s="0" t="s">
        <v>174</v>
      </c>
      <c r="C40" s="0" t="s">
        <v>2972</v>
      </c>
      <c r="D40" s="0" t="s">
        <v>172</v>
      </c>
      <c r="E40" s="0" t="s">
        <v>175</v>
      </c>
      <c r="F40" s="0" t="s">
        <v>2969</v>
      </c>
      <c r="G40" s="0" t="s">
        <v>173</v>
      </c>
    </row>
    <row customHeight="1" ht="11.25">
      <c r="A41" s="0" t="s">
        <v>16</v>
      </c>
      <c r="B41" s="0" t="s">
        <v>2991</v>
      </c>
      <c r="C41" s="0" t="s">
        <v>2992</v>
      </c>
      <c r="D41" s="0" t="s">
        <v>2991</v>
      </c>
      <c r="E41" s="0" t="s">
        <v>2992</v>
      </c>
      <c r="F41" s="0" t="s">
        <v>2946</v>
      </c>
      <c r="G41" s="0" t="s">
        <v>287</v>
      </c>
    </row>
    <row customHeight="1" ht="11.25">
      <c r="A42" s="0" t="s">
        <v>16</v>
      </c>
      <c r="B42" s="0" t="s">
        <v>177</v>
      </c>
      <c r="C42" s="0" t="s">
        <v>179</v>
      </c>
      <c r="D42" s="0" t="s">
        <v>177</v>
      </c>
      <c r="E42" s="0" t="s">
        <v>179</v>
      </c>
      <c r="F42" s="0" t="s">
        <v>2947</v>
      </c>
      <c r="G42" s="0" t="s">
        <v>178</v>
      </c>
    </row>
    <row customHeight="1" ht="11.25">
      <c r="A43" s="0" t="s">
        <v>16</v>
      </c>
      <c r="B43" s="0" t="s">
        <v>2993</v>
      </c>
      <c r="C43" s="0" t="s">
        <v>2994</v>
      </c>
      <c r="D43" s="0" t="s">
        <v>2993</v>
      </c>
      <c r="E43" s="0" t="s">
        <v>2994</v>
      </c>
      <c r="F43" s="0" t="s">
        <v>2947</v>
      </c>
      <c r="G43" s="0" t="s">
        <v>297</v>
      </c>
    </row>
    <row customHeight="1" ht="11.25">
      <c r="A44" s="0" t="s">
        <v>16</v>
      </c>
      <c r="B44" s="0" t="s">
        <v>184</v>
      </c>
      <c r="C44" s="0" t="s">
        <v>2995</v>
      </c>
      <c r="D44" s="0" t="s">
        <v>2996</v>
      </c>
      <c r="E44" s="0" t="s">
        <v>2997</v>
      </c>
      <c r="F44" s="0" t="s">
        <v>2952</v>
      </c>
      <c r="G44" s="0" t="s">
        <v>302</v>
      </c>
    </row>
    <row customHeight="1" ht="11.25">
      <c r="A45" s="0" t="s">
        <v>16</v>
      </c>
      <c r="B45" s="0" t="s">
        <v>184</v>
      </c>
      <c r="C45" s="0" t="s">
        <v>2995</v>
      </c>
      <c r="D45" s="0" t="s">
        <v>2998</v>
      </c>
      <c r="E45" s="0" t="s">
        <v>2999</v>
      </c>
      <c r="F45" s="0" t="s">
        <v>2952</v>
      </c>
      <c r="G45" s="0" t="s">
        <v>307</v>
      </c>
    </row>
    <row customHeight="1" ht="11.25">
      <c r="A46" s="0" t="s">
        <v>16</v>
      </c>
      <c r="B46" s="0" t="s">
        <v>184</v>
      </c>
      <c r="C46" s="0" t="s">
        <v>2995</v>
      </c>
      <c r="D46" s="0" t="s">
        <v>184</v>
      </c>
      <c r="E46" s="0" t="s">
        <v>2995</v>
      </c>
      <c r="F46" s="0" t="s">
        <v>2951</v>
      </c>
      <c r="G46" s="0" t="s">
        <v>312</v>
      </c>
    </row>
    <row customHeight="1" ht="11.25">
      <c r="A47" s="0" t="s">
        <v>16</v>
      </c>
      <c r="B47" s="0" t="s">
        <v>184</v>
      </c>
      <c r="C47" s="0" t="s">
        <v>2995</v>
      </c>
      <c r="D47" s="0" t="s">
        <v>3000</v>
      </c>
      <c r="E47" s="0" t="s">
        <v>3001</v>
      </c>
      <c r="F47" s="0" t="s">
        <v>2952</v>
      </c>
      <c r="G47" s="0" t="s">
        <v>317</v>
      </c>
    </row>
    <row customHeight="1" ht="11.25">
      <c r="A48" s="0" t="s">
        <v>16</v>
      </c>
      <c r="B48" s="0" t="s">
        <v>184</v>
      </c>
      <c r="C48" s="0" t="s">
        <v>2995</v>
      </c>
      <c r="D48" s="0" t="s">
        <v>3002</v>
      </c>
      <c r="E48" s="0" t="s">
        <v>3003</v>
      </c>
      <c r="F48" s="0" t="s">
        <v>2952</v>
      </c>
      <c r="G48" s="0" t="s">
        <v>1931</v>
      </c>
    </row>
    <row customHeight="1" ht="11.25">
      <c r="A49" s="0" t="s">
        <v>16</v>
      </c>
      <c r="B49" s="0" t="s">
        <v>184</v>
      </c>
      <c r="C49" s="0" t="s">
        <v>2995</v>
      </c>
      <c r="D49" s="0" t="s">
        <v>3004</v>
      </c>
      <c r="E49" s="0" t="s">
        <v>3005</v>
      </c>
      <c r="F49" s="0" t="s">
        <v>2952</v>
      </c>
      <c r="G49" s="0" t="s">
        <v>1935</v>
      </c>
    </row>
    <row customHeight="1" ht="11.25">
      <c r="A50" s="0" t="s">
        <v>16</v>
      </c>
      <c r="B50" s="0" t="s">
        <v>184</v>
      </c>
      <c r="C50" s="0" t="s">
        <v>2995</v>
      </c>
      <c r="D50" s="0" t="s">
        <v>3006</v>
      </c>
      <c r="E50" s="0" t="s">
        <v>3007</v>
      </c>
      <c r="F50" s="0" t="s">
        <v>2952</v>
      </c>
      <c r="G50" s="0" t="s">
        <v>1940</v>
      </c>
    </row>
    <row customHeight="1" ht="11.25">
      <c r="A51" s="0" t="s">
        <v>16</v>
      </c>
      <c r="B51" s="0" t="s">
        <v>184</v>
      </c>
      <c r="C51" s="0" t="s">
        <v>2995</v>
      </c>
      <c r="D51" s="0" t="s">
        <v>3008</v>
      </c>
      <c r="E51" s="0" t="s">
        <v>3009</v>
      </c>
      <c r="F51" s="0" t="s">
        <v>2952</v>
      </c>
      <c r="G51" s="0" t="s">
        <v>1944</v>
      </c>
    </row>
    <row customHeight="1" ht="11.25">
      <c r="A52" s="0" t="s">
        <v>16</v>
      </c>
      <c r="B52" s="0" t="s">
        <v>184</v>
      </c>
      <c r="C52" s="0" t="s">
        <v>2995</v>
      </c>
      <c r="D52" s="0" t="s">
        <v>3010</v>
      </c>
      <c r="E52" s="0" t="s">
        <v>3011</v>
      </c>
      <c r="F52" s="0" t="s">
        <v>2952</v>
      </c>
      <c r="G52" s="0" t="s">
        <v>1946</v>
      </c>
    </row>
    <row customHeight="1" ht="11.25">
      <c r="A53" s="0" t="s">
        <v>16</v>
      </c>
      <c r="B53" s="0" t="s">
        <v>184</v>
      </c>
      <c r="C53" s="0" t="s">
        <v>2995</v>
      </c>
      <c r="D53" s="0" t="s">
        <v>3012</v>
      </c>
      <c r="E53" s="0" t="s">
        <v>3013</v>
      </c>
      <c r="F53" s="0" t="s">
        <v>2952</v>
      </c>
      <c r="G53" s="0" t="s">
        <v>1949</v>
      </c>
    </row>
    <row customHeight="1" ht="11.25">
      <c r="A54" s="0" t="s">
        <v>16</v>
      </c>
      <c r="B54" s="0" t="s">
        <v>184</v>
      </c>
      <c r="C54" s="0" t="s">
        <v>2995</v>
      </c>
      <c r="D54" s="0" t="s">
        <v>3014</v>
      </c>
      <c r="E54" s="0" t="s">
        <v>3015</v>
      </c>
      <c r="F54" s="0" t="s">
        <v>2952</v>
      </c>
      <c r="G54" s="0" t="s">
        <v>1954</v>
      </c>
    </row>
    <row customHeight="1" ht="11.25">
      <c r="A55" s="0" t="s">
        <v>16</v>
      </c>
      <c r="B55" s="0" t="s">
        <v>184</v>
      </c>
      <c r="C55" s="0" t="s">
        <v>2995</v>
      </c>
      <c r="D55" s="0" t="s">
        <v>3016</v>
      </c>
      <c r="E55" s="0" t="s">
        <v>3017</v>
      </c>
      <c r="F55" s="0" t="s">
        <v>2952</v>
      </c>
      <c r="G55" s="0" t="s">
        <v>1958</v>
      </c>
    </row>
    <row customHeight="1" ht="11.25">
      <c r="A56" s="0" t="s">
        <v>16</v>
      </c>
      <c r="B56" s="0" t="s">
        <v>184</v>
      </c>
      <c r="C56" s="0" t="s">
        <v>2995</v>
      </c>
      <c r="D56" s="0" t="s">
        <v>182</v>
      </c>
      <c r="E56" s="0" t="s">
        <v>185</v>
      </c>
      <c r="F56" s="0" t="s">
        <v>2969</v>
      </c>
      <c r="G56" s="0" t="s">
        <v>183</v>
      </c>
    </row>
    <row customHeight="1" ht="11.25">
      <c r="A57" s="0" t="s">
        <v>16</v>
      </c>
      <c r="B57" s="0" t="s">
        <v>3018</v>
      </c>
      <c r="C57" s="0" t="s">
        <v>3019</v>
      </c>
      <c r="D57" s="0" t="s">
        <v>3018</v>
      </c>
      <c r="E57" s="0" t="s">
        <v>3019</v>
      </c>
      <c r="F57" s="0" t="s">
        <v>2947</v>
      </c>
      <c r="G57" s="0" t="s">
        <v>1963</v>
      </c>
    </row>
    <row customHeight="1" ht="11.25">
      <c r="A58" s="0" t="s">
        <v>16</v>
      </c>
      <c r="B58" s="0" t="s">
        <v>189</v>
      </c>
      <c r="C58" s="0" t="s">
        <v>3020</v>
      </c>
      <c r="D58" s="0" t="s">
        <v>3021</v>
      </c>
      <c r="E58" s="0" t="s">
        <v>3022</v>
      </c>
      <c r="F58" s="0" t="s">
        <v>2952</v>
      </c>
      <c r="G58" s="0" t="s">
        <v>1967</v>
      </c>
    </row>
    <row customHeight="1" ht="11.25">
      <c r="A59" s="0" t="s">
        <v>16</v>
      </c>
      <c r="B59" s="0" t="s">
        <v>189</v>
      </c>
      <c r="C59" s="0" t="s">
        <v>3020</v>
      </c>
      <c r="D59" s="0" t="s">
        <v>189</v>
      </c>
      <c r="E59" s="0" t="s">
        <v>3020</v>
      </c>
      <c r="F59" s="0" t="s">
        <v>2951</v>
      </c>
      <c r="G59" s="0" t="s">
        <v>1970</v>
      </c>
    </row>
    <row customHeight="1" ht="11.25">
      <c r="A60" s="0" t="s">
        <v>16</v>
      </c>
      <c r="B60" s="0" t="s">
        <v>189</v>
      </c>
      <c r="C60" s="0" t="s">
        <v>3020</v>
      </c>
      <c r="D60" s="0" t="s">
        <v>3023</v>
      </c>
      <c r="E60" s="0" t="s">
        <v>3024</v>
      </c>
      <c r="F60" s="0" t="s">
        <v>2952</v>
      </c>
      <c r="G60" s="0" t="s">
        <v>3025</v>
      </c>
    </row>
    <row customHeight="1" ht="11.25">
      <c r="A61" s="0" t="s">
        <v>16</v>
      </c>
      <c r="B61" s="0" t="s">
        <v>189</v>
      </c>
      <c r="C61" s="0" t="s">
        <v>3020</v>
      </c>
      <c r="D61" s="0" t="s">
        <v>3026</v>
      </c>
      <c r="E61" s="0" t="s">
        <v>3027</v>
      </c>
      <c r="F61" s="0" t="s">
        <v>2952</v>
      </c>
      <c r="G61" s="0" t="s">
        <v>3028</v>
      </c>
    </row>
    <row customHeight="1" ht="11.25">
      <c r="A62" s="0" t="s">
        <v>16</v>
      </c>
      <c r="B62" s="0" t="s">
        <v>189</v>
      </c>
      <c r="C62" s="0" t="s">
        <v>3020</v>
      </c>
      <c r="D62" s="0" t="s">
        <v>3029</v>
      </c>
      <c r="E62" s="0" t="s">
        <v>3030</v>
      </c>
      <c r="F62" s="0" t="s">
        <v>2952</v>
      </c>
      <c r="G62" s="0" t="s">
        <v>3031</v>
      </c>
    </row>
    <row customHeight="1" ht="11.25">
      <c r="A63" s="0" t="s">
        <v>16</v>
      </c>
      <c r="B63" s="0" t="s">
        <v>189</v>
      </c>
      <c r="C63" s="0" t="s">
        <v>3020</v>
      </c>
      <c r="D63" s="0" t="s">
        <v>3032</v>
      </c>
      <c r="E63" s="0" t="s">
        <v>3033</v>
      </c>
      <c r="F63" s="0" t="s">
        <v>2952</v>
      </c>
      <c r="G63" s="0" t="s">
        <v>3034</v>
      </c>
    </row>
    <row customHeight="1" ht="11.25">
      <c r="A64" s="0" t="s">
        <v>16</v>
      </c>
      <c r="B64" s="0" t="s">
        <v>189</v>
      </c>
      <c r="C64" s="0" t="s">
        <v>3020</v>
      </c>
      <c r="D64" s="0" t="s">
        <v>3035</v>
      </c>
      <c r="E64" s="0" t="s">
        <v>3036</v>
      </c>
      <c r="F64" s="0" t="s">
        <v>2952</v>
      </c>
      <c r="G64" s="0" t="s">
        <v>3037</v>
      </c>
    </row>
    <row customHeight="1" ht="11.25">
      <c r="A65" s="0" t="s">
        <v>16</v>
      </c>
      <c r="B65" s="0" t="s">
        <v>189</v>
      </c>
      <c r="C65" s="0" t="s">
        <v>3020</v>
      </c>
      <c r="D65" s="0" t="s">
        <v>187</v>
      </c>
      <c r="E65" s="0" t="s">
        <v>190</v>
      </c>
      <c r="F65" s="0" t="s">
        <v>2969</v>
      </c>
      <c r="G65" s="0" t="s">
        <v>188</v>
      </c>
    </row>
    <row customHeight="1" ht="11.25">
      <c r="A66" s="0" t="s">
        <v>16</v>
      </c>
      <c r="B66" s="0" t="s">
        <v>189</v>
      </c>
      <c r="C66" s="0" t="s">
        <v>3020</v>
      </c>
      <c r="D66" s="0" t="s">
        <v>3038</v>
      </c>
      <c r="E66" s="0" t="s">
        <v>3039</v>
      </c>
      <c r="F66" s="0" t="s">
        <v>2952</v>
      </c>
      <c r="G66" s="0" t="s">
        <v>2287</v>
      </c>
    </row>
    <row customHeight="1" ht="11.25">
      <c r="A67" s="0" t="s">
        <v>16</v>
      </c>
      <c r="B67" s="0" t="s">
        <v>189</v>
      </c>
      <c r="C67" s="0" t="s">
        <v>3020</v>
      </c>
      <c r="D67" s="0" t="s">
        <v>3040</v>
      </c>
      <c r="E67" s="0" t="s">
        <v>3041</v>
      </c>
      <c r="F67" s="0" t="s">
        <v>2952</v>
      </c>
      <c r="G67" s="0" t="s">
        <v>3042</v>
      </c>
    </row>
    <row customHeight="1" ht="11.25">
      <c r="A68" s="0" t="s">
        <v>16</v>
      </c>
      <c r="B68" s="0" t="s">
        <v>189</v>
      </c>
      <c r="C68" s="0" t="s">
        <v>3020</v>
      </c>
      <c r="D68" s="0" t="s">
        <v>3043</v>
      </c>
      <c r="E68" s="0" t="s">
        <v>3044</v>
      </c>
      <c r="F68" s="0" t="s">
        <v>2952</v>
      </c>
      <c r="G68" s="0" t="s">
        <v>2490</v>
      </c>
    </row>
    <row customHeight="1" ht="11.25">
      <c r="A69" s="0" t="s">
        <v>16</v>
      </c>
      <c r="B69" s="0" t="s">
        <v>189</v>
      </c>
      <c r="C69" s="0" t="s">
        <v>3020</v>
      </c>
      <c r="D69" s="0" t="s">
        <v>3045</v>
      </c>
      <c r="E69" s="0" t="s">
        <v>3046</v>
      </c>
      <c r="F69" s="0" t="s">
        <v>2952</v>
      </c>
      <c r="G69" s="0" t="s">
        <v>3047</v>
      </c>
    </row>
    <row customHeight="1" ht="11.25">
      <c r="A70" s="0" t="s">
        <v>16</v>
      </c>
      <c r="B70" s="0" t="s">
        <v>189</v>
      </c>
      <c r="C70" s="0" t="s">
        <v>3020</v>
      </c>
      <c r="D70" s="0" t="s">
        <v>3048</v>
      </c>
      <c r="E70" s="0" t="s">
        <v>3049</v>
      </c>
      <c r="F70" s="0" t="s">
        <v>2952</v>
      </c>
      <c r="G70" s="0" t="s">
        <v>3050</v>
      </c>
    </row>
    <row customHeight="1" ht="11.25">
      <c r="A71" s="0" t="s">
        <v>16</v>
      </c>
      <c r="B71" s="0" t="s">
        <v>189</v>
      </c>
      <c r="C71" s="0" t="s">
        <v>3020</v>
      </c>
      <c r="D71" s="0" t="s">
        <v>3051</v>
      </c>
      <c r="E71" s="0" t="s">
        <v>3052</v>
      </c>
      <c r="F71" s="0" t="s">
        <v>2952</v>
      </c>
      <c r="G71" s="0" t="s">
        <v>3053</v>
      </c>
    </row>
    <row customHeight="1" ht="11.25">
      <c r="A72" s="0" t="s">
        <v>16</v>
      </c>
      <c r="B72" s="0" t="s">
        <v>189</v>
      </c>
      <c r="C72" s="0" t="s">
        <v>3020</v>
      </c>
      <c r="D72" s="0" t="s">
        <v>192</v>
      </c>
      <c r="E72" s="0" t="s">
        <v>194</v>
      </c>
      <c r="F72" s="0" t="s">
        <v>2969</v>
      </c>
      <c r="G72" s="0" t="s">
        <v>193</v>
      </c>
    </row>
    <row customHeight="1" ht="11.25">
      <c r="A73" s="0" t="s">
        <v>16</v>
      </c>
      <c r="B73" s="0" t="s">
        <v>3054</v>
      </c>
      <c r="C73" s="0" t="s">
        <v>3055</v>
      </c>
      <c r="D73" s="0" t="s">
        <v>3054</v>
      </c>
      <c r="E73" s="0" t="s">
        <v>3055</v>
      </c>
      <c r="F73" s="0" t="s">
        <v>2946</v>
      </c>
      <c r="G73" s="0" t="s">
        <v>3056</v>
      </c>
    </row>
    <row customHeight="1" ht="11.25">
      <c r="A74" s="0" t="s">
        <v>16</v>
      </c>
      <c r="B74" s="0" t="s">
        <v>197</v>
      </c>
      <c r="C74" s="0" t="s">
        <v>199</v>
      </c>
      <c r="D74" s="0" t="s">
        <v>197</v>
      </c>
      <c r="E74" s="0" t="s">
        <v>199</v>
      </c>
      <c r="F74" s="0" t="s">
        <v>2947</v>
      </c>
      <c r="G74" s="0" t="s">
        <v>198</v>
      </c>
    </row>
    <row customHeight="1" ht="11.25">
      <c r="A75" s="0" t="s">
        <v>16</v>
      </c>
      <c r="B75" s="0" t="s">
        <v>314</v>
      </c>
      <c r="C75" s="0" t="s">
        <v>316</v>
      </c>
      <c r="D75" s="0" t="s">
        <v>314</v>
      </c>
      <c r="E75" s="0" t="s">
        <v>316</v>
      </c>
      <c r="F75" s="0" t="s">
        <v>2946</v>
      </c>
      <c r="G75" s="0" t="s">
        <v>315</v>
      </c>
    </row>
    <row customHeight="1" ht="11.25">
      <c r="A76" s="0" t="s">
        <v>16</v>
      </c>
      <c r="B76" s="0" t="s">
        <v>3057</v>
      </c>
      <c r="C76" s="0" t="s">
        <v>3058</v>
      </c>
      <c r="D76" s="0" t="s">
        <v>3057</v>
      </c>
      <c r="E76" s="0" t="s">
        <v>3058</v>
      </c>
      <c r="F76" s="0" t="s">
        <v>2947</v>
      </c>
      <c r="G76" s="0" t="s">
        <v>3059</v>
      </c>
    </row>
    <row customHeight="1" ht="11.25">
      <c r="A77" s="0" t="s">
        <v>16</v>
      </c>
      <c r="B77" s="0" t="s">
        <v>204</v>
      </c>
      <c r="C77" s="0" t="s">
        <v>3060</v>
      </c>
      <c r="D77" s="0" t="s">
        <v>3061</v>
      </c>
      <c r="E77" s="0" t="s">
        <v>3062</v>
      </c>
      <c r="F77" s="0" t="s">
        <v>2952</v>
      </c>
      <c r="G77" s="0" t="s">
        <v>3063</v>
      </c>
    </row>
    <row customHeight="1" ht="11.25">
      <c r="A78" s="0" t="s">
        <v>16</v>
      </c>
      <c r="B78" s="0" t="s">
        <v>204</v>
      </c>
      <c r="C78" s="0" t="s">
        <v>3060</v>
      </c>
      <c r="D78" s="0" t="s">
        <v>202</v>
      </c>
      <c r="E78" s="0" t="s">
        <v>205</v>
      </c>
      <c r="F78" s="0" t="s">
        <v>2952</v>
      </c>
      <c r="G78" s="0" t="s">
        <v>203</v>
      </c>
    </row>
    <row customHeight="1" ht="11.25">
      <c r="A79" s="0" t="s">
        <v>16</v>
      </c>
      <c r="B79" s="0" t="s">
        <v>204</v>
      </c>
      <c r="C79" s="0" t="s">
        <v>3060</v>
      </c>
      <c r="D79" s="0" t="s">
        <v>3064</v>
      </c>
      <c r="E79" s="0" t="s">
        <v>3065</v>
      </c>
      <c r="F79" s="0" t="s">
        <v>2952</v>
      </c>
      <c r="G79" s="0" t="s">
        <v>3066</v>
      </c>
    </row>
    <row customHeight="1" ht="11.25">
      <c r="A80" s="0" t="s">
        <v>16</v>
      </c>
      <c r="B80" s="0" t="s">
        <v>204</v>
      </c>
      <c r="C80" s="0" t="s">
        <v>3060</v>
      </c>
      <c r="D80" s="0" t="s">
        <v>3067</v>
      </c>
      <c r="E80" s="0" t="s">
        <v>3068</v>
      </c>
      <c r="F80" s="0" t="s">
        <v>2952</v>
      </c>
      <c r="G80" s="0" t="s">
        <v>3069</v>
      </c>
    </row>
    <row customHeight="1" ht="11.25">
      <c r="A81" s="0" t="s">
        <v>16</v>
      </c>
      <c r="B81" s="0" t="s">
        <v>204</v>
      </c>
      <c r="C81" s="0" t="s">
        <v>3060</v>
      </c>
      <c r="D81" s="0" t="s">
        <v>3070</v>
      </c>
      <c r="E81" s="0" t="s">
        <v>3071</v>
      </c>
      <c r="F81" s="0" t="s">
        <v>2952</v>
      </c>
      <c r="G81" s="0" t="s">
        <v>3072</v>
      </c>
    </row>
    <row customHeight="1" ht="11.25">
      <c r="A82" s="0" t="s">
        <v>16</v>
      </c>
      <c r="B82" s="0" t="s">
        <v>204</v>
      </c>
      <c r="C82" s="0" t="s">
        <v>3060</v>
      </c>
      <c r="D82" s="0" t="s">
        <v>204</v>
      </c>
      <c r="E82" s="0" t="s">
        <v>3060</v>
      </c>
      <c r="F82" s="0" t="s">
        <v>2951</v>
      </c>
      <c r="G82" s="0" t="s">
        <v>3073</v>
      </c>
    </row>
    <row customHeight="1" ht="11.25">
      <c r="A83" s="0" t="s">
        <v>16</v>
      </c>
      <c r="B83" s="0" t="s">
        <v>204</v>
      </c>
      <c r="C83" s="0" t="s">
        <v>3060</v>
      </c>
      <c r="D83" s="0" t="s">
        <v>3074</v>
      </c>
      <c r="E83" s="0" t="s">
        <v>3075</v>
      </c>
      <c r="F83" s="0" t="s">
        <v>2952</v>
      </c>
      <c r="G83" s="0" t="s">
        <v>3076</v>
      </c>
    </row>
    <row customHeight="1" ht="11.25">
      <c r="A84" s="0" t="s">
        <v>16</v>
      </c>
      <c r="B84" s="0" t="s">
        <v>204</v>
      </c>
      <c r="C84" s="0" t="s">
        <v>3060</v>
      </c>
      <c r="D84" s="0" t="s">
        <v>3077</v>
      </c>
      <c r="E84" s="0" t="s">
        <v>3078</v>
      </c>
      <c r="F84" s="0" t="s">
        <v>2952</v>
      </c>
      <c r="G84" s="0" t="s">
        <v>3079</v>
      </c>
    </row>
    <row customHeight="1" ht="11.25">
      <c r="A85" s="0" t="s">
        <v>16</v>
      </c>
      <c r="B85" s="0" t="s">
        <v>204</v>
      </c>
      <c r="C85" s="0" t="s">
        <v>3060</v>
      </c>
      <c r="D85" s="0" t="s">
        <v>3080</v>
      </c>
      <c r="E85" s="0" t="s">
        <v>3081</v>
      </c>
      <c r="F85" s="0" t="s">
        <v>2952</v>
      </c>
      <c r="G85" s="0" t="s">
        <v>3082</v>
      </c>
    </row>
    <row customHeight="1" ht="11.25">
      <c r="A86" s="0" t="s">
        <v>16</v>
      </c>
      <c r="B86" s="0" t="s">
        <v>204</v>
      </c>
      <c r="C86" s="0" t="s">
        <v>3060</v>
      </c>
      <c r="D86" s="0" t="s">
        <v>3035</v>
      </c>
      <c r="E86" s="0" t="s">
        <v>3083</v>
      </c>
      <c r="F86" s="0" t="s">
        <v>2952</v>
      </c>
      <c r="G86" s="0" t="s">
        <v>3084</v>
      </c>
    </row>
    <row customHeight="1" ht="11.25">
      <c r="A87" s="0" t="s">
        <v>16</v>
      </c>
      <c r="B87" s="0" t="s">
        <v>204</v>
      </c>
      <c r="C87" s="0" t="s">
        <v>3060</v>
      </c>
      <c r="D87" s="0" t="s">
        <v>3085</v>
      </c>
      <c r="E87" s="0" t="s">
        <v>3086</v>
      </c>
      <c r="F87" s="0" t="s">
        <v>2952</v>
      </c>
      <c r="G87" s="0" t="s">
        <v>3087</v>
      </c>
    </row>
    <row customHeight="1" ht="11.25">
      <c r="A88" s="0" t="s">
        <v>16</v>
      </c>
      <c r="B88" s="0" t="s">
        <v>204</v>
      </c>
      <c r="C88" s="0" t="s">
        <v>3060</v>
      </c>
      <c r="D88" s="0" t="s">
        <v>3088</v>
      </c>
      <c r="E88" s="0" t="s">
        <v>3089</v>
      </c>
      <c r="F88" s="0" t="s">
        <v>2952</v>
      </c>
      <c r="G88" s="0" t="s">
        <v>3090</v>
      </c>
    </row>
    <row customHeight="1" ht="11.25">
      <c r="A89" s="0" t="s">
        <v>16</v>
      </c>
      <c r="B89" s="0" t="s">
        <v>204</v>
      </c>
      <c r="C89" s="0" t="s">
        <v>3060</v>
      </c>
      <c r="D89" s="0" t="s">
        <v>3091</v>
      </c>
      <c r="E89" s="0" t="s">
        <v>3092</v>
      </c>
      <c r="F89" s="0" t="s">
        <v>2952</v>
      </c>
      <c r="G89" s="0" t="s">
        <v>3093</v>
      </c>
    </row>
    <row customHeight="1" ht="11.25">
      <c r="A90" s="0" t="s">
        <v>16</v>
      </c>
      <c r="B90" s="0" t="s">
        <v>204</v>
      </c>
      <c r="C90" s="0" t="s">
        <v>3060</v>
      </c>
      <c r="D90" s="0" t="s">
        <v>3094</v>
      </c>
      <c r="E90" s="0" t="s">
        <v>3095</v>
      </c>
      <c r="F90" s="0" t="s">
        <v>2952</v>
      </c>
      <c r="G90" s="0" t="s">
        <v>3096</v>
      </c>
    </row>
    <row customHeight="1" ht="11.25">
      <c r="A91" s="0" t="s">
        <v>16</v>
      </c>
      <c r="B91" s="0" t="s">
        <v>204</v>
      </c>
      <c r="C91" s="0" t="s">
        <v>3060</v>
      </c>
      <c r="D91" s="0" t="s">
        <v>3097</v>
      </c>
      <c r="E91" s="0" t="s">
        <v>3098</v>
      </c>
      <c r="F91" s="0" t="s">
        <v>2952</v>
      </c>
      <c r="G91" s="0" t="s">
        <v>3099</v>
      </c>
    </row>
    <row customHeight="1" ht="11.25">
      <c r="A92" s="0" t="s">
        <v>16</v>
      </c>
      <c r="B92" s="0" t="s">
        <v>204</v>
      </c>
      <c r="C92" s="0" t="s">
        <v>3060</v>
      </c>
      <c r="D92" s="0" t="s">
        <v>207</v>
      </c>
      <c r="E92" s="0" t="s">
        <v>209</v>
      </c>
      <c r="F92" s="0" t="s">
        <v>2969</v>
      </c>
      <c r="G92" s="0" t="s">
        <v>208</v>
      </c>
    </row>
    <row customHeight="1" ht="11.25">
      <c r="A93" s="0" t="s">
        <v>16</v>
      </c>
      <c r="B93" s="0" t="s">
        <v>3100</v>
      </c>
      <c r="C93" s="0" t="s">
        <v>3101</v>
      </c>
      <c r="D93" s="0" t="s">
        <v>3100</v>
      </c>
      <c r="E93" s="0" t="s">
        <v>3101</v>
      </c>
      <c r="F93" s="0" t="s">
        <v>2947</v>
      </c>
      <c r="G93" s="0" t="s">
        <v>3102</v>
      </c>
    </row>
    <row customHeight="1" ht="11.25">
      <c r="A94" s="0" t="s">
        <v>16</v>
      </c>
      <c r="B94" s="0" t="s">
        <v>213</v>
      </c>
      <c r="C94" s="0" t="s">
        <v>3103</v>
      </c>
      <c r="D94" s="0" t="s">
        <v>211</v>
      </c>
      <c r="E94" s="0" t="s">
        <v>214</v>
      </c>
      <c r="F94" s="0" t="s">
        <v>2952</v>
      </c>
      <c r="G94" s="0" t="s">
        <v>212</v>
      </c>
    </row>
    <row customHeight="1" ht="11.25">
      <c r="A95" s="0" t="s">
        <v>16</v>
      </c>
      <c r="B95" s="0" t="s">
        <v>213</v>
      </c>
      <c r="C95" s="0" t="s">
        <v>3103</v>
      </c>
      <c r="D95" s="0" t="s">
        <v>3104</v>
      </c>
      <c r="E95" s="0" t="s">
        <v>3105</v>
      </c>
      <c r="F95" s="0" t="s">
        <v>2952</v>
      </c>
      <c r="G95" s="0" t="s">
        <v>3106</v>
      </c>
    </row>
    <row customHeight="1" ht="11.25">
      <c r="A96" s="0" t="s">
        <v>16</v>
      </c>
      <c r="B96" s="0" t="s">
        <v>213</v>
      </c>
      <c r="C96" s="0" t="s">
        <v>3103</v>
      </c>
      <c r="D96" s="0" t="s">
        <v>3107</v>
      </c>
      <c r="E96" s="0" t="s">
        <v>3108</v>
      </c>
      <c r="F96" s="0" t="s">
        <v>2952</v>
      </c>
      <c r="G96" s="0" t="s">
        <v>3109</v>
      </c>
    </row>
    <row customHeight="1" ht="11.25">
      <c r="A97" s="0" t="s">
        <v>16</v>
      </c>
      <c r="B97" s="0" t="s">
        <v>213</v>
      </c>
      <c r="C97" s="0" t="s">
        <v>3103</v>
      </c>
      <c r="D97" s="0" t="s">
        <v>216</v>
      </c>
      <c r="E97" s="0" t="s">
        <v>218</v>
      </c>
      <c r="F97" s="0" t="s">
        <v>2952</v>
      </c>
      <c r="G97" s="0" t="s">
        <v>217</v>
      </c>
    </row>
    <row customHeight="1" ht="11.25">
      <c r="A98" s="0" t="s">
        <v>16</v>
      </c>
      <c r="B98" s="0" t="s">
        <v>213</v>
      </c>
      <c r="C98" s="0" t="s">
        <v>3103</v>
      </c>
      <c r="D98" s="0" t="s">
        <v>3110</v>
      </c>
      <c r="E98" s="0" t="s">
        <v>3111</v>
      </c>
      <c r="F98" s="0" t="s">
        <v>2952</v>
      </c>
      <c r="G98" s="0" t="s">
        <v>3112</v>
      </c>
    </row>
    <row customHeight="1" ht="11.25">
      <c r="A99" s="0" t="s">
        <v>16</v>
      </c>
      <c r="B99" s="0" t="s">
        <v>213</v>
      </c>
      <c r="C99" s="0" t="s">
        <v>3103</v>
      </c>
      <c r="D99" s="0" t="s">
        <v>3113</v>
      </c>
      <c r="E99" s="0" t="s">
        <v>3114</v>
      </c>
      <c r="F99" s="0" t="s">
        <v>2952</v>
      </c>
      <c r="G99" s="0" t="s">
        <v>3115</v>
      </c>
    </row>
    <row customHeight="1" ht="11.25">
      <c r="A100" s="0" t="s">
        <v>16</v>
      </c>
      <c r="B100" s="0" t="s">
        <v>213</v>
      </c>
      <c r="C100" s="0" t="s">
        <v>3103</v>
      </c>
      <c r="D100" s="0" t="s">
        <v>3116</v>
      </c>
      <c r="E100" s="0" t="s">
        <v>3117</v>
      </c>
      <c r="F100" s="0" t="s">
        <v>2952</v>
      </c>
      <c r="G100" s="0" t="s">
        <v>3118</v>
      </c>
    </row>
    <row customHeight="1" ht="11.25">
      <c r="A101" s="0" t="s">
        <v>16</v>
      </c>
      <c r="B101" s="0" t="s">
        <v>213</v>
      </c>
      <c r="C101" s="0" t="s">
        <v>3103</v>
      </c>
      <c r="D101" s="0" t="s">
        <v>3119</v>
      </c>
      <c r="E101" s="0" t="s">
        <v>3120</v>
      </c>
      <c r="F101" s="0" t="s">
        <v>2952</v>
      </c>
      <c r="G101" s="0" t="s">
        <v>3121</v>
      </c>
    </row>
    <row customHeight="1" ht="11.25">
      <c r="A102" s="0" t="s">
        <v>16</v>
      </c>
      <c r="B102" s="0" t="s">
        <v>213</v>
      </c>
      <c r="C102" s="0" t="s">
        <v>3103</v>
      </c>
      <c r="D102" s="0" t="s">
        <v>3122</v>
      </c>
      <c r="E102" s="0" t="s">
        <v>3123</v>
      </c>
      <c r="F102" s="0" t="s">
        <v>2952</v>
      </c>
      <c r="G102" s="0" t="s">
        <v>3124</v>
      </c>
    </row>
    <row customHeight="1" ht="11.25">
      <c r="A103" s="0" t="s">
        <v>16</v>
      </c>
      <c r="B103" s="0" t="s">
        <v>213</v>
      </c>
      <c r="C103" s="0" t="s">
        <v>3103</v>
      </c>
      <c r="D103" s="0" t="s">
        <v>213</v>
      </c>
      <c r="E103" s="0" t="s">
        <v>3103</v>
      </c>
      <c r="F103" s="0" t="s">
        <v>2951</v>
      </c>
      <c r="G103" s="0" t="s">
        <v>3125</v>
      </c>
    </row>
    <row customHeight="1" ht="11.25">
      <c r="A104" s="0" t="s">
        <v>16</v>
      </c>
      <c r="B104" s="0" t="s">
        <v>213</v>
      </c>
      <c r="C104" s="0" t="s">
        <v>3103</v>
      </c>
      <c r="D104" s="0" t="s">
        <v>3126</v>
      </c>
      <c r="E104" s="0" t="s">
        <v>3127</v>
      </c>
      <c r="F104" s="0" t="s">
        <v>2952</v>
      </c>
      <c r="G104" s="0" t="s">
        <v>3128</v>
      </c>
    </row>
    <row customHeight="1" ht="11.25">
      <c r="A105" s="0" t="s">
        <v>16</v>
      </c>
      <c r="B105" s="0" t="s">
        <v>213</v>
      </c>
      <c r="C105" s="0" t="s">
        <v>3103</v>
      </c>
      <c r="D105" s="0" t="s">
        <v>3129</v>
      </c>
      <c r="E105" s="0" t="s">
        <v>3130</v>
      </c>
      <c r="F105" s="0" t="s">
        <v>2952</v>
      </c>
      <c r="G105" s="0" t="s">
        <v>3131</v>
      </c>
    </row>
    <row customHeight="1" ht="11.25">
      <c r="A106" s="0" t="s">
        <v>16</v>
      </c>
      <c r="B106" s="0" t="s">
        <v>213</v>
      </c>
      <c r="C106" s="0" t="s">
        <v>3103</v>
      </c>
      <c r="D106" s="0" t="s">
        <v>3132</v>
      </c>
      <c r="E106" s="0" t="s">
        <v>3133</v>
      </c>
      <c r="F106" s="0" t="s">
        <v>2952</v>
      </c>
      <c r="G106" s="0" t="s">
        <v>3134</v>
      </c>
    </row>
    <row customHeight="1" ht="11.25">
      <c r="A107" s="0" t="s">
        <v>16</v>
      </c>
      <c r="B107" s="0" t="s">
        <v>213</v>
      </c>
      <c r="C107" s="0" t="s">
        <v>3103</v>
      </c>
      <c r="D107" s="0" t="s">
        <v>3135</v>
      </c>
      <c r="E107" s="0" t="s">
        <v>3136</v>
      </c>
      <c r="F107" s="0" t="s">
        <v>2952</v>
      </c>
      <c r="G107" s="0" t="s">
        <v>3137</v>
      </c>
    </row>
    <row customHeight="1" ht="11.25">
      <c r="A108" s="0" t="s">
        <v>16</v>
      </c>
      <c r="B108" s="0" t="s">
        <v>213</v>
      </c>
      <c r="C108" s="0" t="s">
        <v>3103</v>
      </c>
      <c r="D108" s="0" t="s">
        <v>3138</v>
      </c>
      <c r="E108" s="0" t="s">
        <v>3139</v>
      </c>
      <c r="F108" s="0" t="s">
        <v>2952</v>
      </c>
      <c r="G108" s="0" t="s">
        <v>3140</v>
      </c>
    </row>
    <row customHeight="1" ht="11.25">
      <c r="A109" s="0" t="s">
        <v>16</v>
      </c>
      <c r="B109" s="0" t="s">
        <v>213</v>
      </c>
      <c r="C109" s="0" t="s">
        <v>3103</v>
      </c>
      <c r="D109" s="0" t="s">
        <v>3141</v>
      </c>
      <c r="E109" s="0" t="s">
        <v>3142</v>
      </c>
      <c r="F109" s="0" t="s">
        <v>2952</v>
      </c>
      <c r="G109" s="0" t="s">
        <v>3143</v>
      </c>
    </row>
    <row customHeight="1" ht="11.25">
      <c r="A110" s="0" t="s">
        <v>16</v>
      </c>
      <c r="B110" s="0" t="s">
        <v>213</v>
      </c>
      <c r="C110" s="0" t="s">
        <v>3103</v>
      </c>
      <c r="D110" s="0" t="s">
        <v>220</v>
      </c>
      <c r="E110" s="0" t="s">
        <v>222</v>
      </c>
      <c r="F110" s="0" t="s">
        <v>2952</v>
      </c>
      <c r="G110" s="0" t="s">
        <v>221</v>
      </c>
    </row>
    <row customHeight="1" ht="11.25">
      <c r="A111" s="0" t="s">
        <v>16</v>
      </c>
      <c r="B111" s="0" t="s">
        <v>213</v>
      </c>
      <c r="C111" s="0" t="s">
        <v>3103</v>
      </c>
      <c r="D111" s="0" t="s">
        <v>225</v>
      </c>
      <c r="E111" s="0" t="s">
        <v>227</v>
      </c>
      <c r="F111" s="0" t="s">
        <v>2952</v>
      </c>
      <c r="G111" s="0" t="s">
        <v>226</v>
      </c>
    </row>
    <row customHeight="1" ht="11.25">
      <c r="A112" s="0" t="s">
        <v>16</v>
      </c>
      <c r="B112" s="0" t="s">
        <v>213</v>
      </c>
      <c r="C112" s="0" t="s">
        <v>3103</v>
      </c>
      <c r="D112" s="0" t="s">
        <v>3144</v>
      </c>
      <c r="E112" s="0" t="s">
        <v>3145</v>
      </c>
      <c r="F112" s="0" t="s">
        <v>2952</v>
      </c>
      <c r="G112" s="0" t="s">
        <v>3146</v>
      </c>
    </row>
    <row customHeight="1" ht="11.25">
      <c r="A113" s="0" t="s">
        <v>16</v>
      </c>
      <c r="B113" s="0" t="s">
        <v>213</v>
      </c>
      <c r="C113" s="0" t="s">
        <v>3103</v>
      </c>
      <c r="D113" s="0" t="s">
        <v>3147</v>
      </c>
      <c r="E113" s="0" t="s">
        <v>3148</v>
      </c>
      <c r="F113" s="0" t="s">
        <v>2952</v>
      </c>
      <c r="G113" s="0" t="s">
        <v>3149</v>
      </c>
    </row>
    <row customHeight="1" ht="11.25">
      <c r="A114" s="0" t="s">
        <v>16</v>
      </c>
      <c r="B114" s="0" t="s">
        <v>213</v>
      </c>
      <c r="C114" s="0" t="s">
        <v>3103</v>
      </c>
      <c r="D114" s="0" t="s">
        <v>3150</v>
      </c>
      <c r="E114" s="0" t="s">
        <v>3151</v>
      </c>
      <c r="F114" s="0" t="s">
        <v>2952</v>
      </c>
      <c r="G114" s="0" t="s">
        <v>3152</v>
      </c>
    </row>
    <row customHeight="1" ht="11.25">
      <c r="A115" s="0" t="s">
        <v>16</v>
      </c>
      <c r="B115" s="0" t="s">
        <v>213</v>
      </c>
      <c r="C115" s="0" t="s">
        <v>3103</v>
      </c>
      <c r="D115" s="0" t="s">
        <v>3153</v>
      </c>
      <c r="E115" s="0" t="s">
        <v>3154</v>
      </c>
      <c r="F115" s="0" t="s">
        <v>2952</v>
      </c>
      <c r="G115" s="0" t="s">
        <v>3155</v>
      </c>
    </row>
    <row customHeight="1" ht="11.25">
      <c r="A116" s="0" t="s">
        <v>16</v>
      </c>
      <c r="B116" s="0" t="s">
        <v>213</v>
      </c>
      <c r="C116" s="0" t="s">
        <v>3103</v>
      </c>
      <c r="D116" s="0" t="s">
        <v>3156</v>
      </c>
      <c r="E116" s="0" t="s">
        <v>3157</v>
      </c>
      <c r="F116" s="0" t="s">
        <v>2952</v>
      </c>
      <c r="G116" s="0" t="s">
        <v>3158</v>
      </c>
    </row>
    <row customHeight="1" ht="11.25">
      <c r="A117" s="0" t="s">
        <v>16</v>
      </c>
      <c r="B117" s="0" t="s">
        <v>213</v>
      </c>
      <c r="C117" s="0" t="s">
        <v>3103</v>
      </c>
      <c r="D117" s="0" t="s">
        <v>230</v>
      </c>
      <c r="E117" s="0" t="s">
        <v>232</v>
      </c>
      <c r="F117" s="0" t="s">
        <v>3159</v>
      </c>
      <c r="G117" s="0" t="s">
        <v>231</v>
      </c>
    </row>
    <row customHeight="1" ht="11.25">
      <c r="A118" s="0" t="s">
        <v>16</v>
      </c>
      <c r="B118" s="0" t="s">
        <v>3160</v>
      </c>
      <c r="C118" s="0" t="s">
        <v>3161</v>
      </c>
      <c r="D118" s="0" t="s">
        <v>3160</v>
      </c>
      <c r="E118" s="0" t="s">
        <v>3161</v>
      </c>
      <c r="F118" s="0" t="s">
        <v>2947</v>
      </c>
      <c r="G118" s="0" t="s">
        <v>3162</v>
      </c>
    </row>
    <row customHeight="1" ht="11.25">
      <c r="A119" s="0" t="s">
        <v>16</v>
      </c>
      <c r="B119" s="0" t="s">
        <v>237</v>
      </c>
      <c r="C119" s="0" t="s">
        <v>3163</v>
      </c>
      <c r="D119" s="0" t="s">
        <v>3164</v>
      </c>
      <c r="E119" s="0" t="s">
        <v>3165</v>
      </c>
      <c r="F119" s="0" t="s">
        <v>2952</v>
      </c>
      <c r="G119" s="0" t="s">
        <v>3166</v>
      </c>
    </row>
    <row customHeight="1" ht="11.25">
      <c r="A120" s="0" t="s">
        <v>16</v>
      </c>
      <c r="B120" s="0" t="s">
        <v>237</v>
      </c>
      <c r="C120" s="0" t="s">
        <v>3163</v>
      </c>
      <c r="D120" s="0" t="s">
        <v>3167</v>
      </c>
      <c r="E120" s="0" t="s">
        <v>3168</v>
      </c>
      <c r="F120" s="0" t="s">
        <v>2952</v>
      </c>
      <c r="G120" s="0" t="s">
        <v>3169</v>
      </c>
    </row>
    <row customHeight="1" ht="11.25">
      <c r="A121" s="0" t="s">
        <v>16</v>
      </c>
      <c r="B121" s="0" t="s">
        <v>237</v>
      </c>
      <c r="C121" s="0" t="s">
        <v>3163</v>
      </c>
      <c r="D121" s="0" t="s">
        <v>3170</v>
      </c>
      <c r="E121" s="0" t="s">
        <v>3171</v>
      </c>
      <c r="F121" s="0" t="s">
        <v>2952</v>
      </c>
      <c r="G121" s="0" t="s">
        <v>3172</v>
      </c>
    </row>
    <row customHeight="1" ht="11.25">
      <c r="A122" s="0" t="s">
        <v>16</v>
      </c>
      <c r="B122" s="0" t="s">
        <v>237</v>
      </c>
      <c r="C122" s="0" t="s">
        <v>3163</v>
      </c>
      <c r="D122" s="0" t="s">
        <v>3173</v>
      </c>
      <c r="E122" s="0" t="s">
        <v>3174</v>
      </c>
      <c r="F122" s="0" t="s">
        <v>2952</v>
      </c>
      <c r="G122" s="0" t="s">
        <v>3175</v>
      </c>
    </row>
    <row customHeight="1" ht="11.25">
      <c r="A123" s="0" t="s">
        <v>16</v>
      </c>
      <c r="B123" s="0" t="s">
        <v>237</v>
      </c>
      <c r="C123" s="0" t="s">
        <v>3163</v>
      </c>
      <c r="D123" s="0" t="s">
        <v>237</v>
      </c>
      <c r="E123" s="0" t="s">
        <v>3163</v>
      </c>
      <c r="F123" s="0" t="s">
        <v>2951</v>
      </c>
      <c r="G123" s="0" t="s">
        <v>3176</v>
      </c>
    </row>
    <row customHeight="1" ht="11.25">
      <c r="A124" s="0" t="s">
        <v>16</v>
      </c>
      <c r="B124" s="0" t="s">
        <v>237</v>
      </c>
      <c r="C124" s="0" t="s">
        <v>3163</v>
      </c>
      <c r="D124" s="0" t="s">
        <v>235</v>
      </c>
      <c r="E124" s="0" t="s">
        <v>238</v>
      </c>
      <c r="F124" s="0" t="s">
        <v>2952</v>
      </c>
      <c r="G124" s="0" t="s">
        <v>236</v>
      </c>
    </row>
    <row customHeight="1" ht="11.25">
      <c r="A125" s="0" t="s">
        <v>16</v>
      </c>
      <c r="B125" s="0" t="s">
        <v>237</v>
      </c>
      <c r="C125" s="0" t="s">
        <v>3163</v>
      </c>
      <c r="D125" s="0" t="s">
        <v>3177</v>
      </c>
      <c r="E125" s="0" t="s">
        <v>3178</v>
      </c>
      <c r="F125" s="0" t="s">
        <v>2952</v>
      </c>
      <c r="G125" s="0" t="s">
        <v>3179</v>
      </c>
    </row>
    <row customHeight="1" ht="11.25">
      <c r="A126" s="0" t="s">
        <v>16</v>
      </c>
      <c r="B126" s="0" t="s">
        <v>237</v>
      </c>
      <c r="C126" s="0" t="s">
        <v>3163</v>
      </c>
      <c r="D126" s="0" t="s">
        <v>3180</v>
      </c>
      <c r="E126" s="0" t="s">
        <v>3181</v>
      </c>
      <c r="F126" s="0" t="s">
        <v>2952</v>
      </c>
      <c r="G126" s="0" t="s">
        <v>3182</v>
      </c>
    </row>
    <row customHeight="1" ht="11.25">
      <c r="A127" s="0" t="s">
        <v>16</v>
      </c>
      <c r="B127" s="0" t="s">
        <v>237</v>
      </c>
      <c r="C127" s="0" t="s">
        <v>3163</v>
      </c>
      <c r="D127" s="0" t="s">
        <v>3183</v>
      </c>
      <c r="E127" s="0" t="s">
        <v>3184</v>
      </c>
      <c r="F127" s="0" t="s">
        <v>2952</v>
      </c>
      <c r="G127" s="0" t="s">
        <v>3185</v>
      </c>
    </row>
    <row customHeight="1" ht="11.25">
      <c r="A128" s="0" t="s">
        <v>16</v>
      </c>
      <c r="B128" s="0" t="s">
        <v>237</v>
      </c>
      <c r="C128" s="0" t="s">
        <v>3163</v>
      </c>
      <c r="D128" s="0" t="s">
        <v>3186</v>
      </c>
      <c r="E128" s="0" t="s">
        <v>3187</v>
      </c>
      <c r="F128" s="0" t="s">
        <v>2952</v>
      </c>
      <c r="G128" s="0" t="s">
        <v>3188</v>
      </c>
    </row>
    <row customHeight="1" ht="11.25">
      <c r="A129" s="0" t="s">
        <v>16</v>
      </c>
      <c r="B129" s="0" t="s">
        <v>237</v>
      </c>
      <c r="C129" s="0" t="s">
        <v>3163</v>
      </c>
      <c r="D129" s="0" t="s">
        <v>3189</v>
      </c>
      <c r="E129" s="0" t="s">
        <v>3190</v>
      </c>
      <c r="F129" s="0" t="s">
        <v>2952</v>
      </c>
      <c r="G129" s="0" t="s">
        <v>3191</v>
      </c>
    </row>
    <row customHeight="1" ht="11.25">
      <c r="A130" s="0" t="s">
        <v>16</v>
      </c>
      <c r="B130" s="0" t="s">
        <v>3192</v>
      </c>
      <c r="C130" s="0" t="s">
        <v>3193</v>
      </c>
      <c r="D130" s="0" t="s">
        <v>3192</v>
      </c>
      <c r="E130" s="0" t="s">
        <v>3193</v>
      </c>
      <c r="F130" s="0" t="s">
        <v>2947</v>
      </c>
      <c r="G130" s="0" t="s">
        <v>3194</v>
      </c>
    </row>
    <row customHeight="1" ht="11.25">
      <c r="A131" s="0" t="s">
        <v>16</v>
      </c>
      <c r="B131" s="0" t="s">
        <v>243</v>
      </c>
      <c r="C131" s="0" t="s">
        <v>3195</v>
      </c>
      <c r="D131" s="0" t="s">
        <v>3196</v>
      </c>
      <c r="E131" s="0" t="s">
        <v>3197</v>
      </c>
      <c r="F131" s="0" t="s">
        <v>2952</v>
      </c>
      <c r="G131" s="0" t="s">
        <v>3198</v>
      </c>
    </row>
    <row customHeight="1" ht="11.25">
      <c r="A132" s="0" t="s">
        <v>16</v>
      </c>
      <c r="B132" s="0" t="s">
        <v>243</v>
      </c>
      <c r="C132" s="0" t="s">
        <v>3195</v>
      </c>
      <c r="D132" s="0" t="s">
        <v>3199</v>
      </c>
      <c r="E132" s="0" t="s">
        <v>3200</v>
      </c>
      <c r="F132" s="0" t="s">
        <v>2952</v>
      </c>
      <c r="G132" s="0" t="s">
        <v>3201</v>
      </c>
    </row>
    <row customHeight="1" ht="11.25">
      <c r="A133" s="0" t="s">
        <v>16</v>
      </c>
      <c r="B133" s="0" t="s">
        <v>243</v>
      </c>
      <c r="C133" s="0" t="s">
        <v>3195</v>
      </c>
      <c r="D133" s="0" t="s">
        <v>3202</v>
      </c>
      <c r="E133" s="0" t="s">
        <v>3203</v>
      </c>
      <c r="F133" s="0" t="s">
        <v>2952</v>
      </c>
      <c r="G133" s="0" t="s">
        <v>3204</v>
      </c>
    </row>
    <row customHeight="1" ht="11.25">
      <c r="A134" s="0" t="s">
        <v>16</v>
      </c>
      <c r="B134" s="0" t="s">
        <v>243</v>
      </c>
      <c r="C134" s="0" t="s">
        <v>3195</v>
      </c>
      <c r="D134" s="0" t="s">
        <v>241</v>
      </c>
      <c r="E134" s="0" t="s">
        <v>244</v>
      </c>
      <c r="F134" s="0" t="s">
        <v>2952</v>
      </c>
      <c r="G134" s="0" t="s">
        <v>242</v>
      </c>
    </row>
    <row customHeight="1" ht="11.25">
      <c r="A135" s="0" t="s">
        <v>16</v>
      </c>
      <c r="B135" s="0" t="s">
        <v>243</v>
      </c>
      <c r="C135" s="0" t="s">
        <v>3195</v>
      </c>
      <c r="D135" s="0" t="s">
        <v>247</v>
      </c>
      <c r="E135" s="0" t="s">
        <v>249</v>
      </c>
      <c r="F135" s="0" t="s">
        <v>2952</v>
      </c>
      <c r="G135" s="0" t="s">
        <v>248</v>
      </c>
    </row>
    <row customHeight="1" ht="11.25">
      <c r="A136" s="0" t="s">
        <v>16</v>
      </c>
      <c r="B136" s="0" t="s">
        <v>243</v>
      </c>
      <c r="C136" s="0" t="s">
        <v>3195</v>
      </c>
      <c r="D136" s="0" t="s">
        <v>3205</v>
      </c>
      <c r="E136" s="0" t="s">
        <v>3206</v>
      </c>
      <c r="F136" s="0" t="s">
        <v>2952</v>
      </c>
      <c r="G136" s="0" t="s">
        <v>3207</v>
      </c>
    </row>
    <row customHeight="1" ht="11.25">
      <c r="A137" s="0" t="s">
        <v>16</v>
      </c>
      <c r="B137" s="0" t="s">
        <v>243</v>
      </c>
      <c r="C137" s="0" t="s">
        <v>3195</v>
      </c>
      <c r="D137" s="0" t="s">
        <v>3208</v>
      </c>
      <c r="E137" s="0" t="s">
        <v>3209</v>
      </c>
      <c r="F137" s="0" t="s">
        <v>2952</v>
      </c>
      <c r="G137" s="0" t="s">
        <v>3210</v>
      </c>
    </row>
    <row customHeight="1" ht="11.25">
      <c r="A138" s="0" t="s">
        <v>16</v>
      </c>
      <c r="B138" s="0" t="s">
        <v>243</v>
      </c>
      <c r="C138" s="0" t="s">
        <v>3195</v>
      </c>
      <c r="D138" s="0" t="s">
        <v>243</v>
      </c>
      <c r="E138" s="0" t="s">
        <v>3195</v>
      </c>
      <c r="F138" s="0" t="s">
        <v>2951</v>
      </c>
      <c r="G138" s="0" t="s">
        <v>3211</v>
      </c>
    </row>
    <row customHeight="1" ht="11.25">
      <c r="A139" s="0" t="s">
        <v>16</v>
      </c>
      <c r="B139" s="0" t="s">
        <v>243</v>
      </c>
      <c r="C139" s="0" t="s">
        <v>3195</v>
      </c>
      <c r="D139" s="0" t="s">
        <v>252</v>
      </c>
      <c r="E139" s="0" t="s">
        <v>254</v>
      </c>
      <c r="F139" s="0" t="s">
        <v>2952</v>
      </c>
      <c r="G139" s="0" t="s">
        <v>253</v>
      </c>
    </row>
    <row customHeight="1" ht="11.25">
      <c r="A140" s="0" t="s">
        <v>16</v>
      </c>
      <c r="B140" s="0" t="s">
        <v>243</v>
      </c>
      <c r="C140" s="0" t="s">
        <v>3195</v>
      </c>
      <c r="D140" s="0" t="s">
        <v>3212</v>
      </c>
      <c r="E140" s="0" t="s">
        <v>3213</v>
      </c>
      <c r="F140" s="0" t="s">
        <v>2952</v>
      </c>
      <c r="G140" s="0" t="s">
        <v>3214</v>
      </c>
    </row>
    <row customHeight="1" ht="11.25">
      <c r="A141" s="0" t="s">
        <v>16</v>
      </c>
      <c r="B141" s="0" t="s">
        <v>243</v>
      </c>
      <c r="C141" s="0" t="s">
        <v>3195</v>
      </c>
      <c r="D141" s="0" t="s">
        <v>257</v>
      </c>
      <c r="E141" s="0" t="s">
        <v>259</v>
      </c>
      <c r="F141" s="0" t="s">
        <v>2952</v>
      </c>
      <c r="G141" s="0" t="s">
        <v>258</v>
      </c>
    </row>
    <row customHeight="1" ht="11.25">
      <c r="A142" s="0" t="s">
        <v>16</v>
      </c>
      <c r="B142" s="0" t="s">
        <v>243</v>
      </c>
      <c r="C142" s="0" t="s">
        <v>3195</v>
      </c>
      <c r="D142" s="0" t="s">
        <v>3215</v>
      </c>
      <c r="E142" s="0" t="s">
        <v>3216</v>
      </c>
      <c r="F142" s="0" t="s">
        <v>2952</v>
      </c>
      <c r="G142" s="0" t="s">
        <v>3217</v>
      </c>
    </row>
    <row customHeight="1" ht="11.25">
      <c r="A143" s="0" t="s">
        <v>16</v>
      </c>
      <c r="B143" s="0" t="s">
        <v>243</v>
      </c>
      <c r="C143" s="0" t="s">
        <v>3195</v>
      </c>
      <c r="D143" s="0" t="s">
        <v>3218</v>
      </c>
      <c r="E143" s="0" t="s">
        <v>3219</v>
      </c>
      <c r="F143" s="0" t="s">
        <v>2952</v>
      </c>
      <c r="G143" s="0" t="s">
        <v>3220</v>
      </c>
    </row>
    <row customHeight="1" ht="11.25">
      <c r="A144" s="0" t="s">
        <v>16</v>
      </c>
      <c r="B144" s="0" t="s">
        <v>243</v>
      </c>
      <c r="C144" s="0" t="s">
        <v>3195</v>
      </c>
      <c r="D144" s="0" t="s">
        <v>146</v>
      </c>
      <c r="E144" s="0" t="s">
        <v>3221</v>
      </c>
      <c r="F144" s="0" t="s">
        <v>2952</v>
      </c>
      <c r="G144" s="0" t="s">
        <v>3222</v>
      </c>
    </row>
    <row customHeight="1" ht="11.25">
      <c r="A145" s="0" t="s">
        <v>16</v>
      </c>
      <c r="B145" s="0" t="s">
        <v>243</v>
      </c>
      <c r="C145" s="0" t="s">
        <v>3195</v>
      </c>
      <c r="D145" s="0" t="s">
        <v>3223</v>
      </c>
      <c r="E145" s="0" t="s">
        <v>3224</v>
      </c>
      <c r="F145" s="0" t="s">
        <v>2952</v>
      </c>
      <c r="G145" s="0" t="s">
        <v>3225</v>
      </c>
    </row>
    <row customHeight="1" ht="11.25">
      <c r="A146" s="0" t="s">
        <v>16</v>
      </c>
      <c r="B146" s="0" t="s">
        <v>243</v>
      </c>
      <c r="C146" s="0" t="s">
        <v>3195</v>
      </c>
      <c r="D146" s="0" t="s">
        <v>3226</v>
      </c>
      <c r="E146" s="0" t="s">
        <v>3227</v>
      </c>
      <c r="F146" s="0" t="s">
        <v>2969</v>
      </c>
      <c r="G146" s="0" t="s">
        <v>3228</v>
      </c>
    </row>
    <row customHeight="1" ht="11.25">
      <c r="A147" s="0" t="s">
        <v>16</v>
      </c>
      <c r="B147" s="0" t="s">
        <v>3229</v>
      </c>
      <c r="C147" s="0" t="s">
        <v>3230</v>
      </c>
      <c r="D147" s="0" t="s">
        <v>3229</v>
      </c>
      <c r="E147" s="0" t="s">
        <v>3230</v>
      </c>
      <c r="F147" s="0" t="s">
        <v>2947</v>
      </c>
      <c r="G147" s="0" t="s">
        <v>3231</v>
      </c>
    </row>
    <row customHeight="1" ht="11.25">
      <c r="A148" s="0" t="s">
        <v>16</v>
      </c>
      <c r="B148" s="0" t="s">
        <v>269</v>
      </c>
      <c r="C148" s="0" t="s">
        <v>3232</v>
      </c>
      <c r="D148" s="0" t="s">
        <v>3233</v>
      </c>
      <c r="E148" s="0" t="s">
        <v>3234</v>
      </c>
      <c r="F148" s="0" t="s">
        <v>2952</v>
      </c>
      <c r="G148" s="0" t="s">
        <v>3235</v>
      </c>
    </row>
    <row customHeight="1" ht="11.25">
      <c r="A149" s="0" t="s">
        <v>16</v>
      </c>
      <c r="B149" s="0" t="s">
        <v>269</v>
      </c>
      <c r="C149" s="0" t="s">
        <v>3232</v>
      </c>
      <c r="D149" s="0" t="s">
        <v>3236</v>
      </c>
      <c r="E149" s="0" t="s">
        <v>3237</v>
      </c>
      <c r="F149" s="0" t="s">
        <v>2952</v>
      </c>
      <c r="G149" s="0" t="s">
        <v>3238</v>
      </c>
    </row>
    <row customHeight="1" ht="11.25">
      <c r="A150" s="0" t="s">
        <v>16</v>
      </c>
      <c r="B150" s="0" t="s">
        <v>269</v>
      </c>
      <c r="C150" s="0" t="s">
        <v>3232</v>
      </c>
      <c r="D150" s="0" t="s">
        <v>3239</v>
      </c>
      <c r="E150" s="0" t="s">
        <v>3240</v>
      </c>
      <c r="F150" s="0" t="s">
        <v>2952</v>
      </c>
      <c r="G150" s="0" t="s">
        <v>3241</v>
      </c>
    </row>
    <row customHeight="1" ht="11.25">
      <c r="A151" s="0" t="s">
        <v>16</v>
      </c>
      <c r="B151" s="0" t="s">
        <v>269</v>
      </c>
      <c r="C151" s="0" t="s">
        <v>3232</v>
      </c>
      <c r="D151" s="0" t="s">
        <v>267</v>
      </c>
      <c r="E151" s="0" t="s">
        <v>270</v>
      </c>
      <c r="F151" s="0" t="s">
        <v>2952</v>
      </c>
      <c r="G151" s="0" t="s">
        <v>268</v>
      </c>
    </row>
    <row customHeight="1" ht="11.25">
      <c r="A152" s="0" t="s">
        <v>16</v>
      </c>
      <c r="B152" s="0" t="s">
        <v>269</v>
      </c>
      <c r="C152" s="0" t="s">
        <v>3232</v>
      </c>
      <c r="D152" s="0" t="s">
        <v>269</v>
      </c>
      <c r="E152" s="0" t="s">
        <v>3232</v>
      </c>
      <c r="F152" s="0" t="s">
        <v>2951</v>
      </c>
      <c r="G152" s="0" t="s">
        <v>3242</v>
      </c>
    </row>
    <row customHeight="1" ht="11.25">
      <c r="A153" s="0" t="s">
        <v>16</v>
      </c>
      <c r="B153" s="0" t="s">
        <v>269</v>
      </c>
      <c r="C153" s="0" t="s">
        <v>3232</v>
      </c>
      <c r="D153" s="0" t="s">
        <v>3243</v>
      </c>
      <c r="E153" s="0" t="s">
        <v>3244</v>
      </c>
      <c r="F153" s="0" t="s">
        <v>2952</v>
      </c>
      <c r="G153" s="0" t="s">
        <v>3245</v>
      </c>
    </row>
    <row customHeight="1" ht="11.25">
      <c r="A154" s="0" t="s">
        <v>16</v>
      </c>
      <c r="B154" s="0" t="s">
        <v>269</v>
      </c>
      <c r="C154" s="0" t="s">
        <v>3232</v>
      </c>
      <c r="D154" s="0" t="s">
        <v>3246</v>
      </c>
      <c r="E154" s="0" t="s">
        <v>3247</v>
      </c>
      <c r="F154" s="0" t="s">
        <v>2952</v>
      </c>
      <c r="G154" s="0" t="s">
        <v>3248</v>
      </c>
    </row>
    <row customHeight="1" ht="11.25">
      <c r="A155" s="0" t="s">
        <v>16</v>
      </c>
      <c r="B155" s="0" t="s">
        <v>269</v>
      </c>
      <c r="C155" s="0" t="s">
        <v>3232</v>
      </c>
      <c r="D155" s="0" t="s">
        <v>3249</v>
      </c>
      <c r="E155" s="0" t="s">
        <v>3250</v>
      </c>
      <c r="F155" s="0" t="s">
        <v>2952</v>
      </c>
      <c r="G155" s="0" t="s">
        <v>3251</v>
      </c>
    </row>
    <row customHeight="1" ht="11.25">
      <c r="A156" s="0" t="s">
        <v>16</v>
      </c>
      <c r="B156" s="0" t="s">
        <v>269</v>
      </c>
      <c r="C156" s="0" t="s">
        <v>3232</v>
      </c>
      <c r="D156" s="0" t="s">
        <v>273</v>
      </c>
      <c r="E156" s="0" t="s">
        <v>275</v>
      </c>
      <c r="F156" s="0" t="s">
        <v>2969</v>
      </c>
      <c r="G156" s="0" t="s">
        <v>274</v>
      </c>
    </row>
    <row customHeight="1" ht="11.25">
      <c r="A157" s="0" t="s">
        <v>16</v>
      </c>
      <c r="B157" s="0" t="s">
        <v>3252</v>
      </c>
      <c r="C157" s="0" t="s">
        <v>3253</v>
      </c>
      <c r="D157" s="0" t="s">
        <v>3252</v>
      </c>
      <c r="E157" s="0" t="s">
        <v>3253</v>
      </c>
      <c r="F157" s="0" t="s">
        <v>2946</v>
      </c>
      <c r="G157" s="0" t="s">
        <v>3254</v>
      </c>
    </row>
    <row customHeight="1" ht="11.25">
      <c r="A158" s="0" t="s">
        <v>16</v>
      </c>
      <c r="B158" s="0" t="s">
        <v>262</v>
      </c>
      <c r="C158" s="0" t="s">
        <v>264</v>
      </c>
      <c r="D158" s="0" t="s">
        <v>262</v>
      </c>
      <c r="E158" s="0" t="s">
        <v>264</v>
      </c>
      <c r="F158" s="0" t="s">
        <v>2947</v>
      </c>
      <c r="G158" s="0" t="s">
        <v>263</v>
      </c>
    </row>
    <row customHeight="1" ht="11.25">
      <c r="A159" s="0" t="s">
        <v>16</v>
      </c>
      <c r="B159" s="0" t="s">
        <v>3255</v>
      </c>
      <c r="C159" s="0" t="s">
        <v>3256</v>
      </c>
      <c r="D159" s="0" t="s">
        <v>3255</v>
      </c>
      <c r="E159" s="0" t="s">
        <v>3256</v>
      </c>
      <c r="F159" s="0" t="s">
        <v>2947</v>
      </c>
      <c r="G159" s="0" t="s">
        <v>3257</v>
      </c>
    </row>
    <row customHeight="1" ht="11.25">
      <c r="A160" s="0" t="s">
        <v>16</v>
      </c>
      <c r="B160" s="0" t="s">
        <v>280</v>
      </c>
      <c r="C160" s="0" t="s">
        <v>3258</v>
      </c>
      <c r="D160" s="0" t="s">
        <v>3259</v>
      </c>
      <c r="E160" s="0" t="s">
        <v>3260</v>
      </c>
      <c r="F160" s="0" t="s">
        <v>2952</v>
      </c>
      <c r="G160" s="0" t="s">
        <v>3261</v>
      </c>
    </row>
    <row customHeight="1" ht="11.25">
      <c r="A161" s="0" t="s">
        <v>16</v>
      </c>
      <c r="B161" s="0" t="s">
        <v>280</v>
      </c>
      <c r="C161" s="0" t="s">
        <v>3258</v>
      </c>
      <c r="D161" s="0" t="s">
        <v>3262</v>
      </c>
      <c r="E161" s="0" t="s">
        <v>3263</v>
      </c>
      <c r="F161" s="0" t="s">
        <v>2952</v>
      </c>
      <c r="G161" s="0" t="s">
        <v>3264</v>
      </c>
    </row>
    <row customHeight="1" ht="11.25">
      <c r="A162" s="0" t="s">
        <v>16</v>
      </c>
      <c r="B162" s="0" t="s">
        <v>280</v>
      </c>
      <c r="C162" s="0" t="s">
        <v>3258</v>
      </c>
      <c r="D162" s="0" t="s">
        <v>3233</v>
      </c>
      <c r="E162" s="0" t="s">
        <v>3265</v>
      </c>
      <c r="F162" s="0" t="s">
        <v>2952</v>
      </c>
      <c r="G162" s="0" t="s">
        <v>3266</v>
      </c>
    </row>
    <row customHeight="1" ht="11.25">
      <c r="A163" s="0" t="s">
        <v>16</v>
      </c>
      <c r="B163" s="0" t="s">
        <v>280</v>
      </c>
      <c r="C163" s="0" t="s">
        <v>3258</v>
      </c>
      <c r="D163" s="0" t="s">
        <v>3267</v>
      </c>
      <c r="E163" s="0" t="s">
        <v>3268</v>
      </c>
      <c r="F163" s="0" t="s">
        <v>2952</v>
      </c>
      <c r="G163" s="0" t="s">
        <v>3269</v>
      </c>
    </row>
    <row customHeight="1" ht="11.25">
      <c r="A164" s="0" t="s">
        <v>16</v>
      </c>
      <c r="B164" s="0" t="s">
        <v>280</v>
      </c>
      <c r="C164" s="0" t="s">
        <v>3258</v>
      </c>
      <c r="D164" s="0" t="s">
        <v>3208</v>
      </c>
      <c r="E164" s="0" t="s">
        <v>3270</v>
      </c>
      <c r="F164" s="0" t="s">
        <v>2952</v>
      </c>
      <c r="G164" s="0" t="s">
        <v>3271</v>
      </c>
    </row>
    <row customHeight="1" ht="11.25">
      <c r="A165" s="0" t="s">
        <v>16</v>
      </c>
      <c r="B165" s="0" t="s">
        <v>280</v>
      </c>
      <c r="C165" s="0" t="s">
        <v>3258</v>
      </c>
      <c r="D165" s="0" t="s">
        <v>3272</v>
      </c>
      <c r="E165" s="0" t="s">
        <v>3273</v>
      </c>
      <c r="F165" s="0" t="s">
        <v>2952</v>
      </c>
      <c r="G165" s="0" t="s">
        <v>3274</v>
      </c>
    </row>
    <row customHeight="1" ht="11.25">
      <c r="A166" s="0" t="s">
        <v>16</v>
      </c>
      <c r="B166" s="0" t="s">
        <v>280</v>
      </c>
      <c r="C166" s="0" t="s">
        <v>3258</v>
      </c>
      <c r="D166" s="0" t="s">
        <v>3275</v>
      </c>
      <c r="E166" s="0" t="s">
        <v>3276</v>
      </c>
      <c r="F166" s="0" t="s">
        <v>2952</v>
      </c>
      <c r="G166" s="0" t="s">
        <v>3277</v>
      </c>
    </row>
    <row customHeight="1" ht="11.25">
      <c r="A167" s="0" t="s">
        <v>16</v>
      </c>
      <c r="B167" s="0" t="s">
        <v>280</v>
      </c>
      <c r="C167" s="0" t="s">
        <v>3258</v>
      </c>
      <c r="D167" s="0" t="s">
        <v>3278</v>
      </c>
      <c r="E167" s="0" t="s">
        <v>3279</v>
      </c>
      <c r="F167" s="0" t="s">
        <v>2952</v>
      </c>
      <c r="G167" s="0" t="s">
        <v>3280</v>
      </c>
    </row>
    <row customHeight="1" ht="11.25">
      <c r="A168" s="0" t="s">
        <v>16</v>
      </c>
      <c r="B168" s="0" t="s">
        <v>280</v>
      </c>
      <c r="C168" s="0" t="s">
        <v>3258</v>
      </c>
      <c r="D168" s="0" t="s">
        <v>3281</v>
      </c>
      <c r="E168" s="0" t="s">
        <v>3282</v>
      </c>
      <c r="F168" s="0" t="s">
        <v>2952</v>
      </c>
      <c r="G168" s="0" t="s">
        <v>3283</v>
      </c>
    </row>
    <row customHeight="1" ht="11.25">
      <c r="A169" s="0" t="s">
        <v>16</v>
      </c>
      <c r="B169" s="0" t="s">
        <v>280</v>
      </c>
      <c r="C169" s="0" t="s">
        <v>3258</v>
      </c>
      <c r="D169" s="0" t="s">
        <v>3141</v>
      </c>
      <c r="E169" s="0" t="s">
        <v>3284</v>
      </c>
      <c r="F169" s="0" t="s">
        <v>2952</v>
      </c>
      <c r="G169" s="0" t="s">
        <v>3285</v>
      </c>
    </row>
    <row customHeight="1" ht="11.25">
      <c r="A170" s="0" t="s">
        <v>16</v>
      </c>
      <c r="B170" s="0" t="s">
        <v>280</v>
      </c>
      <c r="C170" s="0" t="s">
        <v>3258</v>
      </c>
      <c r="D170" s="0" t="s">
        <v>3286</v>
      </c>
      <c r="E170" s="0" t="s">
        <v>3287</v>
      </c>
      <c r="F170" s="0" t="s">
        <v>2952</v>
      </c>
      <c r="G170" s="0" t="s">
        <v>3288</v>
      </c>
    </row>
    <row customHeight="1" ht="11.25">
      <c r="A171" s="0" t="s">
        <v>16</v>
      </c>
      <c r="B171" s="0" t="s">
        <v>280</v>
      </c>
      <c r="C171" s="0" t="s">
        <v>3258</v>
      </c>
      <c r="D171" s="0" t="s">
        <v>3289</v>
      </c>
      <c r="E171" s="0" t="s">
        <v>3290</v>
      </c>
      <c r="F171" s="0" t="s">
        <v>2952</v>
      </c>
      <c r="G171" s="0" t="s">
        <v>3291</v>
      </c>
    </row>
    <row customHeight="1" ht="11.25">
      <c r="A172" s="0" t="s">
        <v>16</v>
      </c>
      <c r="B172" s="0" t="s">
        <v>280</v>
      </c>
      <c r="C172" s="0" t="s">
        <v>3258</v>
      </c>
      <c r="D172" s="0" t="s">
        <v>3292</v>
      </c>
      <c r="E172" s="0" t="s">
        <v>3293</v>
      </c>
      <c r="F172" s="0" t="s">
        <v>2952</v>
      </c>
      <c r="G172" s="0" t="s">
        <v>3294</v>
      </c>
    </row>
    <row customHeight="1" ht="11.25">
      <c r="A173" s="0" t="s">
        <v>16</v>
      </c>
      <c r="B173" s="0" t="s">
        <v>280</v>
      </c>
      <c r="C173" s="0" t="s">
        <v>3258</v>
      </c>
      <c r="D173" s="0" t="s">
        <v>280</v>
      </c>
      <c r="E173" s="0" t="s">
        <v>3258</v>
      </c>
      <c r="F173" s="0" t="s">
        <v>2951</v>
      </c>
      <c r="G173" s="0" t="s">
        <v>3295</v>
      </c>
    </row>
    <row customHeight="1" ht="11.25">
      <c r="A174" s="0" t="s">
        <v>16</v>
      </c>
      <c r="B174" s="0" t="s">
        <v>280</v>
      </c>
      <c r="C174" s="0" t="s">
        <v>3258</v>
      </c>
      <c r="D174" s="0" t="s">
        <v>3296</v>
      </c>
      <c r="E174" s="0" t="s">
        <v>3297</v>
      </c>
      <c r="F174" s="0" t="s">
        <v>2952</v>
      </c>
      <c r="G174" s="0" t="s">
        <v>3298</v>
      </c>
    </row>
    <row customHeight="1" ht="11.25">
      <c r="A175" s="0" t="s">
        <v>16</v>
      </c>
      <c r="B175" s="0" t="s">
        <v>280</v>
      </c>
      <c r="C175" s="0" t="s">
        <v>3258</v>
      </c>
      <c r="D175" s="0" t="s">
        <v>3299</v>
      </c>
      <c r="E175" s="0" t="s">
        <v>3300</v>
      </c>
      <c r="F175" s="0" t="s">
        <v>2952</v>
      </c>
      <c r="G175" s="0" t="s">
        <v>3301</v>
      </c>
    </row>
    <row customHeight="1" ht="11.25">
      <c r="A176" s="0" t="s">
        <v>16</v>
      </c>
      <c r="B176" s="0" t="s">
        <v>280</v>
      </c>
      <c r="C176" s="0" t="s">
        <v>3258</v>
      </c>
      <c r="D176" s="0" t="s">
        <v>3302</v>
      </c>
      <c r="E176" s="0" t="s">
        <v>3303</v>
      </c>
      <c r="F176" s="0" t="s">
        <v>2952</v>
      </c>
      <c r="G176" s="0" t="s">
        <v>3304</v>
      </c>
    </row>
    <row customHeight="1" ht="11.25">
      <c r="A177" s="0" t="s">
        <v>16</v>
      </c>
      <c r="B177" s="0" t="s">
        <v>280</v>
      </c>
      <c r="C177" s="0" t="s">
        <v>3258</v>
      </c>
      <c r="D177" s="0" t="s">
        <v>3305</v>
      </c>
      <c r="E177" s="0" t="s">
        <v>3306</v>
      </c>
      <c r="F177" s="0" t="s">
        <v>2952</v>
      </c>
      <c r="G177" s="0" t="s">
        <v>3307</v>
      </c>
    </row>
    <row customHeight="1" ht="11.25">
      <c r="A178" s="0" t="s">
        <v>16</v>
      </c>
      <c r="B178" s="0" t="s">
        <v>280</v>
      </c>
      <c r="C178" s="0" t="s">
        <v>3258</v>
      </c>
      <c r="D178" s="0" t="s">
        <v>278</v>
      </c>
      <c r="E178" s="0" t="s">
        <v>281</v>
      </c>
      <c r="F178" s="0" t="s">
        <v>2969</v>
      </c>
      <c r="G178" s="0" t="s">
        <v>279</v>
      </c>
    </row>
    <row customHeight="1" ht="11.25">
      <c r="A179" s="0" t="s">
        <v>16</v>
      </c>
      <c r="B179" s="0" t="s">
        <v>3308</v>
      </c>
      <c r="C179" s="0" t="s">
        <v>3309</v>
      </c>
      <c r="D179" s="0" t="s">
        <v>3308</v>
      </c>
      <c r="E179" s="0" t="s">
        <v>3309</v>
      </c>
      <c r="F179" s="0" t="s">
        <v>2947</v>
      </c>
      <c r="G179" s="0" t="s">
        <v>3310</v>
      </c>
    </row>
    <row customHeight="1" ht="11.25">
      <c r="A180" s="0" t="s">
        <v>16</v>
      </c>
      <c r="B180" s="0" t="s">
        <v>285</v>
      </c>
      <c r="C180" s="0" t="s">
        <v>3311</v>
      </c>
      <c r="D180" s="0" t="s">
        <v>3312</v>
      </c>
      <c r="E180" s="0" t="s">
        <v>3313</v>
      </c>
      <c r="F180" s="0" t="s">
        <v>2952</v>
      </c>
      <c r="G180" s="0" t="s">
        <v>3314</v>
      </c>
    </row>
    <row customHeight="1" ht="11.25">
      <c r="A181" s="0" t="s">
        <v>16</v>
      </c>
      <c r="B181" s="0" t="s">
        <v>285</v>
      </c>
      <c r="C181" s="0" t="s">
        <v>3311</v>
      </c>
      <c r="D181" s="0" t="s">
        <v>3315</v>
      </c>
      <c r="E181" s="0" t="s">
        <v>3316</v>
      </c>
      <c r="F181" s="0" t="s">
        <v>2952</v>
      </c>
      <c r="G181" s="0" t="s">
        <v>3317</v>
      </c>
    </row>
    <row customHeight="1" ht="11.25">
      <c r="A182" s="0" t="s">
        <v>16</v>
      </c>
      <c r="B182" s="0" t="s">
        <v>285</v>
      </c>
      <c r="C182" s="0" t="s">
        <v>3311</v>
      </c>
      <c r="D182" s="0" t="s">
        <v>3318</v>
      </c>
      <c r="E182" s="0" t="s">
        <v>3319</v>
      </c>
      <c r="F182" s="0" t="s">
        <v>2952</v>
      </c>
      <c r="G182" s="0" t="s">
        <v>3320</v>
      </c>
    </row>
    <row customHeight="1" ht="11.25">
      <c r="A183" s="0" t="s">
        <v>16</v>
      </c>
      <c r="B183" s="0" t="s">
        <v>285</v>
      </c>
      <c r="C183" s="0" t="s">
        <v>3311</v>
      </c>
      <c r="D183" s="0" t="s">
        <v>3321</v>
      </c>
      <c r="E183" s="0" t="s">
        <v>3322</v>
      </c>
      <c r="F183" s="0" t="s">
        <v>2952</v>
      </c>
      <c r="G183" s="0" t="s">
        <v>3323</v>
      </c>
    </row>
    <row customHeight="1" ht="11.25">
      <c r="A184" s="0" t="s">
        <v>16</v>
      </c>
      <c r="B184" s="0" t="s">
        <v>285</v>
      </c>
      <c r="C184" s="0" t="s">
        <v>3311</v>
      </c>
      <c r="D184" s="0" t="s">
        <v>3324</v>
      </c>
      <c r="E184" s="0" t="s">
        <v>3325</v>
      </c>
      <c r="F184" s="0" t="s">
        <v>2952</v>
      </c>
      <c r="G184" s="0" t="s">
        <v>3326</v>
      </c>
    </row>
    <row customHeight="1" ht="11.25">
      <c r="A185" s="0" t="s">
        <v>16</v>
      </c>
      <c r="B185" s="0" t="s">
        <v>285</v>
      </c>
      <c r="C185" s="0" t="s">
        <v>3311</v>
      </c>
      <c r="D185" s="0" t="s">
        <v>3327</v>
      </c>
      <c r="E185" s="0" t="s">
        <v>3328</v>
      </c>
      <c r="F185" s="0" t="s">
        <v>2952</v>
      </c>
      <c r="G185" s="0" t="s">
        <v>3329</v>
      </c>
    </row>
    <row customHeight="1" ht="11.25">
      <c r="A186" s="0" t="s">
        <v>16</v>
      </c>
      <c r="B186" s="0" t="s">
        <v>285</v>
      </c>
      <c r="C186" s="0" t="s">
        <v>3311</v>
      </c>
      <c r="D186" s="0" t="s">
        <v>3330</v>
      </c>
      <c r="E186" s="0" t="s">
        <v>3331</v>
      </c>
      <c r="F186" s="0" t="s">
        <v>2952</v>
      </c>
      <c r="G186" s="0" t="s">
        <v>3332</v>
      </c>
    </row>
    <row customHeight="1" ht="11.25">
      <c r="A187" s="0" t="s">
        <v>16</v>
      </c>
      <c r="B187" s="0" t="s">
        <v>285</v>
      </c>
      <c r="C187" s="0" t="s">
        <v>3311</v>
      </c>
      <c r="D187" s="0" t="s">
        <v>3333</v>
      </c>
      <c r="E187" s="0" t="s">
        <v>3334</v>
      </c>
      <c r="F187" s="0" t="s">
        <v>2952</v>
      </c>
      <c r="G187" s="0" t="s">
        <v>3335</v>
      </c>
    </row>
    <row customHeight="1" ht="11.25">
      <c r="A188" s="0" t="s">
        <v>16</v>
      </c>
      <c r="B188" s="0" t="s">
        <v>285</v>
      </c>
      <c r="C188" s="0" t="s">
        <v>3311</v>
      </c>
      <c r="D188" s="0" t="s">
        <v>285</v>
      </c>
      <c r="E188" s="0" t="s">
        <v>3311</v>
      </c>
      <c r="F188" s="0" t="s">
        <v>2951</v>
      </c>
      <c r="G188" s="0" t="s">
        <v>3336</v>
      </c>
    </row>
    <row customHeight="1" ht="11.25">
      <c r="A189" s="0" t="s">
        <v>16</v>
      </c>
      <c r="B189" s="0" t="s">
        <v>285</v>
      </c>
      <c r="C189" s="0" t="s">
        <v>3311</v>
      </c>
      <c r="D189" s="0" t="s">
        <v>3337</v>
      </c>
      <c r="E189" s="0" t="s">
        <v>3338</v>
      </c>
      <c r="F189" s="0" t="s">
        <v>2952</v>
      </c>
      <c r="G189" s="0" t="s">
        <v>3339</v>
      </c>
    </row>
    <row customHeight="1" ht="11.25">
      <c r="A190" s="0" t="s">
        <v>16</v>
      </c>
      <c r="B190" s="0" t="s">
        <v>285</v>
      </c>
      <c r="C190" s="0" t="s">
        <v>3311</v>
      </c>
      <c r="D190" s="0" t="s">
        <v>3340</v>
      </c>
      <c r="E190" s="0" t="s">
        <v>3341</v>
      </c>
      <c r="F190" s="0" t="s">
        <v>2952</v>
      </c>
      <c r="G190" s="0" t="s">
        <v>3342</v>
      </c>
    </row>
    <row customHeight="1" ht="11.25">
      <c r="A191" s="0" t="s">
        <v>16</v>
      </c>
      <c r="B191" s="0" t="s">
        <v>285</v>
      </c>
      <c r="C191" s="0" t="s">
        <v>3311</v>
      </c>
      <c r="D191" s="0" t="s">
        <v>3343</v>
      </c>
      <c r="E191" s="0" t="s">
        <v>3344</v>
      </c>
      <c r="F191" s="0" t="s">
        <v>2952</v>
      </c>
      <c r="G191" s="0" t="s">
        <v>3345</v>
      </c>
    </row>
    <row customHeight="1" ht="11.25">
      <c r="A192" s="0" t="s">
        <v>16</v>
      </c>
      <c r="B192" s="0" t="s">
        <v>285</v>
      </c>
      <c r="C192" s="0" t="s">
        <v>3311</v>
      </c>
      <c r="D192" s="0" t="s">
        <v>283</v>
      </c>
      <c r="E192" s="0" t="s">
        <v>286</v>
      </c>
      <c r="F192" s="0" t="s">
        <v>2969</v>
      </c>
      <c r="G192" s="0" t="s">
        <v>284</v>
      </c>
    </row>
    <row customHeight="1" ht="11.25">
      <c r="A193" s="0" t="s">
        <v>16</v>
      </c>
      <c r="B193" s="0" t="s">
        <v>285</v>
      </c>
      <c r="C193" s="0" t="s">
        <v>3311</v>
      </c>
      <c r="D193" s="0" t="s">
        <v>289</v>
      </c>
      <c r="E193" s="0" t="s">
        <v>291</v>
      </c>
      <c r="F193" s="0" t="s">
        <v>2969</v>
      </c>
      <c r="G193" s="0" t="s">
        <v>290</v>
      </c>
    </row>
    <row customHeight="1" ht="11.25">
      <c r="A194" s="0" t="s">
        <v>16</v>
      </c>
      <c r="B194" s="0" t="s">
        <v>3346</v>
      </c>
      <c r="C194" s="0" t="s">
        <v>3347</v>
      </c>
      <c r="D194" s="0" t="s">
        <v>3346</v>
      </c>
      <c r="E194" s="0" t="s">
        <v>3347</v>
      </c>
      <c r="F194" s="0" t="s">
        <v>2947</v>
      </c>
      <c r="G194" s="0" t="s">
        <v>3348</v>
      </c>
    </row>
    <row customHeight="1" ht="11.25">
      <c r="A195" s="0" t="s">
        <v>16</v>
      </c>
      <c r="B195" s="0" t="s">
        <v>3349</v>
      </c>
      <c r="C195" s="0" t="s">
        <v>3350</v>
      </c>
      <c r="D195" s="0" t="s">
        <v>3351</v>
      </c>
      <c r="E195" s="0" t="s">
        <v>3352</v>
      </c>
      <c r="F195" s="0" t="s">
        <v>2952</v>
      </c>
      <c r="G195" s="0" t="s">
        <v>3353</v>
      </c>
    </row>
    <row customHeight="1" ht="11.25">
      <c r="A196" s="0" t="s">
        <v>16</v>
      </c>
      <c r="B196" s="0" t="s">
        <v>3349</v>
      </c>
      <c r="C196" s="0" t="s">
        <v>3350</v>
      </c>
      <c r="D196" s="0" t="s">
        <v>3354</v>
      </c>
      <c r="E196" s="0" t="s">
        <v>3355</v>
      </c>
      <c r="F196" s="0" t="s">
        <v>2952</v>
      </c>
      <c r="G196" s="0" t="s">
        <v>3356</v>
      </c>
    </row>
    <row customHeight="1" ht="11.25">
      <c r="A197" s="0" t="s">
        <v>16</v>
      </c>
      <c r="B197" s="0" t="s">
        <v>3349</v>
      </c>
      <c r="C197" s="0" t="s">
        <v>3350</v>
      </c>
      <c r="D197" s="0" t="s">
        <v>3357</v>
      </c>
      <c r="E197" s="0" t="s">
        <v>3358</v>
      </c>
      <c r="F197" s="0" t="s">
        <v>2952</v>
      </c>
      <c r="G197" s="0" t="s">
        <v>3359</v>
      </c>
    </row>
    <row customHeight="1" ht="11.25">
      <c r="A198" s="0" t="s">
        <v>16</v>
      </c>
      <c r="B198" s="0" t="s">
        <v>3349</v>
      </c>
      <c r="C198" s="0" t="s">
        <v>3350</v>
      </c>
      <c r="D198" s="0" t="s">
        <v>3360</v>
      </c>
      <c r="E198" s="0" t="s">
        <v>3361</v>
      </c>
      <c r="F198" s="0" t="s">
        <v>2952</v>
      </c>
      <c r="G198" s="0" t="s">
        <v>3362</v>
      </c>
    </row>
    <row customHeight="1" ht="11.25">
      <c r="A199" s="0" t="s">
        <v>16</v>
      </c>
      <c r="B199" s="0" t="s">
        <v>3349</v>
      </c>
      <c r="C199" s="0" t="s">
        <v>3350</v>
      </c>
      <c r="D199" s="0" t="s">
        <v>3363</v>
      </c>
      <c r="E199" s="0" t="s">
        <v>3364</v>
      </c>
      <c r="F199" s="0" t="s">
        <v>2952</v>
      </c>
      <c r="G199" s="0" t="s">
        <v>3365</v>
      </c>
    </row>
    <row customHeight="1" ht="11.25">
      <c r="A200" s="0" t="s">
        <v>16</v>
      </c>
      <c r="B200" s="0" t="s">
        <v>3349</v>
      </c>
      <c r="C200" s="0" t="s">
        <v>3350</v>
      </c>
      <c r="D200" s="0" t="s">
        <v>3366</v>
      </c>
      <c r="E200" s="0" t="s">
        <v>3367</v>
      </c>
      <c r="F200" s="0" t="s">
        <v>2952</v>
      </c>
      <c r="G200" s="0" t="s">
        <v>3368</v>
      </c>
    </row>
    <row customHeight="1" ht="11.25">
      <c r="A201" s="0" t="s">
        <v>16</v>
      </c>
      <c r="B201" s="0" t="s">
        <v>3349</v>
      </c>
      <c r="C201" s="0" t="s">
        <v>3350</v>
      </c>
      <c r="D201" s="0" t="s">
        <v>3369</v>
      </c>
      <c r="E201" s="0" t="s">
        <v>3370</v>
      </c>
      <c r="F201" s="0" t="s">
        <v>2952</v>
      </c>
      <c r="G201" s="0" t="s">
        <v>3371</v>
      </c>
    </row>
    <row customHeight="1" ht="11.25">
      <c r="A202" s="0" t="s">
        <v>16</v>
      </c>
      <c r="B202" s="0" t="s">
        <v>3349</v>
      </c>
      <c r="C202" s="0" t="s">
        <v>3350</v>
      </c>
      <c r="D202" s="0" t="s">
        <v>3372</v>
      </c>
      <c r="E202" s="0" t="s">
        <v>3373</v>
      </c>
      <c r="F202" s="0" t="s">
        <v>2952</v>
      </c>
      <c r="G202" s="0" t="s">
        <v>3374</v>
      </c>
    </row>
    <row customHeight="1" ht="11.25">
      <c r="A203" s="0" t="s">
        <v>16</v>
      </c>
      <c r="B203" s="0" t="s">
        <v>3349</v>
      </c>
      <c r="C203" s="0" t="s">
        <v>3350</v>
      </c>
      <c r="D203" s="0" t="s">
        <v>3375</v>
      </c>
      <c r="E203" s="0" t="s">
        <v>3376</v>
      </c>
      <c r="F203" s="0" t="s">
        <v>2952</v>
      </c>
      <c r="G203" s="0" t="s">
        <v>3377</v>
      </c>
    </row>
    <row customHeight="1" ht="11.25">
      <c r="A204" s="0" t="s">
        <v>16</v>
      </c>
      <c r="B204" s="0" t="s">
        <v>3349</v>
      </c>
      <c r="C204" s="0" t="s">
        <v>3350</v>
      </c>
      <c r="D204" s="0" t="s">
        <v>3349</v>
      </c>
      <c r="E204" s="0" t="s">
        <v>3350</v>
      </c>
      <c r="F204" s="0" t="s">
        <v>2951</v>
      </c>
      <c r="G204" s="0" t="s">
        <v>3378</v>
      </c>
    </row>
    <row customHeight="1" ht="11.25">
      <c r="A205" s="0" t="s">
        <v>16</v>
      </c>
      <c r="B205" s="0" t="s">
        <v>3349</v>
      </c>
      <c r="C205" s="0" t="s">
        <v>3350</v>
      </c>
      <c r="D205" s="0" t="s">
        <v>3379</v>
      </c>
      <c r="E205" s="0" t="s">
        <v>3380</v>
      </c>
      <c r="F205" s="0" t="s">
        <v>2952</v>
      </c>
      <c r="G205" s="0" t="s">
        <v>3381</v>
      </c>
    </row>
    <row customHeight="1" ht="11.25">
      <c r="A206" s="0" t="s">
        <v>16</v>
      </c>
      <c r="B206" s="0" t="s">
        <v>3349</v>
      </c>
      <c r="C206" s="0" t="s">
        <v>3350</v>
      </c>
      <c r="D206" s="0" t="s">
        <v>3382</v>
      </c>
      <c r="E206" s="0" t="s">
        <v>3383</v>
      </c>
      <c r="F206" s="0" t="s">
        <v>2952</v>
      </c>
      <c r="G206" s="0" t="s">
        <v>3384</v>
      </c>
    </row>
    <row customHeight="1" ht="11.25">
      <c r="A207" s="0" t="s">
        <v>16</v>
      </c>
      <c r="B207" s="0" t="s">
        <v>3349</v>
      </c>
      <c r="C207" s="0" t="s">
        <v>3350</v>
      </c>
      <c r="D207" s="0" t="s">
        <v>3385</v>
      </c>
      <c r="E207" s="0" t="s">
        <v>3386</v>
      </c>
      <c r="F207" s="0" t="s">
        <v>2969</v>
      </c>
      <c r="G207" s="0" t="s">
        <v>3387</v>
      </c>
    </row>
    <row customHeight="1" ht="11.25">
      <c r="A208" s="0" t="s">
        <v>16</v>
      </c>
      <c r="B208" s="0" t="s">
        <v>319</v>
      </c>
      <c r="C208" s="0" t="s">
        <v>321</v>
      </c>
      <c r="D208" s="0" t="s">
        <v>319</v>
      </c>
      <c r="E208" s="0" t="s">
        <v>321</v>
      </c>
      <c r="F208" s="0" t="s">
        <v>2946</v>
      </c>
      <c r="G208" s="0" t="s">
        <v>320</v>
      </c>
    </row>
    <row customHeight="1" ht="11.25">
      <c r="A209" s="0" t="s">
        <v>16</v>
      </c>
      <c r="B209" s="0" t="s">
        <v>3388</v>
      </c>
      <c r="C209" s="0" t="s">
        <v>3389</v>
      </c>
      <c r="D209" s="0" t="s">
        <v>3388</v>
      </c>
      <c r="E209" s="0" t="s">
        <v>3389</v>
      </c>
      <c r="F209" s="0" t="s">
        <v>2947</v>
      </c>
      <c r="G209" s="0" t="s">
        <v>3390</v>
      </c>
    </row>
    <row customHeight="1" ht="11.25">
      <c r="A210" s="0" t="s">
        <v>16</v>
      </c>
      <c r="B210" s="0" t="s">
        <v>295</v>
      </c>
      <c r="C210" s="0" t="s">
        <v>3391</v>
      </c>
      <c r="D210" s="0" t="s">
        <v>3392</v>
      </c>
      <c r="E210" s="0" t="s">
        <v>3393</v>
      </c>
      <c r="F210" s="0" t="s">
        <v>2952</v>
      </c>
      <c r="G210" s="0" t="s">
        <v>3394</v>
      </c>
    </row>
    <row customHeight="1" ht="11.25">
      <c r="A211" s="0" t="s">
        <v>16</v>
      </c>
      <c r="B211" s="0" t="s">
        <v>295</v>
      </c>
      <c r="C211" s="0" t="s">
        <v>3391</v>
      </c>
      <c r="D211" s="0" t="s">
        <v>3395</v>
      </c>
      <c r="E211" s="0" t="s">
        <v>3396</v>
      </c>
      <c r="F211" s="0" t="s">
        <v>2952</v>
      </c>
      <c r="G211" s="0" t="s">
        <v>3397</v>
      </c>
    </row>
    <row customHeight="1" ht="11.25">
      <c r="A212" s="0" t="s">
        <v>16</v>
      </c>
      <c r="B212" s="0" t="s">
        <v>295</v>
      </c>
      <c r="C212" s="0" t="s">
        <v>3391</v>
      </c>
      <c r="D212" s="0" t="s">
        <v>3398</v>
      </c>
      <c r="E212" s="0" t="s">
        <v>3399</v>
      </c>
      <c r="F212" s="0" t="s">
        <v>2952</v>
      </c>
      <c r="G212" s="0" t="s">
        <v>3400</v>
      </c>
    </row>
    <row customHeight="1" ht="11.25">
      <c r="A213" s="0" t="s">
        <v>16</v>
      </c>
      <c r="B213" s="0" t="s">
        <v>295</v>
      </c>
      <c r="C213" s="0" t="s">
        <v>3391</v>
      </c>
      <c r="D213" s="0" t="s">
        <v>3401</v>
      </c>
      <c r="E213" s="0" t="s">
        <v>3402</v>
      </c>
      <c r="F213" s="0" t="s">
        <v>2952</v>
      </c>
      <c r="G213" s="0" t="s">
        <v>3403</v>
      </c>
    </row>
    <row customHeight="1" ht="11.25">
      <c r="A214" s="0" t="s">
        <v>16</v>
      </c>
      <c r="B214" s="0" t="s">
        <v>295</v>
      </c>
      <c r="C214" s="0" t="s">
        <v>3391</v>
      </c>
      <c r="D214" s="0" t="s">
        <v>3404</v>
      </c>
      <c r="E214" s="0" t="s">
        <v>3405</v>
      </c>
      <c r="F214" s="0" t="s">
        <v>2952</v>
      </c>
      <c r="G214" s="0" t="s">
        <v>3406</v>
      </c>
    </row>
    <row customHeight="1" ht="11.25">
      <c r="A215" s="0" t="s">
        <v>16</v>
      </c>
      <c r="B215" s="0" t="s">
        <v>295</v>
      </c>
      <c r="C215" s="0" t="s">
        <v>3391</v>
      </c>
      <c r="D215" s="0" t="s">
        <v>3407</v>
      </c>
      <c r="E215" s="0" t="s">
        <v>3408</v>
      </c>
      <c r="F215" s="0" t="s">
        <v>2952</v>
      </c>
      <c r="G215" s="0" t="s">
        <v>3409</v>
      </c>
    </row>
    <row customHeight="1" ht="11.25">
      <c r="A216" s="0" t="s">
        <v>16</v>
      </c>
      <c r="B216" s="0" t="s">
        <v>295</v>
      </c>
      <c r="C216" s="0" t="s">
        <v>3391</v>
      </c>
      <c r="D216" s="0" t="s">
        <v>3410</v>
      </c>
      <c r="E216" s="0" t="s">
        <v>3411</v>
      </c>
      <c r="F216" s="0" t="s">
        <v>2952</v>
      </c>
      <c r="G216" s="0" t="s">
        <v>3412</v>
      </c>
    </row>
    <row customHeight="1" ht="11.25">
      <c r="A217" s="0" t="s">
        <v>16</v>
      </c>
      <c r="B217" s="0" t="s">
        <v>295</v>
      </c>
      <c r="C217" s="0" t="s">
        <v>3391</v>
      </c>
      <c r="D217" s="0" t="s">
        <v>3413</v>
      </c>
      <c r="E217" s="0" t="s">
        <v>3414</v>
      </c>
      <c r="F217" s="0" t="s">
        <v>2952</v>
      </c>
      <c r="G217" s="0" t="s">
        <v>3415</v>
      </c>
    </row>
    <row customHeight="1" ht="11.25">
      <c r="A218" s="0" t="s">
        <v>16</v>
      </c>
      <c r="B218" s="0" t="s">
        <v>295</v>
      </c>
      <c r="C218" s="0" t="s">
        <v>3391</v>
      </c>
      <c r="D218" s="0" t="s">
        <v>3416</v>
      </c>
      <c r="E218" s="0" t="s">
        <v>3417</v>
      </c>
      <c r="F218" s="0" t="s">
        <v>2952</v>
      </c>
      <c r="G218" s="0" t="s">
        <v>3418</v>
      </c>
    </row>
    <row customHeight="1" ht="11.25">
      <c r="A219" s="0" t="s">
        <v>16</v>
      </c>
      <c r="B219" s="0" t="s">
        <v>295</v>
      </c>
      <c r="C219" s="0" t="s">
        <v>3391</v>
      </c>
      <c r="D219" s="0" t="s">
        <v>3419</v>
      </c>
      <c r="E219" s="0" t="s">
        <v>3420</v>
      </c>
      <c r="F219" s="0" t="s">
        <v>2952</v>
      </c>
      <c r="G219" s="0" t="s">
        <v>3421</v>
      </c>
    </row>
    <row customHeight="1" ht="11.25">
      <c r="A220" s="0" t="s">
        <v>16</v>
      </c>
      <c r="B220" s="0" t="s">
        <v>295</v>
      </c>
      <c r="C220" s="0" t="s">
        <v>3391</v>
      </c>
      <c r="D220" s="0" t="s">
        <v>3422</v>
      </c>
      <c r="E220" s="0" t="s">
        <v>3423</v>
      </c>
      <c r="F220" s="0" t="s">
        <v>2952</v>
      </c>
      <c r="G220" s="0" t="s">
        <v>3424</v>
      </c>
    </row>
    <row customHeight="1" ht="11.25">
      <c r="A221" s="0" t="s">
        <v>16</v>
      </c>
      <c r="B221" s="0" t="s">
        <v>295</v>
      </c>
      <c r="C221" s="0" t="s">
        <v>3391</v>
      </c>
      <c r="D221" s="0" t="s">
        <v>3425</v>
      </c>
      <c r="E221" s="0" t="s">
        <v>3426</v>
      </c>
      <c r="F221" s="0" t="s">
        <v>2952</v>
      </c>
      <c r="G221" s="0" t="s">
        <v>3427</v>
      </c>
    </row>
    <row customHeight="1" ht="11.25">
      <c r="A222" s="0" t="s">
        <v>16</v>
      </c>
      <c r="B222" s="0" t="s">
        <v>295</v>
      </c>
      <c r="C222" s="0" t="s">
        <v>3391</v>
      </c>
      <c r="D222" s="0" t="s">
        <v>3428</v>
      </c>
      <c r="E222" s="0" t="s">
        <v>3429</v>
      </c>
      <c r="F222" s="0" t="s">
        <v>2952</v>
      </c>
      <c r="G222" s="0" t="s">
        <v>3430</v>
      </c>
    </row>
    <row customHeight="1" ht="11.25">
      <c r="A223" s="0" t="s">
        <v>16</v>
      </c>
      <c r="B223" s="0" t="s">
        <v>295</v>
      </c>
      <c r="C223" s="0" t="s">
        <v>3391</v>
      </c>
      <c r="D223" s="0" t="s">
        <v>3431</v>
      </c>
      <c r="E223" s="0" t="s">
        <v>3432</v>
      </c>
      <c r="F223" s="0" t="s">
        <v>2952</v>
      </c>
      <c r="G223" s="0" t="s">
        <v>3433</v>
      </c>
    </row>
    <row customHeight="1" ht="11.25">
      <c r="A224" s="0" t="s">
        <v>16</v>
      </c>
      <c r="B224" s="0" t="s">
        <v>295</v>
      </c>
      <c r="C224" s="0" t="s">
        <v>3391</v>
      </c>
      <c r="D224" s="0" t="s">
        <v>3434</v>
      </c>
      <c r="E224" s="0" t="s">
        <v>3435</v>
      </c>
      <c r="F224" s="0" t="s">
        <v>2952</v>
      </c>
      <c r="G224" s="0" t="s">
        <v>3436</v>
      </c>
    </row>
    <row customHeight="1" ht="11.25">
      <c r="A225" s="0" t="s">
        <v>16</v>
      </c>
      <c r="B225" s="0" t="s">
        <v>295</v>
      </c>
      <c r="C225" s="0" t="s">
        <v>3391</v>
      </c>
      <c r="D225" s="0" t="s">
        <v>295</v>
      </c>
      <c r="E225" s="0" t="s">
        <v>3391</v>
      </c>
      <c r="F225" s="0" t="s">
        <v>2951</v>
      </c>
      <c r="G225" s="0" t="s">
        <v>3437</v>
      </c>
    </row>
    <row customHeight="1" ht="11.25">
      <c r="A226" s="0" t="s">
        <v>16</v>
      </c>
      <c r="B226" s="0" t="s">
        <v>295</v>
      </c>
      <c r="C226" s="0" t="s">
        <v>3391</v>
      </c>
      <c r="D226" s="0" t="s">
        <v>293</v>
      </c>
      <c r="E226" s="0" t="s">
        <v>296</v>
      </c>
      <c r="F226" s="0" t="s">
        <v>2969</v>
      </c>
      <c r="G226" s="0" t="s">
        <v>294</v>
      </c>
    </row>
    <row customHeight="1" ht="11.25">
      <c r="A227" s="0" t="s">
        <v>16</v>
      </c>
      <c r="B227" s="0" t="s">
        <v>3438</v>
      </c>
      <c r="C227" s="0" t="s">
        <v>3439</v>
      </c>
      <c r="D227" s="0" t="s">
        <v>3438</v>
      </c>
      <c r="E227" s="0" t="s">
        <v>3439</v>
      </c>
      <c r="F227" s="0" t="s">
        <v>2946</v>
      </c>
      <c r="G227" s="0" t="s">
        <v>3440</v>
      </c>
    </row>
    <row customHeight="1" ht="11.25">
      <c r="A228" s="0" t="s">
        <v>16</v>
      </c>
      <c r="B228" s="0" t="s">
        <v>299</v>
      </c>
      <c r="C228" s="0" t="s">
        <v>301</v>
      </c>
      <c r="D228" s="0" t="s">
        <v>299</v>
      </c>
      <c r="E228" s="0" t="s">
        <v>301</v>
      </c>
      <c r="F228" s="0" t="s">
        <v>2947</v>
      </c>
      <c r="G228" s="0" t="s">
        <v>300</v>
      </c>
    </row>
    <row customHeight="1" ht="11.25">
      <c r="A229" s="0" t="s">
        <v>16</v>
      </c>
      <c r="B229" s="0" t="s">
        <v>3441</v>
      </c>
      <c r="C229" s="0" t="s">
        <v>3442</v>
      </c>
      <c r="D229" s="0" t="s">
        <v>3441</v>
      </c>
      <c r="E229" s="0" t="s">
        <v>3442</v>
      </c>
      <c r="F229" s="0" t="s">
        <v>2946</v>
      </c>
      <c r="G229" s="0" t="s">
        <v>3443</v>
      </c>
    </row>
    <row customHeight="1" ht="11.25">
      <c r="A230" s="0" t="s">
        <v>16</v>
      </c>
      <c r="B230" s="0" t="s">
        <v>304</v>
      </c>
      <c r="C230" s="0" t="s">
        <v>306</v>
      </c>
      <c r="D230" s="0" t="s">
        <v>304</v>
      </c>
      <c r="E230" s="0" t="s">
        <v>306</v>
      </c>
      <c r="F230" s="0" t="s">
        <v>2947</v>
      </c>
      <c r="G230" s="0" t="s">
        <v>305</v>
      </c>
    </row>
    <row customHeight="1" ht="11.25">
      <c r="A231" s="0" t="s">
        <v>16</v>
      </c>
      <c r="B231" s="0" t="s">
        <v>309</v>
      </c>
      <c r="C231" s="0" t="s">
        <v>311</v>
      </c>
      <c r="D231" s="0" t="s">
        <v>309</v>
      </c>
      <c r="E231" s="0" t="s">
        <v>311</v>
      </c>
      <c r="F231" s="0" t="s">
        <v>2946</v>
      </c>
      <c r="G231" s="0" t="s">
        <v>310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46E01-3CB5-7639-D4C7-0.1919ED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3463</v>
      </c>
      <c r="B1" s="836" t="s">
        <v>3464</v>
      </c>
      <c r="C1" s="836" t="s">
        <v>1464</v>
      </c>
    </row>
    <row customHeight="1" ht="11.25">
      <c r="A2" s="836">
        <v>4189678</v>
      </c>
      <c r="B2" s="836" t="s">
        <v>3465</v>
      </c>
      <c r="C2" s="836" t="s">
        <v>3466</v>
      </c>
    </row>
    <row customHeight="1" ht="11.25">
      <c r="A3" s="836">
        <v>4190415</v>
      </c>
      <c r="B3" s="836" t="s">
        <v>3467</v>
      </c>
      <c r="C3" s="836" t="s">
        <v>3466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0001B-5FDE-8B94-B533-0.C66073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3468</v>
      </c>
      <c r="B1" s="164" t="s">
        <v>3469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508D6-03D2-E753-BDA9-0.B7BC43E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3470</v>
      </c>
      <c r="B1" s="0" t="b">
        <v>1</v>
      </c>
    </row>
    <row customHeight="1" ht="11.25">
      <c r="A2" s="0" t="s">
        <v>3471</v>
      </c>
      <c r="B2" s="0" t="b">
        <v>0</v>
      </c>
    </row>
    <row customHeight="1" ht="11.25">
      <c r="A3" s="0" t="s">
        <v>3472</v>
      </c>
      <c r="B3" s="0" t="b">
        <v>0</v>
      </c>
    </row>
    <row customHeight="1" ht="11.25">
      <c r="A4" s="0" t="s">
        <v>3473</v>
      </c>
      <c r="B4" s="0" t="b">
        <v>0</v>
      </c>
    </row>
    <row customHeight="1" ht="11.25">
      <c r="A5" s="0" t="s">
        <v>3474</v>
      </c>
      <c r="B5" s="0" t="b">
        <v>1</v>
      </c>
    </row>
    <row customHeight="1" ht="11.25">
      <c r="A6" s="0" t="s">
        <v>3475</v>
      </c>
      <c r="B6" s="0" t="b">
        <v>0</v>
      </c>
    </row>
    <row customHeight="1" ht="11.25">
      <c r="A7" s="0" t="s">
        <v>3476</v>
      </c>
      <c r="B7" s="0" t="b">
        <v>0</v>
      </c>
    </row>
    <row customHeight="1" ht="11.25">
      <c r="A8" s="0" t="s">
        <v>3477</v>
      </c>
      <c r="B8" s="0" t="b">
        <v>0</v>
      </c>
    </row>
    <row customHeight="1" ht="11.25">
      <c r="A9" s="0" t="s">
        <v>3478</v>
      </c>
      <c r="B9" s="0" t="b">
        <v>0</v>
      </c>
    </row>
    <row customHeight="1" ht="11.25">
      <c r="A10" s="0" t="s">
        <v>3479</v>
      </c>
      <c r="B10" s="0" t="b">
        <v>0</v>
      </c>
    </row>
    <row customHeight="1" ht="11.25">
      <c r="A11" s="0" t="s">
        <v>3480</v>
      </c>
      <c r="B11" s="0" t="b">
        <v>1</v>
      </c>
    </row>
    <row customHeight="1" ht="11.25">
      <c r="A12" s="0" t="s">
        <v>3481</v>
      </c>
      <c r="B12" s="0" t="b">
        <v>0</v>
      </c>
    </row>
    <row customHeight="1" ht="11.25">
      <c r="A13" s="0" t="s">
        <v>3482</v>
      </c>
      <c r="B13" s="0" t="b">
        <v>0</v>
      </c>
    </row>
    <row customHeight="1" ht="11.25">
      <c r="A14" s="0" t="s">
        <v>3483</v>
      </c>
      <c r="B14" s="0" t="b">
        <v>0</v>
      </c>
    </row>
    <row customHeight="1" ht="11.25">
      <c r="A15" s="0" t="s">
        <v>3484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751CDB-90DA-973F-B7AD-0.F7B6EA2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6DDBA-F39B-CF1B-C057-0.934E667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3485</v>
      </c>
      <c r="B1" s="68" t="s">
        <v>3486</v>
      </c>
    </row>
    <row customHeight="1" ht="11.25">
      <c r="A2" s="65" t="s">
        <v>3487</v>
      </c>
      <c r="B2" s="65" t="s">
        <v>3488</v>
      </c>
    </row>
    <row customHeight="1" ht="11.25">
      <c r="A3" s="65" t="s">
        <v>3489</v>
      </c>
      <c r="B3" s="65" t="s">
        <v>3490</v>
      </c>
    </row>
    <row customHeight="1" ht="11.25">
      <c r="A4" s="65" t="s">
        <v>3491</v>
      </c>
      <c r="B4" s="65" t="s">
        <v>3492</v>
      </c>
    </row>
    <row customHeight="1" ht="11.25">
      <c r="A5" s="65" t="s">
        <v>3493</v>
      </c>
      <c r="B5" s="65" t="s">
        <v>3494</v>
      </c>
    </row>
    <row customHeight="1" ht="11.25">
      <c r="A6" s="65" t="s">
        <v>3495</v>
      </c>
      <c r="B6" s="65" t="s">
        <v>3496</v>
      </c>
    </row>
    <row customHeight="1" ht="11.25">
      <c r="A7" s="65" t="s">
        <v>3497</v>
      </c>
      <c r="B7" s="65" t="s">
        <v>3498</v>
      </c>
    </row>
    <row customHeight="1" ht="11.25">
      <c r="A8" s="65" t="s">
        <v>3499</v>
      </c>
      <c r="B8" s="65" t="s">
        <v>3500</v>
      </c>
    </row>
    <row customHeight="1" ht="11.25">
      <c r="A9" s="65" t="s">
        <v>3501</v>
      </c>
      <c r="B9" s="65" t="s">
        <v>3502</v>
      </c>
    </row>
    <row customHeight="1" ht="11.25">
      <c r="A10" s="65" t="s">
        <v>3503</v>
      </c>
      <c r="B10" s="65" t="s">
        <v>3504</v>
      </c>
    </row>
    <row customHeight="1" ht="11.25">
      <c r="A11" s="65" t="s">
        <v>3505</v>
      </c>
      <c r="B11" s="65" t="s">
        <v>3506</v>
      </c>
    </row>
    <row customHeight="1" ht="11.25">
      <c r="A12" s="65" t="s">
        <v>3507</v>
      </c>
      <c r="B12" s="65" t="s">
        <v>3508</v>
      </c>
    </row>
    <row customHeight="1" ht="11.25">
      <c r="A13" s="65" t="s">
        <v>3509</v>
      </c>
      <c r="B13" s="65" t="s">
        <v>3510</v>
      </c>
    </row>
    <row customHeight="1" ht="11.25">
      <c r="A14" s="65" t="s">
        <v>3511</v>
      </c>
      <c r="B14" s="65" t="s">
        <v>3512</v>
      </c>
    </row>
    <row customHeight="1" ht="11.25">
      <c r="A15" s="65" t="s">
        <v>3513</v>
      </c>
      <c r="B15" s="65" t="s">
        <v>3514</v>
      </c>
    </row>
    <row customHeight="1" ht="11.25">
      <c r="A16" s="65" t="s">
        <v>3515</v>
      </c>
      <c r="B16" s="65" t="s">
        <v>3516</v>
      </c>
    </row>
    <row customHeight="1" ht="11.25">
      <c r="A17" s="65" t="s">
        <v>3517</v>
      </c>
      <c r="B17" s="65" t="s">
        <v>3518</v>
      </c>
    </row>
    <row customHeight="1" ht="11.25">
      <c r="A18" s="65" t="s">
        <v>3519</v>
      </c>
      <c r="B18" s="65" t="s">
        <v>3520</v>
      </c>
    </row>
    <row customHeight="1" ht="11.25">
      <c r="A19" s="65" t="s">
        <v>3521</v>
      </c>
      <c r="B19" s="65" t="s">
        <v>3522</v>
      </c>
    </row>
    <row customHeight="1" ht="11.25">
      <c r="A20" s="65" t="s">
        <v>3523</v>
      </c>
      <c r="B20" s="65" t="s">
        <v>3524</v>
      </c>
    </row>
    <row customHeight="1" ht="11.25">
      <c r="A21" s="65" t="s">
        <v>3525</v>
      </c>
      <c r="B21" s="65" t="s">
        <v>3526</v>
      </c>
    </row>
    <row customHeight="1" ht="11.25">
      <c r="A22" s="65" t="s">
        <v>3527</v>
      </c>
      <c r="B22" s="65" t="s">
        <v>3528</v>
      </c>
    </row>
    <row customHeight="1" ht="11.25">
      <c r="A23" s="65" t="s">
        <v>3529</v>
      </c>
      <c r="B23" s="65" t="s">
        <v>3530</v>
      </c>
    </row>
    <row customHeight="1" ht="11.25">
      <c r="A24" s="65" t="s">
        <v>3531</v>
      </c>
      <c r="B24" s="65" t="s">
        <v>3532</v>
      </c>
    </row>
    <row customHeight="1" ht="11.25">
      <c r="A25" s="65" t="s">
        <v>3533</v>
      </c>
      <c r="B25" s="65" t="s">
        <v>3534</v>
      </c>
    </row>
    <row customHeight="1" ht="11.25">
      <c r="A26" s="65" t="s">
        <v>3535</v>
      </c>
      <c r="B26" s="65" t="s">
        <v>3536</v>
      </c>
    </row>
    <row customHeight="1" ht="11.25">
      <c r="A27" s="65" t="s">
        <v>3537</v>
      </c>
      <c r="B27" s="65" t="s">
        <v>3538</v>
      </c>
    </row>
    <row customHeight="1" ht="11.25">
      <c r="A28" s="65" t="s">
        <v>3539</v>
      </c>
      <c r="B28" s="65" t="s">
        <v>3540</v>
      </c>
    </row>
    <row customHeight="1" ht="11.25">
      <c r="A29" s="65" t="s">
        <v>3541</v>
      </c>
      <c r="B29" s="65" t="s">
        <v>3542</v>
      </c>
    </row>
    <row customHeight="1" ht="11.25">
      <c r="A30" s="65" t="s">
        <v>3543</v>
      </c>
      <c r="B30" s="65" t="s">
        <v>3544</v>
      </c>
    </row>
    <row customHeight="1" ht="11.25">
      <c r="A31" s="65" t="s">
        <v>3545</v>
      </c>
      <c r="B31" s="65" t="s">
        <v>3546</v>
      </c>
    </row>
    <row customHeight="1" ht="11.25">
      <c r="A32" s="65" t="s">
        <v>3547</v>
      </c>
      <c r="B32" s="65" t="s">
        <v>3548</v>
      </c>
    </row>
    <row customHeight="1" ht="11.25">
      <c r="A33" s="65" t="s">
        <v>3549</v>
      </c>
      <c r="B33" s="65" t="s">
        <v>3550</v>
      </c>
    </row>
    <row customHeight="1" ht="11.25">
      <c r="A34" s="65" t="s">
        <v>3551</v>
      </c>
      <c r="B34" s="65" t="s">
        <v>3552</v>
      </c>
    </row>
    <row customHeight="1" ht="11.25">
      <c r="A35" s="65" t="s">
        <v>3553</v>
      </c>
      <c r="B35" s="65" t="s">
        <v>3554</v>
      </c>
    </row>
    <row customHeight="1" ht="11.25">
      <c r="A36" s="65" t="s">
        <v>3555</v>
      </c>
      <c r="B36" s="65" t="s">
        <v>3556</v>
      </c>
    </row>
    <row customHeight="1" ht="11.25">
      <c r="A37" s="65" t="s">
        <v>3557</v>
      </c>
      <c r="B37" s="65" t="s">
        <v>3558</v>
      </c>
    </row>
    <row customHeight="1" ht="11.25">
      <c r="A38" s="65" t="s">
        <v>3559</v>
      </c>
      <c r="B38" s="65" t="s">
        <v>3560</v>
      </c>
    </row>
    <row customHeight="1" ht="11.25">
      <c r="A39" s="65" t="s">
        <v>3561</v>
      </c>
      <c r="B39" s="65" t="s">
        <v>3562</v>
      </c>
    </row>
    <row customHeight="1" ht="11.25">
      <c r="A40" s="65" t="s">
        <v>3563</v>
      </c>
      <c r="B40" s="65" t="s">
        <v>3564</v>
      </c>
    </row>
    <row customHeight="1" ht="11.25">
      <c r="A41" s="65" t="s">
        <v>3565</v>
      </c>
      <c r="B41" s="65" t="s">
        <v>3566</v>
      </c>
    </row>
    <row customHeight="1" ht="11.25">
      <c r="A42" s="65" t="s">
        <v>3567</v>
      </c>
      <c r="B42" s="65" t="s">
        <v>3568</v>
      </c>
    </row>
    <row customHeight="1" ht="11.25">
      <c r="A43" s="65" t="s">
        <v>3569</v>
      </c>
      <c r="B43" s="65" t="s">
        <v>3570</v>
      </c>
    </row>
    <row customHeight="1" ht="11.25">
      <c r="A44" s="65" t="s">
        <v>3571</v>
      </c>
      <c r="B44" s="65" t="s">
        <v>3572</v>
      </c>
    </row>
    <row customHeight="1" ht="11.25">
      <c r="A45" s="65" t="s">
        <v>3573</v>
      </c>
      <c r="B45" s="65" t="s">
        <v>3574</v>
      </c>
    </row>
    <row customHeight="1" ht="11.25">
      <c r="A46" s="65" t="s">
        <v>3575</v>
      </c>
      <c r="B46" s="65" t="s">
        <v>3576</v>
      </c>
    </row>
    <row customHeight="1" ht="11.25">
      <c r="A47" s="65" t="s">
        <v>3577</v>
      </c>
      <c r="B47" s="65" t="s">
        <v>3578</v>
      </c>
    </row>
    <row customHeight="1" ht="11.25">
      <c r="A48" s="65" t="s">
        <v>3579</v>
      </c>
      <c r="B48" s="65" t="s">
        <v>3580</v>
      </c>
    </row>
    <row customHeight="1" ht="11.25">
      <c r="A49" s="65" t="s">
        <v>3581</v>
      </c>
      <c r="B49" s="65" t="s">
        <v>3582</v>
      </c>
    </row>
    <row customHeight="1" ht="11.25">
      <c r="A50" s="65" t="s">
        <v>3583</v>
      </c>
      <c r="B50" s="65" t="s">
        <v>3584</v>
      </c>
    </row>
    <row customHeight="1" ht="11.25">
      <c r="A51" s="65" t="s">
        <v>3585</v>
      </c>
      <c r="B51" s="65" t="s">
        <v>3586</v>
      </c>
    </row>
    <row customHeight="1" ht="11.25">
      <c r="A52" s="65" t="s">
        <v>3587</v>
      </c>
      <c r="B52" s="65" t="s">
        <v>3588</v>
      </c>
    </row>
    <row customHeight="1" ht="11.25">
      <c r="A53" s="65" t="s">
        <v>3589</v>
      </c>
      <c r="B53" s="65" t="s">
        <v>3590</v>
      </c>
    </row>
    <row customHeight="1" ht="11.25">
      <c r="A54" s="65" t="s">
        <v>3591</v>
      </c>
      <c r="B54" s="65" t="s">
        <v>3592</v>
      </c>
    </row>
    <row customHeight="1" ht="11.25">
      <c r="A55" s="65" t="s">
        <v>3593</v>
      </c>
      <c r="B55" s="65" t="s">
        <v>3594</v>
      </c>
    </row>
    <row customHeight="1" ht="11.25">
      <c r="A56" s="65" t="s">
        <v>3595</v>
      </c>
      <c r="B56" s="65" t="s">
        <v>3596</v>
      </c>
    </row>
    <row customHeight="1" ht="11.25">
      <c r="A57" s="65" t="s">
        <v>3597</v>
      </c>
      <c r="B57" s="65" t="s">
        <v>3598</v>
      </c>
    </row>
    <row customHeight="1" ht="11.25">
      <c r="A58" s="65" t="s">
        <v>3599</v>
      </c>
      <c r="B58" s="65" t="s">
        <v>3600</v>
      </c>
    </row>
    <row customHeight="1" ht="11.25">
      <c r="A59" s="65" t="s">
        <v>3601</v>
      </c>
      <c r="B59" s="65" t="s">
        <v>3602</v>
      </c>
    </row>
    <row customHeight="1" ht="11.25">
      <c r="A60" s="65" t="s">
        <v>3603</v>
      </c>
      <c r="B60" s="65" t="s">
        <v>3604</v>
      </c>
    </row>
    <row customHeight="1" ht="11.25">
      <c r="A61" s="65"/>
      <c r="B61" s="65" t="s">
        <v>3605</v>
      </c>
    </row>
    <row customHeight="1" ht="11.25">
      <c r="A62" s="65"/>
      <c r="B62" s="65" t="s">
        <v>3606</v>
      </c>
    </row>
    <row customHeight="1" ht="11.25">
      <c r="A63" s="65"/>
      <c r="B63" s="65" t="s">
        <v>3607</v>
      </c>
    </row>
    <row customHeight="1" ht="11.25">
      <c r="A64" s="65"/>
      <c r="B64" s="65" t="s">
        <v>3608</v>
      </c>
    </row>
    <row customHeight="1" ht="11.25">
      <c r="A65" s="65"/>
      <c r="B65" s="65" t="s">
        <v>3609</v>
      </c>
    </row>
    <row customHeight="1" ht="11.25">
      <c r="A66" s="65"/>
      <c r="B66" s="65" t="s">
        <v>3610</v>
      </c>
    </row>
    <row customHeight="1" ht="11.25">
      <c r="A67" s="65"/>
      <c r="B67" s="65" t="s">
        <v>3611</v>
      </c>
    </row>
    <row customHeight="1" ht="11.25">
      <c r="A68" s="65"/>
      <c r="B68" s="65" t="s">
        <v>3612</v>
      </c>
    </row>
    <row customHeight="1" ht="11.25">
      <c r="A69" s="65"/>
      <c r="B69" s="65" t="s">
        <v>3613</v>
      </c>
    </row>
    <row customHeight="1" ht="11.25">
      <c r="A70" s="65"/>
      <c r="B70" s="65" t="s">
        <v>3614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DF411-7771-CBBD-D0B3-0.27B5CB2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3615</v>
      </c>
    </row>
    <row customHeight="1" ht="90">
      <c r="B2" s="95" t="s">
        <v>3616</v>
      </c>
    </row>
    <row customHeight="1" ht="67.5">
      <c r="B3" s="95" t="s">
        <v>3617</v>
      </c>
    </row>
    <row customHeight="1" ht="33.75">
      <c r="B4" s="95" t="s">
        <v>3618</v>
      </c>
    </row>
    <row customHeight="1" ht="11.25">
      <c r="B5" s="95" t="s">
        <v>3619</v>
      </c>
    </row>
    <row customHeight="1" ht="22.5">
      <c r="B6" s="95" t="s">
        <v>3620</v>
      </c>
    </row>
    <row customHeight="1" ht="22.5">
      <c r="B7" s="95" t="s">
        <v>3621</v>
      </c>
    </row>
    <row customHeight="1" ht="22.5">
      <c r="B8" s="95" t="s">
        <v>3622</v>
      </c>
    </row>
    <row customHeight="1" ht="22.5">
      <c r="B9" s="95" t="s">
        <v>3623</v>
      </c>
    </row>
    <row customHeight="1" ht="56.25">
      <c r="B10" s="95" t="s">
        <v>3624</v>
      </c>
    </row>
    <row customHeight="1" ht="12.75">
      <c r="B11" s="160" t="s">
        <v>3625</v>
      </c>
    </row>
    <row customHeight="1" ht="11.25">
      <c r="B12" s="94" t="s">
        <v>3626</v>
      </c>
    </row>
    <row customHeight="1" ht="22.5">
      <c r="B13" s="95" t="s">
        <v>3627</v>
      </c>
    </row>
    <row customHeight="1" ht="67.5">
      <c r="B14" s="95" t="s">
        <v>3628</v>
      </c>
    </row>
    <row customHeight="1" ht="22.5">
      <c r="B15" s="95" t="s">
        <v>3629</v>
      </c>
    </row>
    <row customHeight="1" ht="11.25">
      <c r="B16" s="94" t="s">
        <v>3630</v>
      </c>
      <c r="D16" s="101"/>
    </row>
    <row customHeight="1" ht="33.75">
      <c r="B17" s="95" t="s">
        <v>3631</v>
      </c>
    </row>
    <row customHeight="1" ht="33.75">
      <c r="B18" s="95" t="s">
        <v>3632</v>
      </c>
    </row>
    <row customHeight="1" ht="11.25">
      <c r="B19" s="95" t="s">
        <v>3633</v>
      </c>
    </row>
    <row customHeight="1" ht="33.75">
      <c r="B20" s="95" t="s">
        <v>3634</v>
      </c>
    </row>
    <row customHeight="1" ht="11.25">
      <c r="B21" s="94" t="s">
        <v>3635</v>
      </c>
    </row>
    <row customHeight="1" ht="11.25">
      <c r="B22" s="95" t="s">
        <v>3636</v>
      </c>
    </row>
    <row r="24" customHeight="1" ht="22.5">
      <c r="B24" s="162" t="s">
        <v>3637</v>
      </c>
    </row>
    <row r="26" customHeight="1" ht="11.25">
      <c r="B26" s="94" t="s">
        <v>3638</v>
      </c>
    </row>
    <row customHeight="1" ht="22.5">
      <c r="B27" s="161" t="s">
        <v>651</v>
      </c>
    </row>
    <row customHeight="1" ht="56.25">
      <c r="B28" s="161" t="s">
        <v>3639</v>
      </c>
    </row>
    <row customHeight="1" ht="11.25">
      <c r="B29" s="211" t="s">
        <v>3640</v>
      </c>
    </row>
    <row customHeight="1" ht="22.5">
      <c r="B30" s="161" t="s">
        <v>3641</v>
      </c>
    </row>
    <row r="32" customHeight="1" ht="11.25">
      <c r="A32" s="189"/>
      <c r="B32" s="190" t="s">
        <v>3642</v>
      </c>
    </row>
    <row customHeight="1" ht="14.25">
      <c r="A33" s="191">
        <v>1</v>
      </c>
      <c r="B33" s="192" t="s">
        <v>3643</v>
      </c>
    </row>
    <row customHeight="1" ht="14.25">
      <c r="A34" s="191">
        <v>2</v>
      </c>
      <c r="B34" s="192" t="s">
        <v>3644</v>
      </c>
    </row>
    <row customHeight="1" ht="11.25">
      <c r="B35" s="190" t="s">
        <v>3645</v>
      </c>
    </row>
    <row customHeight="1" ht="11.25">
      <c r="B36" s="192" t="s">
        <v>3646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7A38E-5AC7-A8EC-FEF5-0.87A15B7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607</v>
      </c>
      <c r="I1" s="2218"/>
      <c r="V1" s="1608" t="s">
        <v>14</v>
      </c>
    </row>
    <row s="1636" customFormat="1" customHeight="1" ht="14.25" hidden="1">
      <c r="C2" s="1620"/>
      <c r="D2" s="2234" t="s">
        <v>328</v>
      </c>
      <c r="E2" s="2236"/>
      <c r="F2" s="1626"/>
      <c r="G2" s="1621" t="s">
        <v>328</v>
      </c>
      <c r="H2" s="1624"/>
      <c r="I2" s="1622"/>
      <c r="L2" s="1623"/>
      <c r="M2" s="1623"/>
      <c r="N2" s="1623"/>
      <c r="O2" s="1623" t="s">
        <v>637</v>
      </c>
      <c r="P2" s="1623"/>
      <c r="Q2" s="1623"/>
      <c r="R2" s="1625" t="s">
        <v>636</v>
      </c>
      <c r="S2" s="1625" t="s">
        <v>636</v>
      </c>
      <c r="T2" s="1623"/>
      <c r="U2" s="1623"/>
      <c r="V2" s="1619">
        <v>0</v>
      </c>
    </row>
    <row s="1636" customFormat="1" customHeight="1" ht="14.25" hidden="1">
      <c r="C3" s="1620"/>
      <c r="D3" s="2235"/>
      <c r="E3" s="2237"/>
      <c r="F3" s="406"/>
      <c r="G3" s="870"/>
      <c r="H3" s="870" t="s">
        <v>638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611</v>
      </c>
      <c r="I5" s="703"/>
      <c r="J5" s="703"/>
      <c r="L5" s="1615"/>
      <c r="M5" s="1615"/>
      <c r="N5" s="1615"/>
      <c r="O5" s="1615"/>
      <c r="P5" s="1615"/>
      <c r="Q5" s="1615"/>
      <c r="R5" s="1615"/>
      <c r="S5" s="1615"/>
      <c r="T5" s="1615"/>
      <c r="U5" s="1615"/>
      <c r="V5" s="1614">
        <v>5</v>
      </c>
    </row>
    <row customHeight="1" ht="29.25">
      <c r="C6" s="1517"/>
      <c r="D6" s="2238" t="s">
        <v>639</v>
      </c>
      <c r="E6" s="2238"/>
      <c r="F6" s="2238"/>
      <c r="G6" s="2238"/>
      <c r="H6" s="2238"/>
      <c r="I6" s="2238"/>
      <c r="J6" s="492"/>
      <c r="K6" s="1616"/>
      <c r="V6" s="1608">
        <v>28</v>
      </c>
    </row>
    <row customHeight="1" ht="18">
      <c r="C7" s="1517"/>
      <c r="D7" s="2177" t="str">
        <f>IF(org=0,"Не определено",org)</f>
        <v>ГУП "Белоблводоканал"</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555</v>
      </c>
      <c r="E10" s="2220"/>
      <c r="F10" s="2220"/>
      <c r="G10" s="2220"/>
      <c r="H10" s="2220"/>
      <c r="I10" s="2220"/>
      <c r="J10" s="2224" t="s">
        <v>556</v>
      </c>
      <c r="V10" s="1608">
        <v>14</v>
      </c>
    </row>
    <row customHeight="1" ht="27.299999999999997">
      <c r="C11" s="1517"/>
      <c r="D11" s="2128" t="s">
        <v>87</v>
      </c>
      <c r="E11" s="2224" t="s">
        <v>324</v>
      </c>
      <c r="F11" s="2193" t="s">
        <v>87</v>
      </c>
      <c r="G11" s="2194"/>
      <c r="H11" s="2176" t="s">
        <v>640</v>
      </c>
      <c r="I11" s="2176" t="s">
        <v>641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631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328</v>
      </c>
      <c r="E14" s="2236"/>
      <c r="F14" s="1618"/>
      <c r="G14" s="1617" t="s">
        <v>328</v>
      </c>
      <c r="H14" s="1624"/>
      <c r="I14" s="1622"/>
      <c r="J14" s="2170" t="s">
        <v>642</v>
      </c>
      <c r="K14" s="1608"/>
      <c r="R14" s="501" t="s">
        <v>636</v>
      </c>
      <c r="S14" s="501" t="s">
        <v>636</v>
      </c>
      <c r="V14" s="1608">
        <v>14</v>
      </c>
    </row>
    <row customHeight="1" ht="14.699999999999998">
      <c r="A15" s="1608"/>
      <c r="C15" s="1517"/>
      <c r="D15" s="2235"/>
      <c r="E15" s="2237"/>
      <c r="F15" s="406"/>
      <c r="G15" s="870"/>
      <c r="H15" s="870" t="s">
        <v>638</v>
      </c>
      <c r="I15" s="314"/>
      <c r="J15" s="2171"/>
      <c r="K15" s="1608"/>
      <c r="R15" s="501"/>
      <c r="S15" s="501"/>
      <c r="V15" s="1608">
        <v>14</v>
      </c>
    </row>
    <row customHeight="1" ht="14.699999999999998">
      <c r="A16" s="1608"/>
      <c r="C16" s="1517"/>
      <c r="D16" s="406"/>
      <c r="E16" s="870" t="s">
        <v>384</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